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 activeTab="2"/>
  </bookViews>
  <sheets>
    <sheet name="Védőnői szolgálat" sheetId="21" r:id="rId1"/>
    <sheet name="Költségvetés 2015" sheetId="20" r:id="rId2"/>
    <sheet name="KTV 2015 testületi" sheetId="22" r:id="rId3"/>
  </sheets>
  <definedNames>
    <definedName name="_xlnm.Print_Area" localSheetId="2">'KTV 2015 testületi'!$A$1:$G$501</definedName>
  </definedNames>
  <calcPr calcId="124519"/>
</workbook>
</file>

<file path=xl/calcChain.xml><?xml version="1.0" encoding="utf-8"?>
<calcChain xmlns="http://schemas.openxmlformats.org/spreadsheetml/2006/main">
  <c r="F486" i="22"/>
  <c r="F484"/>
  <c r="F483"/>
  <c r="F482"/>
  <c r="F480"/>
  <c r="F97"/>
  <c r="F225"/>
  <c r="F71"/>
  <c r="F495"/>
  <c r="F188"/>
  <c r="F493"/>
  <c r="F499"/>
  <c r="F429"/>
  <c r="D429"/>
  <c r="G428"/>
  <c r="G429" s="1"/>
  <c r="F428"/>
  <c r="D428"/>
  <c r="F437"/>
  <c r="F438" s="1"/>
  <c r="F485" s="1"/>
  <c r="F290"/>
  <c r="F289"/>
  <c r="F300"/>
  <c r="F299"/>
  <c r="G299"/>
  <c r="F146"/>
  <c r="F147" s="1"/>
  <c r="F496" s="1"/>
  <c r="D146"/>
  <c r="D147" s="1"/>
  <c r="F473"/>
  <c r="F474" s="1"/>
  <c r="F421"/>
  <c r="F388"/>
  <c r="F395" s="1"/>
  <c r="F391"/>
  <c r="G391"/>
  <c r="F363"/>
  <c r="F351"/>
  <c r="F318"/>
  <c r="G280"/>
  <c r="F280"/>
  <c r="F498" s="1"/>
  <c r="F272"/>
  <c r="F273" s="1"/>
  <c r="F267"/>
  <c r="G259"/>
  <c r="F259"/>
  <c r="C259"/>
  <c r="F256"/>
  <c r="F260" s="1"/>
  <c r="F245"/>
  <c r="F249" s="1"/>
  <c r="F236"/>
  <c r="F223"/>
  <c r="F221"/>
  <c r="F479" s="1"/>
  <c r="F199"/>
  <c r="F201" s="1"/>
  <c r="F481" s="1"/>
  <c r="F189"/>
  <c r="F167"/>
  <c r="F171" s="1"/>
  <c r="G147"/>
  <c r="F134"/>
  <c r="F135" s="1"/>
  <c r="F65"/>
  <c r="F68"/>
  <c r="F60"/>
  <c r="F25"/>
  <c r="F500" s="1"/>
  <c r="F21"/>
  <c r="F494" s="1"/>
  <c r="F14"/>
  <c r="F492" s="1"/>
  <c r="F281" l="1"/>
  <c r="F497"/>
  <c r="F99"/>
  <c r="F487"/>
  <c r="F501"/>
  <c r="F72"/>
  <c r="F30"/>
  <c r="G28"/>
  <c r="E28"/>
  <c r="E492"/>
  <c r="G236"/>
  <c r="E236"/>
  <c r="E21"/>
  <c r="G493"/>
  <c r="E493"/>
  <c r="E473"/>
  <c r="E474" s="1"/>
  <c r="G473"/>
  <c r="G474" s="1"/>
  <c r="D469"/>
  <c r="D470"/>
  <c r="D471"/>
  <c r="D472"/>
  <c r="D473"/>
  <c r="C474"/>
  <c r="G462"/>
  <c r="E462"/>
  <c r="D461"/>
  <c r="D462" s="1"/>
  <c r="D468" s="1"/>
  <c r="D474" s="1"/>
  <c r="E92"/>
  <c r="E93" s="1"/>
  <c r="G92"/>
  <c r="G93" s="1"/>
  <c r="E99"/>
  <c r="G48"/>
  <c r="E48"/>
  <c r="E496" s="1"/>
  <c r="E188"/>
  <c r="E199"/>
  <c r="E201" s="1"/>
  <c r="E481" s="1"/>
  <c r="D497"/>
  <c r="E408"/>
  <c r="E409" s="1"/>
  <c r="G402"/>
  <c r="G403" s="1"/>
  <c r="G484" s="1"/>
  <c r="E402"/>
  <c r="E403" s="1"/>
  <c r="E484" s="1"/>
  <c r="G394"/>
  <c r="E394"/>
  <c r="G338"/>
  <c r="E338"/>
  <c r="E108"/>
  <c r="E111" s="1"/>
  <c r="G108"/>
  <c r="E84"/>
  <c r="E85" s="1"/>
  <c r="G84"/>
  <c r="G81"/>
  <c r="C81"/>
  <c r="G97"/>
  <c r="G99" s="1"/>
  <c r="C97"/>
  <c r="C99" s="1"/>
  <c r="E71"/>
  <c r="E68"/>
  <c r="E189"/>
  <c r="D495"/>
  <c r="E499"/>
  <c r="D493"/>
  <c r="C493"/>
  <c r="E221"/>
  <c r="E479" s="1"/>
  <c r="G39"/>
  <c r="G41" s="1"/>
  <c r="E39"/>
  <c r="E41" s="1"/>
  <c r="E388"/>
  <c r="E395" s="1"/>
  <c r="G388"/>
  <c r="G395" s="1"/>
  <c r="E351"/>
  <c r="C318"/>
  <c r="G315"/>
  <c r="G316"/>
  <c r="E317"/>
  <c r="G317" s="1"/>
  <c r="G314"/>
  <c r="E314"/>
  <c r="E307"/>
  <c r="E480" s="1"/>
  <c r="E498"/>
  <c r="E249"/>
  <c r="E260" s="1"/>
  <c r="G166"/>
  <c r="G167" s="1"/>
  <c r="E166"/>
  <c r="E167" s="1"/>
  <c r="E155"/>
  <c r="E142"/>
  <c r="E143" s="1"/>
  <c r="E486" s="1"/>
  <c r="G125"/>
  <c r="E125"/>
  <c r="G122"/>
  <c r="D122"/>
  <c r="G46"/>
  <c r="E46"/>
  <c r="G51"/>
  <c r="C51"/>
  <c r="C52" s="1"/>
  <c r="C39"/>
  <c r="C41" s="1"/>
  <c r="D119"/>
  <c r="D199"/>
  <c r="D201" s="1"/>
  <c r="D481" s="1"/>
  <c r="G420"/>
  <c r="G421" s="1"/>
  <c r="G408"/>
  <c r="G409" s="1"/>
  <c r="D395"/>
  <c r="G377"/>
  <c r="G378" s="1"/>
  <c r="G307"/>
  <c r="G300"/>
  <c r="G289"/>
  <c r="G290" s="1"/>
  <c r="G272"/>
  <c r="G273" s="1"/>
  <c r="G267"/>
  <c r="G225"/>
  <c r="D225"/>
  <c r="G363"/>
  <c r="G366"/>
  <c r="D366"/>
  <c r="D367" s="1"/>
  <c r="D68"/>
  <c r="D72" s="1"/>
  <c r="G453"/>
  <c r="G454" s="1"/>
  <c r="D453"/>
  <c r="D454" s="1"/>
  <c r="G445"/>
  <c r="G446" s="1"/>
  <c r="D445"/>
  <c r="D446" s="1"/>
  <c r="G437"/>
  <c r="G438" s="1"/>
  <c r="G485" s="1"/>
  <c r="D437"/>
  <c r="D438" s="1"/>
  <c r="D280"/>
  <c r="D347"/>
  <c r="D351" s="1"/>
  <c r="G350"/>
  <c r="G347"/>
  <c r="D171"/>
  <c r="D221"/>
  <c r="D223" s="1"/>
  <c r="D486"/>
  <c r="D484"/>
  <c r="D483"/>
  <c r="D480"/>
  <c r="G499"/>
  <c r="D499"/>
  <c r="G256"/>
  <c r="D249"/>
  <c r="D260" s="1"/>
  <c r="G245"/>
  <c r="G221"/>
  <c r="G223" s="1"/>
  <c r="G199"/>
  <c r="G201" s="1"/>
  <c r="G481" s="1"/>
  <c r="G188"/>
  <c r="G189" s="1"/>
  <c r="G179"/>
  <c r="G180" s="1"/>
  <c r="G170"/>
  <c r="G155"/>
  <c r="G157" s="1"/>
  <c r="G142"/>
  <c r="G143" s="1"/>
  <c r="G134"/>
  <c r="G135" s="1"/>
  <c r="G119"/>
  <c r="D126"/>
  <c r="D108"/>
  <c r="D111" s="1"/>
  <c r="G110"/>
  <c r="G483" s="1"/>
  <c r="G71"/>
  <c r="G68"/>
  <c r="G65"/>
  <c r="G60"/>
  <c r="D14"/>
  <c r="D30" s="1"/>
  <c r="G25"/>
  <c r="G21"/>
  <c r="G14"/>
  <c r="G492" s="1"/>
  <c r="G10"/>
  <c r="G329"/>
  <c r="D329"/>
  <c r="D330" s="1"/>
  <c r="D188"/>
  <c r="D189" s="1"/>
  <c r="D227"/>
  <c r="G227" s="1"/>
  <c r="C199"/>
  <c r="C201" s="1"/>
  <c r="C481" s="1"/>
  <c r="C499"/>
  <c r="C350"/>
  <c r="C188"/>
  <c r="C299"/>
  <c r="C300" s="1"/>
  <c r="C65"/>
  <c r="C71"/>
  <c r="C68"/>
  <c r="C25"/>
  <c r="C484"/>
  <c r="C245"/>
  <c r="C21"/>
  <c r="C329"/>
  <c r="C330" s="1"/>
  <c r="C307"/>
  <c r="C308" s="1"/>
  <c r="C289"/>
  <c r="C290" s="1"/>
  <c r="C280"/>
  <c r="C281" s="1"/>
  <c r="C272"/>
  <c r="C273" s="1"/>
  <c r="C267"/>
  <c r="C256"/>
  <c r="C248"/>
  <c r="C236"/>
  <c r="C221"/>
  <c r="C479" s="1"/>
  <c r="C179"/>
  <c r="C180" s="1"/>
  <c r="C170"/>
  <c r="C166"/>
  <c r="C155"/>
  <c r="C157" s="1"/>
  <c r="C142"/>
  <c r="C143" s="1"/>
  <c r="C134"/>
  <c r="C135" s="1"/>
  <c r="C119"/>
  <c r="C126" s="1"/>
  <c r="C110"/>
  <c r="C483" s="1"/>
  <c r="C108"/>
  <c r="C60"/>
  <c r="C14"/>
  <c r="C10"/>
  <c r="C590" i="20"/>
  <c r="C588"/>
  <c r="C585"/>
  <c r="C591" s="1"/>
  <c r="C581"/>
  <c r="C576"/>
  <c r="C565"/>
  <c r="C563"/>
  <c r="C567" s="1"/>
  <c r="C532"/>
  <c r="C530"/>
  <c r="C528"/>
  <c r="C517"/>
  <c r="C515"/>
  <c r="C510"/>
  <c r="C501"/>
  <c r="C499"/>
  <c r="C497"/>
  <c r="C493"/>
  <c r="C485"/>
  <c r="C470"/>
  <c r="C468"/>
  <c r="C466"/>
  <c r="C462"/>
  <c r="C460"/>
  <c r="C451"/>
  <c r="C371"/>
  <c r="C349"/>
  <c r="C347"/>
  <c r="C345"/>
  <c r="C342"/>
  <c r="C340"/>
  <c r="C332"/>
  <c r="C363"/>
  <c r="C280"/>
  <c r="C277"/>
  <c r="C274"/>
  <c r="C272"/>
  <c r="C281" s="1"/>
  <c r="C269"/>
  <c r="C265"/>
  <c r="C248"/>
  <c r="C245"/>
  <c r="C242"/>
  <c r="C240"/>
  <c r="C237"/>
  <c r="C233"/>
  <c r="C216"/>
  <c r="C212"/>
  <c r="C209"/>
  <c r="C205"/>
  <c r="C203"/>
  <c r="C193"/>
  <c r="C165"/>
  <c r="C163"/>
  <c r="C147"/>
  <c r="C145"/>
  <c r="C148" s="1"/>
  <c r="C397"/>
  <c r="C132"/>
  <c r="C133" s="1"/>
  <c r="C111"/>
  <c r="C109"/>
  <c r="C106"/>
  <c r="C90"/>
  <c r="C88"/>
  <c r="C84"/>
  <c r="C42"/>
  <c r="C37"/>
  <c r="C27"/>
  <c r="C30"/>
  <c r="C16"/>
  <c r="C337"/>
  <c r="C80"/>
  <c r="G308" i="22" l="1"/>
  <c r="G480"/>
  <c r="C496"/>
  <c r="G330"/>
  <c r="G496"/>
  <c r="G500"/>
  <c r="D496"/>
  <c r="C30"/>
  <c r="E318"/>
  <c r="E30"/>
  <c r="G495"/>
  <c r="G30"/>
  <c r="G126"/>
  <c r="C282" i="20"/>
  <c r="E482" i="22"/>
  <c r="E487" s="1"/>
  <c r="E495"/>
  <c r="C249" i="20"/>
  <c r="C250" s="1"/>
  <c r="C350"/>
  <c r="G228" i="22"/>
  <c r="E52"/>
  <c r="G497"/>
  <c r="G494"/>
  <c r="E494"/>
  <c r="G482"/>
  <c r="E500"/>
  <c r="C497"/>
  <c r="G52"/>
  <c r="E72"/>
  <c r="G85"/>
  <c r="C482"/>
  <c r="E126"/>
  <c r="E171"/>
  <c r="G318"/>
  <c r="E281"/>
  <c r="E308"/>
  <c r="C495"/>
  <c r="D500"/>
  <c r="E223"/>
  <c r="D479"/>
  <c r="G72"/>
  <c r="G111"/>
  <c r="D498"/>
  <c r="G498"/>
  <c r="D281"/>
  <c r="G367"/>
  <c r="G249"/>
  <c r="G260" s="1"/>
  <c r="D492"/>
  <c r="D482"/>
  <c r="G351"/>
  <c r="G281"/>
  <c r="G171"/>
  <c r="G486"/>
  <c r="D228"/>
  <c r="G479"/>
  <c r="D494"/>
  <c r="C223"/>
  <c r="C492"/>
  <c r="C500"/>
  <c r="C498"/>
  <c r="C480"/>
  <c r="C72"/>
  <c r="C486"/>
  <c r="C167"/>
  <c r="C171" s="1"/>
  <c r="C377"/>
  <c r="C378" s="1"/>
  <c r="C408"/>
  <c r="C409" s="1"/>
  <c r="C420"/>
  <c r="C421" s="1"/>
  <c r="C111"/>
  <c r="C84"/>
  <c r="C189"/>
  <c r="C388"/>
  <c r="C249"/>
  <c r="C260" s="1"/>
  <c r="C347"/>
  <c r="C363"/>
  <c r="C367" s="1"/>
  <c r="C518" i="20"/>
  <c r="C533"/>
  <c r="C502"/>
  <c r="C213"/>
  <c r="C166"/>
  <c r="C112"/>
  <c r="C291"/>
  <c r="C304"/>
  <c r="C313"/>
  <c r="C312"/>
  <c r="C436"/>
  <c r="C446"/>
  <c r="C353"/>
  <c r="C512"/>
  <c r="C534"/>
  <c r="G501" i="22" l="1"/>
  <c r="D501"/>
  <c r="E501"/>
  <c r="D487"/>
  <c r="G487"/>
  <c r="C351"/>
  <c r="C494"/>
  <c r="C501" s="1"/>
  <c r="C395"/>
  <c r="C487"/>
  <c r="C85"/>
  <c r="C305" i="20"/>
  <c r="D281"/>
  <c r="D269"/>
  <c r="D263"/>
  <c r="D257"/>
  <c r="D258" s="1"/>
  <c r="C257"/>
  <c r="C258" s="1"/>
  <c r="D249"/>
  <c r="D237"/>
  <c r="D225"/>
  <c r="D226" s="1"/>
  <c r="C225"/>
  <c r="C226" s="1"/>
  <c r="C19"/>
  <c r="C20" s="1"/>
  <c r="D233" l="1"/>
  <c r="D265"/>
  <c r="D282" s="1"/>
  <c r="D250"/>
  <c r="C12"/>
  <c r="C13" s="1"/>
  <c r="C53"/>
  <c r="C437"/>
  <c r="D74"/>
  <c r="D112"/>
  <c r="D113" s="1"/>
  <c r="C113"/>
  <c r="D542"/>
  <c r="D543" s="1"/>
  <c r="C542"/>
  <c r="C543" s="1"/>
  <c r="D533"/>
  <c r="D436"/>
  <c r="D437" s="1"/>
  <c r="D600"/>
  <c r="D604"/>
  <c r="D581"/>
  <c r="D591"/>
  <c r="D567"/>
  <c r="D568" s="1"/>
  <c r="D547"/>
  <c r="D550"/>
  <c r="D530"/>
  <c r="D518"/>
  <c r="D512"/>
  <c r="D510"/>
  <c r="D502"/>
  <c r="D500"/>
  <c r="D490"/>
  <c r="D479"/>
  <c r="D471"/>
  <c r="D456"/>
  <c r="D423"/>
  <c r="D421"/>
  <c r="D417"/>
  <c r="D418" s="1"/>
  <c r="D407"/>
  <c r="D408" s="1"/>
  <c r="D397"/>
  <c r="D398" s="1"/>
  <c r="D385"/>
  <c r="D377"/>
  <c r="D378" s="1"/>
  <c r="D371"/>
  <c r="D372" s="1"/>
  <c r="D353"/>
  <c r="D350"/>
  <c r="D337"/>
  <c r="D324"/>
  <c r="D325" s="1"/>
  <c r="D316"/>
  <c r="D317" s="1"/>
  <c r="D313"/>
  <c r="D312"/>
  <c r="D300"/>
  <c r="D304" s="1"/>
  <c r="D602" s="1"/>
  <c r="D296"/>
  <c r="D290"/>
  <c r="D198"/>
  <c r="D183"/>
  <c r="D186" s="1"/>
  <c r="D174"/>
  <c r="D175" s="1"/>
  <c r="D166"/>
  <c r="D167" s="1"/>
  <c r="D154"/>
  <c r="D155" s="1"/>
  <c r="D133"/>
  <c r="D121"/>
  <c r="D122" s="1"/>
  <c r="D98"/>
  <c r="D80"/>
  <c r="D69"/>
  <c r="D61"/>
  <c r="D619" s="1"/>
  <c r="D53"/>
  <c r="D43"/>
  <c r="D24"/>
  <c r="D19"/>
  <c r="D13"/>
  <c r="B43" i="21"/>
  <c r="B33"/>
  <c r="B30"/>
  <c r="B21"/>
  <c r="B16"/>
  <c r="B12"/>
  <c r="B17"/>
  <c r="B7"/>
  <c r="B8" s="1"/>
  <c r="C61" i="20"/>
  <c r="C479"/>
  <c r="C480" s="1"/>
  <c r="C490"/>
  <c r="C423"/>
  <c r="C421"/>
  <c r="C417"/>
  <c r="C418" s="1"/>
  <c r="C316"/>
  <c r="C121"/>
  <c r="C122" s="1"/>
  <c r="C74"/>
  <c r="C456"/>
  <c r="C198"/>
  <c r="C217" s="1"/>
  <c r="C372"/>
  <c r="C398"/>
  <c r="C174"/>
  <c r="C175" s="1"/>
  <c r="C43"/>
  <c r="C547"/>
  <c r="C550"/>
  <c r="C407"/>
  <c r="C408" s="1"/>
  <c r="C154"/>
  <c r="C155" s="1"/>
  <c r="C568"/>
  <c r="C471"/>
  <c r="C385"/>
  <c r="C386" s="1"/>
  <c r="C377"/>
  <c r="C378" s="1"/>
  <c r="C324"/>
  <c r="C183"/>
  <c r="C186" s="1"/>
  <c r="C167"/>
  <c r="C69"/>
  <c r="C24"/>
  <c r="B34" i="21" l="1"/>
  <c r="B44" s="1"/>
  <c r="C472" i="20"/>
  <c r="D75"/>
  <c r="D99" s="1"/>
  <c r="C592"/>
  <c r="C424"/>
  <c r="D534"/>
  <c r="C503"/>
  <c r="D614"/>
  <c r="D217"/>
  <c r="D305"/>
  <c r="D613"/>
  <c r="D616"/>
  <c r="D615"/>
  <c r="C75"/>
  <c r="C99" s="1"/>
  <c r="D424"/>
  <c r="D519"/>
  <c r="D551"/>
  <c r="D576"/>
  <c r="D592" s="1"/>
  <c r="D148"/>
  <c r="D597" s="1"/>
  <c r="D332"/>
  <c r="D354" s="1"/>
  <c r="D364" s="1"/>
  <c r="D485"/>
  <c r="D503" s="1"/>
  <c r="C62"/>
  <c r="D617"/>
  <c r="C354"/>
  <c r="C364" s="1"/>
  <c r="C551"/>
  <c r="C317"/>
  <c r="D451"/>
  <c r="D472" s="1"/>
  <c r="D480"/>
  <c r="D603" s="1"/>
  <c r="D386"/>
  <c r="C325"/>
  <c r="C519"/>
  <c r="D20"/>
  <c r="D598"/>
  <c r="D618"/>
  <c r="D611" l="1"/>
  <c r="D620" s="1"/>
  <c r="D606"/>
  <c r="D62"/>
</calcChain>
</file>

<file path=xl/sharedStrings.xml><?xml version="1.0" encoding="utf-8"?>
<sst xmlns="http://schemas.openxmlformats.org/spreadsheetml/2006/main" count="1827" uniqueCount="527">
  <si>
    <t>Bevételek összesen:</t>
  </si>
  <si>
    <t>Adatok eFt-ban</t>
  </si>
  <si>
    <t>Dologi kiadások összesen:</t>
  </si>
  <si>
    <t>Szakfeladaton kiadások összesen:</t>
  </si>
  <si>
    <t>Szakfeladaton bevételek összesen:</t>
  </si>
  <si>
    <t>Alapilletmények</t>
  </si>
  <si>
    <t>Rendszeres személyi juttatások összesen:</t>
  </si>
  <si>
    <t>Étkezési hozzájárulás</t>
  </si>
  <si>
    <t>Nem rendszeres személyi juttatások összesen:</t>
  </si>
  <si>
    <t>Külső személyi juttatások összesen:</t>
  </si>
  <si>
    <t>Személyi juttatások összesen:</t>
  </si>
  <si>
    <t>Munkaadókat terhelő járulékok összesen:</t>
  </si>
  <si>
    <t>Irodaszer, nyomtatvány</t>
  </si>
  <si>
    <t>Egyéb készletbeszerzés</t>
  </si>
  <si>
    <t>Belföldi kiküldetés</t>
  </si>
  <si>
    <t>Munkáltatót terhelő járulékok összesen:</t>
  </si>
  <si>
    <t>Hajtó és kenőanyag</t>
  </si>
  <si>
    <t>Munkaruha, védőruha</t>
  </si>
  <si>
    <t>Dologi kiadás összesen:</t>
  </si>
  <si>
    <t>Előzetesen felszámított ÁFA</t>
  </si>
  <si>
    <t>Eredeti előirányzat</t>
  </si>
  <si>
    <t>Pénzeszköz átvétel TB-től</t>
  </si>
  <si>
    <t>Egyéb munkavégzéshez kapcsolódó juttatás (Kjt)</t>
  </si>
  <si>
    <t xml:space="preserve">Egyéb készletbeszerzés </t>
  </si>
  <si>
    <t>Szakfeladaton kiadás összesen:</t>
  </si>
  <si>
    <t>Munkaadókat terhelő járulékok összesen</t>
  </si>
  <si>
    <t xml:space="preserve">Állományba nem tartozók juttatásai 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</si>
  <si>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</si>
  <si>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</si>
  <si>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</si>
  <si>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</si>
  <si>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</si>
  <si>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Működési célú pénzeszköz átadás ÁHT-én belülre összesen:</t>
  </si>
  <si>
    <t>Karbantart, kisjavítás</t>
  </si>
  <si>
    <t>Működési célú pénzeszköz átvétel ÁHT belül összesen</t>
  </si>
  <si>
    <t>Egyéb üzemeltetés fenntartási költség</t>
  </si>
  <si>
    <t>Vásárolt termékek és szolgáltatás ÁFA-ja</t>
  </si>
  <si>
    <t>Egyéb munkavégzéshez kapcsolódó juttatások (KJT kereset-kieg.)</t>
  </si>
  <si>
    <t>Megyei Területfejlesztési Tanács (60 Ft/fő)</t>
  </si>
  <si>
    <t>Pénzügyi Alap (30 Ft/fő)</t>
  </si>
  <si>
    <t>Polgárdi Hulladékgazdálkodási Konz. műk.ktg. (100 Ft/fő)</t>
  </si>
  <si>
    <t>Karbantartás, kisjavítás</t>
  </si>
  <si>
    <t>Iparűzési adó (állandó jellegű)</t>
  </si>
  <si>
    <t>Gépjárműadó</t>
  </si>
  <si>
    <t>Önkormányzatok költségvetési támogatása:</t>
  </si>
  <si>
    <t>Talajterhelési díj</t>
  </si>
  <si>
    <t>Működési célú bevételek</t>
  </si>
  <si>
    <t>Finanszírozási bevételek összesen:</t>
  </si>
  <si>
    <t>Szolgáltatás bevétel</t>
  </si>
  <si>
    <t>Szolgáltatás ÁFA-ja</t>
  </si>
  <si>
    <t>Élelmiszer</t>
  </si>
  <si>
    <t>Munka és védőruha</t>
  </si>
  <si>
    <t>Egyéb kommunikációs szolgáltatás</t>
  </si>
  <si>
    <t>Számlázott ÁFA befizetése</t>
  </si>
  <si>
    <t>Felújítási kiadások összesen:</t>
  </si>
  <si>
    <t>Vásárolt közszolgáltatás</t>
  </si>
  <si>
    <t>Könyv beszerzés</t>
  </si>
  <si>
    <t>Folyóirat előfizetés</t>
  </si>
  <si>
    <t>TB járulék (27 %)</t>
  </si>
  <si>
    <t>Könyv beszerzése</t>
  </si>
  <si>
    <t>TB. járulék (27%)</t>
  </si>
  <si>
    <t>Alapilletmények (P.L.)</t>
  </si>
  <si>
    <t xml:space="preserve">Egyéb üzemeltetési, fenntartási szolgáltatások </t>
  </si>
  <si>
    <t>Egyéb munkavégzéshez kapcsolódó juttatás (kjt2%)</t>
  </si>
  <si>
    <t>Készenléti, ügyeleti, helyettesítési díj</t>
  </si>
  <si>
    <t>Illetménypótlék (TV 15e számolva)</t>
  </si>
  <si>
    <t>TB. Járulék (27%)</t>
  </si>
  <si>
    <t>Munkaruha</t>
  </si>
  <si>
    <t>Vásárolt termék és szolgáltatás áfa</t>
  </si>
  <si>
    <t>Belföldi kiküldetés (busz, )</t>
  </si>
  <si>
    <t>Étkezési utalvány adó</t>
  </si>
  <si>
    <t>Védőnői feladatok közös finansz. összesen:</t>
  </si>
  <si>
    <t>Önkormányzat dologi kiadásai összesen:</t>
  </si>
  <si>
    <t>Gázenergia-szolgáltatás díja (6*15000)</t>
  </si>
  <si>
    <t>Beiskolázási támogatás</t>
  </si>
  <si>
    <t>Csecsemőtámogatás</t>
  </si>
  <si>
    <t>TB. járulék ( 27%)</t>
  </si>
  <si>
    <t>TB. Járulék 27 %</t>
  </si>
  <si>
    <t>Világítótestek bérleti díja</t>
  </si>
  <si>
    <t>Nemzetközi nőnap</t>
  </si>
  <si>
    <t>Pedagógusnap</t>
  </si>
  <si>
    <t>Borbála-napi gyertyagyújtás</t>
  </si>
  <si>
    <t>Idősek napi rendezvény</t>
  </si>
  <si>
    <t>Művelődési Ház</t>
  </si>
  <si>
    <t>Közterület foglalás</t>
  </si>
  <si>
    <t>Kiszámlázott termékek, szolgáltatások ÁFA</t>
  </si>
  <si>
    <t>ÁHT-n kívül tovább számlázott szolgáltatások</t>
  </si>
  <si>
    <t>ÁHt-n kívül tovább számlázott szolgáltatások ÁFA</t>
  </si>
  <si>
    <t>Fejlesztési hitel felvétele:</t>
  </si>
  <si>
    <t>Működési célú péneszközátadás összesen:</t>
  </si>
  <si>
    <t>BEVÉTELEK</t>
  </si>
  <si>
    <t>KIADÁSOK</t>
  </si>
  <si>
    <r>
      <rPr>
        <b/>
        <sz val="18"/>
        <color indexed="10"/>
        <rFont val="Cambria"/>
        <family val="1"/>
        <charset val="238"/>
      </rPr>
      <t>869041</t>
    </r>
    <r>
      <rPr>
        <b/>
        <sz val="14"/>
        <color indexed="10"/>
        <rFont val="Cambria"/>
        <family val="1"/>
        <charset val="238"/>
      </rPr>
      <t xml:space="preserve">                                                                                                                                          </t>
    </r>
    <r>
      <rPr>
        <b/>
        <sz val="14"/>
        <rFont val="Cambria"/>
        <family val="1"/>
        <charset val="238"/>
      </rPr>
      <t xml:space="preserve"> Család- és nővédelem, egészségügyi gondozás</t>
    </r>
  </si>
  <si>
    <r>
      <rPr>
        <b/>
        <sz val="18"/>
        <color indexed="10"/>
        <rFont val="Cambria"/>
        <family val="1"/>
        <charset val="238"/>
      </rPr>
      <t>910123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Könyvtári szolgáltatások</t>
    </r>
  </si>
  <si>
    <r>
      <rPr>
        <b/>
        <sz val="18"/>
        <color indexed="10"/>
        <rFont val="Cambria"/>
        <family val="1"/>
        <charset val="238"/>
      </rPr>
      <t>852011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Általános Iskolai tanulók nappali rendszerű nevelése, oktatása (1-4)</t>
    </r>
  </si>
  <si>
    <r>
      <rPr>
        <b/>
        <sz val="18"/>
        <color indexed="10"/>
        <rFont val="Cambria"/>
        <family val="1"/>
        <charset val="238"/>
      </rPr>
      <t>841192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Kiemelt állami és önkormányzati rendezvények</t>
    </r>
  </si>
  <si>
    <r>
      <rPr>
        <b/>
        <sz val="18"/>
        <color indexed="10"/>
        <rFont val="Cambria"/>
        <family val="1"/>
        <charset val="238"/>
      </rPr>
      <t>813000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Zöldterület kezelés</t>
    </r>
  </si>
  <si>
    <t>Táppénz hozzájárulás</t>
  </si>
  <si>
    <t>Adók, díjak (felelősség biztosítás)</t>
  </si>
  <si>
    <t>Egyéb üzemeltetési, fenntartási költség (üzemorvos)</t>
  </si>
  <si>
    <t xml:space="preserve">Normatív lakásfenntartási támogatás </t>
  </si>
  <si>
    <t>Egészségügyi hozzájárulás</t>
  </si>
  <si>
    <t>ÁHT-n kívül tovább számlázott szolgáltatások bevétele</t>
  </si>
  <si>
    <t>Közalk. Egyéb jktg térítés</t>
  </si>
  <si>
    <t>OEP finanszírozási többlet (Isztimér mük kiad. Hozzájárulás 76 fő)</t>
  </si>
  <si>
    <t xml:space="preserve">Gyógyszer,  </t>
  </si>
  <si>
    <t>Víz- és csatornadíj (12*2000)</t>
  </si>
  <si>
    <t>Villamosenergia-szolgáltatás díjA (12*3000)</t>
  </si>
  <si>
    <t>OEP finanszírozási többlet (Kincsesbánya műk kiad. Hozzájárulás 99 fő) 491 e ft jár</t>
  </si>
  <si>
    <t>Kincs, Kultúra, Sport Egy támogatása (Szatzker Cs képviselői tdíj)</t>
  </si>
  <si>
    <t>Folyóirat beszerzés</t>
  </si>
  <si>
    <t>Működési célú pénzeszközátvétel elkülönített állami pénzalapoktól</t>
  </si>
  <si>
    <t xml:space="preserve">Átvett pénzeszközök összesen: </t>
  </si>
  <si>
    <t>Közfoglalkoztatottak munkabére</t>
  </si>
  <si>
    <t>TB járulék (13,5 %)</t>
  </si>
  <si>
    <t>Kisértékű tárgyi eszköz (előző évi pézmaradv. Növelt)</t>
  </si>
  <si>
    <t>Működési kiadások összesen:</t>
  </si>
  <si>
    <t>Egyéb munkavégzéshez kapcsolódó juttatás:</t>
  </si>
  <si>
    <t>TB járulék:</t>
  </si>
  <si>
    <t>Táppénz hozzájárulás:</t>
  </si>
  <si>
    <t>Eü. Hozzájárulás:</t>
  </si>
  <si>
    <t>Munkaruha:</t>
  </si>
  <si>
    <t>Egyéb készletbeszerzés:</t>
  </si>
  <si>
    <t>Egyéb üzemeltetési, fenntartási szolgáltatás:</t>
  </si>
  <si>
    <t>Európai Vidékfejlesztési Alapból nyújtott támogatás:</t>
  </si>
  <si>
    <t>Céltartalék:</t>
  </si>
  <si>
    <t>Céltartalék összesen:</t>
  </si>
  <si>
    <t>Céltartalék</t>
  </si>
  <si>
    <t>Védőnői Szolgálat 2012 évi költségvetése</t>
  </si>
  <si>
    <t>Kis értékű tárgyi eszköz beszerzése</t>
  </si>
  <si>
    <t>Magánszemélyek kommunális adója</t>
  </si>
  <si>
    <t>Egyéb készletbeszerzés (virágpalánták stb)</t>
  </si>
  <si>
    <t>Működési kamatbevétel</t>
  </si>
  <si>
    <t>MABOSZ tagdíj</t>
  </si>
  <si>
    <t>TÖOSZ tagdíj</t>
  </si>
  <si>
    <t>A BAKONYÉRT V. A. Egyesület tagdíj</t>
  </si>
  <si>
    <t>Karbantartás kisjavítás</t>
  </si>
  <si>
    <t>Étkezési hozzájárulás + egészségpénztári juttatás</t>
  </si>
  <si>
    <t>Étkezési hozzájárulás +egészségbiztosítási ell.</t>
  </si>
  <si>
    <t xml:space="preserve">Étkezési hozzájárulás + egészségpénztári ell. </t>
  </si>
  <si>
    <t xml:space="preserve">Étkezési hozzájárulás + egészségbiztosítási pénzt. jutt </t>
  </si>
  <si>
    <t>Étkezési hozzájárulás + egészgégbiztosítási pénztár</t>
  </si>
  <si>
    <t>Étkezési hozzájárulás + egészségpénztár</t>
  </si>
  <si>
    <t>Munkáltatót terhelő SZJA (telefon,cafateria)</t>
  </si>
  <si>
    <t xml:space="preserve">Karbantartás, kisjavítás </t>
  </si>
  <si>
    <t>Hóeltakarítás</t>
  </si>
  <si>
    <t>szállítási szolgáltatás</t>
  </si>
  <si>
    <t>Kiszámlázott termékek, szolgáltatások ÁFA-ja</t>
  </si>
  <si>
    <t>Rendszeres szociális segély   10%</t>
  </si>
  <si>
    <t>Foglalkoztatást hely tám    20%</t>
  </si>
  <si>
    <t>Egyéb üzemeltetési, fenntartási kiadásokRágcsálóirt,tüdőszűrő, kéményfelülvizsg.</t>
  </si>
  <si>
    <t>Egyéb önkormányzati rendezvények (Kazinczy nap, Karácsony stb)</t>
  </si>
  <si>
    <t>Önkormányzati Hivatal működési kiadásai</t>
  </si>
  <si>
    <t>Zöldterület gazdálkodással kapcsolatos feladatok</t>
  </si>
  <si>
    <t>Közvilágítás fenntartásának támogatáa</t>
  </si>
  <si>
    <t>Közutak fenntartásának támogatása</t>
  </si>
  <si>
    <t>Iskolai étkezés támogatása</t>
  </si>
  <si>
    <t>Egyes szociális és gíermekjóléti feladatok támogatása</t>
  </si>
  <si>
    <t>Hosszú lejáratú kölcsön törlesztése</t>
  </si>
  <si>
    <t>Kőzuzalék, egyéb kátyúzó anyag vásárlása</t>
  </si>
  <si>
    <t>Egyéb kötelező Önkormánzyati feladatok</t>
  </si>
  <si>
    <r>
      <rPr>
        <b/>
        <sz val="18"/>
        <color indexed="10"/>
        <rFont val="Cambria"/>
        <family val="1"/>
        <charset val="238"/>
      </rPr>
      <t>841908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Fejez. Általános tartalék elszámolása</t>
    </r>
  </si>
  <si>
    <r>
      <rPr>
        <b/>
        <sz val="18"/>
        <color indexed="10"/>
        <rFont val="Cambria"/>
        <family val="1"/>
        <charset val="238"/>
      </rPr>
      <t>561000</t>
    </r>
    <r>
      <rPr>
        <b/>
        <sz val="18"/>
        <rFont val="Cambria"/>
        <family val="1"/>
        <charset val="238"/>
      </rPr>
      <t xml:space="preserve"> 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Egyéb étkeztetés</t>
    </r>
  </si>
  <si>
    <r>
      <rPr>
        <b/>
        <sz val="18"/>
        <color indexed="10"/>
        <rFont val="Cambria"/>
        <family val="1"/>
        <charset val="238"/>
      </rPr>
      <t>841901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Önkormányzatok, TKT elszámolásai</t>
    </r>
  </si>
  <si>
    <r>
      <rPr>
        <b/>
        <sz val="18"/>
        <color indexed="10"/>
        <rFont val="Cambria"/>
        <family val="1"/>
        <charset val="238"/>
      </rPr>
      <t>890301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Civil szervezetek működési támogatása</t>
    </r>
  </si>
  <si>
    <r>
      <rPr>
        <b/>
        <sz val="18"/>
        <color indexed="10"/>
        <rFont val="Cambria"/>
        <family val="1"/>
        <charset val="238"/>
      </rPr>
      <t>910501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Közművelődési tevékenység támogatása</t>
    </r>
  </si>
  <si>
    <t>Egyéb munkavégzéshez kapcsolódó juttatás (2%)</t>
  </si>
  <si>
    <t>Közalk egyéb költségtérítés (felt.pótlék)</t>
  </si>
  <si>
    <t>Részm.  Alapilletménye</t>
  </si>
  <si>
    <t>Étkezési hozzájárulás+ eü. Pénzt tám.</t>
  </si>
  <si>
    <t>Épületek felújítása</t>
  </si>
  <si>
    <t>Felújítás Áfa</t>
  </si>
  <si>
    <t xml:space="preserve">Felújítási kiadások összesen: </t>
  </si>
  <si>
    <t xml:space="preserve">Felhalmozás élú támogatás összesen: </t>
  </si>
  <si>
    <t>Egyéb üzemeltetési , fenntartási szolgáltatás</t>
  </si>
  <si>
    <t>Karbantartás, kisjavítás(felülvizsgálat)</t>
  </si>
  <si>
    <t>Villamos energia szolgáltatás(rh:1100, áram 1200)</t>
  </si>
  <si>
    <t>Pénzeszköz átvétel TB-től (10.3*12)</t>
  </si>
  <si>
    <t>Közös hivatal működési kiadásainak támogatása</t>
  </si>
  <si>
    <t>Közalk. Egyéb bér(változó)</t>
  </si>
  <si>
    <t>Kincsesbánya Önkormányzat 2014. évi bevételei</t>
  </si>
  <si>
    <t>Kincsesbánya Önkormányzat 2014. évi kiadásai</t>
  </si>
  <si>
    <t>Alcoa Önkéntes munka</t>
  </si>
  <si>
    <t>Fejlesztési kölcsön törlesztése</t>
  </si>
  <si>
    <t>Önkormányzati támogatás helyi civil szervezeteknek</t>
  </si>
  <si>
    <t>EZER-JÓ Vidékfejlesztési Egyesület</t>
  </si>
  <si>
    <t>Szociális Alapszolgáltató Központ (Mór Város)</t>
  </si>
  <si>
    <t xml:space="preserve">Móri TKT </t>
  </si>
  <si>
    <t>Pályázati támogatás KEOP</t>
  </si>
  <si>
    <t>Gyermekétkeztetés üzemeltetési támogatássa</t>
  </si>
  <si>
    <t>Helyi adók összesen</t>
  </si>
  <si>
    <t xml:space="preserve">Települési önkormányzatok könyvtári, közművelődési feladatok támogatása </t>
  </si>
  <si>
    <t>Lakott külterülettel kapcsolatos feladatok támogatása</t>
  </si>
  <si>
    <t>Kincsesbánya Községi Önkormányzat 2015. évi költségvetése</t>
  </si>
  <si>
    <r>
      <t>011130</t>
    </r>
    <r>
      <rPr>
        <b/>
        <sz val="18"/>
        <rFont val="Cambria"/>
        <family val="1"/>
        <charset val="238"/>
      </rPr>
      <t xml:space="preserve"> 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Önkormányzati jogalkotás</t>
    </r>
  </si>
  <si>
    <t>Kormányzati funkció összesen:</t>
  </si>
  <si>
    <t>Alapilletmények (B.J.Mné)</t>
  </si>
  <si>
    <t>B4</t>
  </si>
  <si>
    <t>K122</t>
  </si>
  <si>
    <t>Köztisztviselők egyéb költségtérítés és hozzájárulás</t>
  </si>
  <si>
    <t>K311</t>
  </si>
  <si>
    <t>K312</t>
  </si>
  <si>
    <t>K321</t>
  </si>
  <si>
    <t>K322</t>
  </si>
  <si>
    <t>K331</t>
  </si>
  <si>
    <t>K334</t>
  </si>
  <si>
    <t>K3371</t>
  </si>
  <si>
    <t>K3379</t>
  </si>
  <si>
    <t>K351</t>
  </si>
  <si>
    <t>K341</t>
  </si>
  <si>
    <t>K32</t>
  </si>
  <si>
    <t>K31</t>
  </si>
  <si>
    <t xml:space="preserve">K336 </t>
  </si>
  <si>
    <t>Szakmai szolgáltatások</t>
  </si>
  <si>
    <t>Egyéb üzemeltetési, fenntartási kiadásokbiztosítási díjak</t>
  </si>
  <si>
    <t>K355</t>
  </si>
  <si>
    <t>Egyéb dologi kiadások</t>
  </si>
  <si>
    <t>K6</t>
  </si>
  <si>
    <t>Fejlesztési kiadások</t>
  </si>
  <si>
    <t>Fejlesztési kiadások Áfa</t>
  </si>
  <si>
    <t>Felújítási kiadások</t>
  </si>
  <si>
    <t>Felújítási kiadások Áfa</t>
  </si>
  <si>
    <t>K7</t>
  </si>
  <si>
    <t>K11</t>
  </si>
  <si>
    <t>Vásárolt temékek és szolgáltatások ÁFA-ja</t>
  </si>
  <si>
    <t>Fejlesztési kiadások összesen:</t>
  </si>
  <si>
    <t>045160                                                                                                                Közutak, hidak, alagutak üzemeltetése, fenntartása</t>
  </si>
  <si>
    <t>BURSA HUNGARICA ösztöndíj</t>
  </si>
  <si>
    <t>HPV védőoltás10 fő</t>
  </si>
  <si>
    <t>Egyéb bérleti díjak</t>
  </si>
  <si>
    <t>Lakásértékesítés</t>
  </si>
  <si>
    <t>Lakbérbevétel</t>
  </si>
  <si>
    <t>Egyéb üzemeltetési szolgáltatádsok</t>
  </si>
  <si>
    <t>Távhő szolgáltatás</t>
  </si>
  <si>
    <t>Köztemető fenntartása</t>
  </si>
  <si>
    <t>Illetménypótlék (TV 25990 számolva)</t>
  </si>
  <si>
    <t>Védőnői program</t>
  </si>
  <si>
    <t>OEP finanszírozási többlet (Isztimér mük kiad. Hozzájárulás  68  fő)</t>
  </si>
  <si>
    <t xml:space="preserve">OEP finanszírozási többlet (Kincsesbánya műk kiad.  87 fő hozzájárulás </t>
  </si>
  <si>
    <t>szociális hozzájárulási adó</t>
  </si>
  <si>
    <t>Tb járulék összesen</t>
  </si>
  <si>
    <t>Alapilletmények összesen</t>
  </si>
  <si>
    <r>
      <t xml:space="preserve">011130                                                                                                        </t>
    </r>
    <r>
      <rPr>
        <b/>
        <sz val="14"/>
        <rFont val="Cambria"/>
        <family val="1"/>
        <charset val="238"/>
        <scheme val="major"/>
      </rPr>
      <t>Támogatás célú finanszírozási műveletek</t>
    </r>
  </si>
  <si>
    <t>K121</t>
  </si>
  <si>
    <t>Választott tisztségviselők juttatásai</t>
  </si>
  <si>
    <t>K1107</t>
  </si>
  <si>
    <t>K1109</t>
  </si>
  <si>
    <t>K1</t>
  </si>
  <si>
    <t xml:space="preserve">Egészségügyi hozzájárulás </t>
  </si>
  <si>
    <t>Informatikai szolg igénybevétele</t>
  </si>
  <si>
    <t>Egyéb kommunikációs szolgáltatások teljesítése</t>
  </si>
  <si>
    <t>K333</t>
  </si>
  <si>
    <t>Egyéb bérleti és lizingdíjak</t>
  </si>
  <si>
    <t>Közüzemi díjak teljesítése</t>
  </si>
  <si>
    <t>Egyéb szolgáltatások teljesítése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</si>
  <si>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</si>
  <si>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</si>
  <si>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</si>
  <si>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</si>
  <si>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</si>
  <si>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</si>
  <si>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</si>
  <si>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Különféle befizetések és egyéb dologi kiadások</t>
  </si>
  <si>
    <t>K3</t>
  </si>
  <si>
    <t>K21</t>
  </si>
  <si>
    <t>K27</t>
  </si>
  <si>
    <t>K24</t>
  </si>
  <si>
    <t>K2</t>
  </si>
  <si>
    <t>Zengő Óvoda működési támogatása</t>
  </si>
  <si>
    <t>Orvosi ügyelet</t>
  </si>
  <si>
    <t>Gazdálkodási feladatok ellásához hozzájárulás</t>
  </si>
  <si>
    <t>belső ellenörzés, gyepmesteri tevékenység ellátásához hozzájárulás</t>
  </si>
  <si>
    <r>
      <rPr>
        <b/>
        <sz val="18"/>
        <color theme="1"/>
        <rFont val="Cambria"/>
        <family val="1"/>
        <charset val="238"/>
      </rPr>
      <t>066020</t>
    </r>
    <r>
      <rPr>
        <b/>
        <sz val="14"/>
        <color theme="1"/>
        <rFont val="Cambria"/>
        <family val="1"/>
        <charset val="238"/>
      </rPr>
      <t xml:space="preserve">                                                                                                Város- és községgazdálkodás m. n. s. szolgáltatások</t>
    </r>
  </si>
  <si>
    <t>K1101</t>
  </si>
  <si>
    <t>k11</t>
  </si>
  <si>
    <t>K1106</t>
  </si>
  <si>
    <t>K25</t>
  </si>
  <si>
    <t>Üzemeltetési anyagok beszerzése</t>
  </si>
  <si>
    <t>Készletbeszerzés</t>
  </si>
  <si>
    <t>Egyéb készletbeszerzés (szerszámok, alkatrészek)</t>
  </si>
  <si>
    <t>Közüzemi díjak</t>
  </si>
  <si>
    <t>K1104</t>
  </si>
  <si>
    <t>Készenlét, túlóra</t>
  </si>
  <si>
    <t>K337</t>
  </si>
  <si>
    <t>Szolgáltatási kiadások</t>
  </si>
  <si>
    <t xml:space="preserve">Különféle befizetséek </t>
  </si>
  <si>
    <t>Egyéb üzemeltetési, fenntartási szolgáltatások (szemétszállítás, gyepmesteri tevékenység, veszélyes fák kivágása, szállítási szolg, biztosítási díj)</t>
  </si>
  <si>
    <t>Kormányzati funkció kiadásai összesen:</t>
  </si>
  <si>
    <t>105010                                                                                                                  Aktív korúak ellátása</t>
  </si>
  <si>
    <t>K4815</t>
  </si>
  <si>
    <t>K458</t>
  </si>
  <si>
    <t>K4</t>
  </si>
  <si>
    <t>Ellátottak pénzbeli juttatásai</t>
  </si>
  <si>
    <r>
      <rPr>
        <b/>
        <sz val="18"/>
        <color indexed="10"/>
        <rFont val="Cambria"/>
        <family val="1"/>
        <charset val="238"/>
      </rPr>
      <t>107060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Egyéb szociális pénzbeli és természetbeni ellátások</t>
    </r>
  </si>
  <si>
    <t>K4824</t>
  </si>
  <si>
    <t>K4825</t>
  </si>
  <si>
    <t>K4816</t>
  </si>
  <si>
    <t>önkormányzati segélyek(települési támogatás)</t>
  </si>
  <si>
    <t>K4822</t>
  </si>
  <si>
    <t>Köztemetés</t>
  </si>
  <si>
    <t>106020                                                                                                        Lakhatással, lakásfenntartással összefüggő ellátások</t>
  </si>
  <si>
    <t>Települési támogatás</t>
  </si>
  <si>
    <t>K463</t>
  </si>
  <si>
    <t>Ellátottak pénzbeni juttatásai</t>
  </si>
  <si>
    <r>
      <rPr>
        <b/>
        <sz val="18"/>
        <color indexed="10"/>
        <rFont val="Cambria"/>
        <family val="1"/>
        <charset val="238"/>
      </rPr>
      <t>104060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Gyermekek, családok életminőségét javító ellátások</t>
    </r>
  </si>
  <si>
    <t>K4818</t>
  </si>
  <si>
    <t>13350                                                                                                                            Önkormányzati vagyonnal való gazdálkodás  elszámolásai</t>
  </si>
  <si>
    <t>Kormányzati funkció bevételei összesen:</t>
  </si>
  <si>
    <r>
      <rPr>
        <b/>
        <sz val="18"/>
        <color indexed="10"/>
        <rFont val="Cambria"/>
        <family val="1"/>
        <charset val="238"/>
      </rPr>
      <t>064010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Közvilágítás</t>
    </r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</si>
  <si>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</si>
  <si>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</si>
  <si>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</si>
  <si>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</si>
  <si>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</si>
  <si>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</si>
  <si>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</si>
  <si>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</si>
  <si>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 xml:space="preserve">Egyéb dologi kiadások </t>
  </si>
  <si>
    <t>B813</t>
  </si>
  <si>
    <t>B81</t>
  </si>
  <si>
    <t>Előző évi költségvetési maradványának génybevétele</t>
  </si>
  <si>
    <t>Belföldi finanszírozási bevételek</t>
  </si>
  <si>
    <t>B6308</t>
  </si>
  <si>
    <t>B63</t>
  </si>
  <si>
    <t>Egyéb működési célú átvett pénzeszközök</t>
  </si>
  <si>
    <t>Foglalkoztatottak személyi juttatásai</t>
  </si>
  <si>
    <t xml:space="preserve">Munkáltatót terhelő személyi jövedelemadó  </t>
  </si>
  <si>
    <t xml:space="preserve">Munkaadókat terhelő járulékok </t>
  </si>
  <si>
    <t>Informatikai szolgáltatások igénybevétele</t>
  </si>
  <si>
    <t>K352</t>
  </si>
  <si>
    <t>Dologi kiadások összesen</t>
  </si>
  <si>
    <t>K64</t>
  </si>
  <si>
    <t>K67</t>
  </si>
  <si>
    <t>Kisértékű tárgyi eszközök beszerzése áfa</t>
  </si>
  <si>
    <t>Beruházások</t>
  </si>
  <si>
    <r>
      <rPr>
        <b/>
        <sz val="18"/>
        <color indexed="10"/>
        <rFont val="Cambria"/>
        <family val="1"/>
        <charset val="238"/>
      </rPr>
      <t>096010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Óvodai étkeztetés</t>
    </r>
  </si>
  <si>
    <t>K1103</t>
  </si>
  <si>
    <t>Kommunikációs szolgáltatási kiadások</t>
  </si>
  <si>
    <t>Befizetendőáltalános forgalmiadó</t>
  </si>
  <si>
    <r>
      <rPr>
        <b/>
        <sz val="18"/>
        <color indexed="10"/>
        <rFont val="Cambria"/>
        <family val="1"/>
        <charset val="238"/>
      </rPr>
      <t>096020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Iskolai étkeztetés</t>
    </r>
  </si>
  <si>
    <t>Kommunikációs szolgáltatások igénybevétele</t>
  </si>
  <si>
    <t>Befizetendő általános forgalmiadó</t>
  </si>
  <si>
    <r>
      <rPr>
        <b/>
        <sz val="18"/>
        <color indexed="10"/>
        <rFont val="Cambria"/>
        <family val="1"/>
        <charset val="238"/>
      </rPr>
      <t>900020</t>
    </r>
    <r>
      <rPr>
        <b/>
        <sz val="14"/>
        <color indexed="10"/>
        <rFont val="Cambria"/>
        <family val="1"/>
        <charset val="238"/>
      </rPr>
      <t xml:space="preserve">                                                                                                               </t>
    </r>
    <r>
      <rPr>
        <b/>
        <sz val="14"/>
        <rFont val="Cambria"/>
        <family val="1"/>
        <charset val="238"/>
      </rPr>
      <t xml:space="preserve"> Finanszírozási műveletek </t>
    </r>
  </si>
  <si>
    <r>
      <rPr>
        <b/>
        <sz val="18"/>
        <color indexed="10"/>
        <rFont val="Cambria"/>
        <family val="1"/>
        <charset val="238"/>
      </rPr>
      <t>074031</t>
    </r>
    <r>
      <rPr>
        <b/>
        <sz val="14"/>
        <color indexed="10"/>
        <rFont val="Cambria"/>
        <family val="1"/>
        <charset val="238"/>
      </rPr>
      <t xml:space="preserve">                                                                                                                                          </t>
    </r>
    <r>
      <rPr>
        <b/>
        <sz val="14"/>
        <rFont val="Cambria"/>
        <family val="1"/>
        <charset val="238"/>
      </rPr>
      <t xml:space="preserve"> Család- és nővédelem, egészségügyi gondozás</t>
    </r>
  </si>
  <si>
    <t>B343</t>
  </si>
  <si>
    <t>B35107</t>
  </si>
  <si>
    <t>B355</t>
  </si>
  <si>
    <t>B354</t>
  </si>
  <si>
    <t>B11</t>
  </si>
  <si>
    <t>K91</t>
  </si>
  <si>
    <t>Belföldi finanszírozás kiadásai</t>
  </si>
  <si>
    <r>
      <rPr>
        <b/>
        <sz val="18"/>
        <color indexed="10"/>
        <rFont val="Cambria"/>
        <family val="1"/>
        <charset val="238"/>
      </rPr>
      <t>074032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Ifjúság - egészségügyi gondozás</t>
    </r>
  </si>
  <si>
    <t>B1606</t>
  </si>
  <si>
    <t>B16</t>
  </si>
  <si>
    <t>Egyéb működési célú támogatások bevételei ÁHT-n beülről</t>
  </si>
  <si>
    <t>K1113</t>
  </si>
  <si>
    <t>Kiküldetések, reklám-és propganda kiadások</t>
  </si>
  <si>
    <t>K336</t>
  </si>
  <si>
    <t>K915</t>
  </si>
  <si>
    <r>
      <rPr>
        <b/>
        <sz val="18"/>
        <color indexed="10"/>
        <rFont val="Cambria"/>
        <family val="1"/>
        <charset val="238"/>
      </rPr>
      <t>041233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  FoHe támogatás , hosszabb időtartamú közfoglalkoztatás</t>
    </r>
  </si>
  <si>
    <t>K506</t>
  </si>
  <si>
    <t>K511</t>
  </si>
  <si>
    <t>Egyéb működési célú támogatások ÁHT-n kivülre</t>
  </si>
  <si>
    <t>Egyéb  szolgáltatsáok</t>
  </si>
  <si>
    <t>Munkaadót terhelő szja</t>
  </si>
  <si>
    <t>Kiküldetés kiadásai</t>
  </si>
  <si>
    <r>
      <rPr>
        <b/>
        <sz val="18"/>
        <color indexed="10"/>
        <rFont val="Cambria"/>
        <family val="1"/>
        <charset val="238"/>
      </rPr>
      <t>081091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Közművelődési intézmények, közösségi színterek működtetése</t>
    </r>
  </si>
  <si>
    <t>B1603</t>
  </si>
  <si>
    <t>Egyéb működési célú bevételek ÁHT-n belülről</t>
  </si>
  <si>
    <t>Kiküldetések</t>
  </si>
  <si>
    <t>K11139</t>
  </si>
  <si>
    <r>
      <rPr>
        <b/>
        <sz val="18"/>
        <color indexed="10"/>
        <rFont val="Cambria"/>
        <family val="1"/>
        <charset val="238"/>
      </rPr>
      <t>091140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Óvodai nevelés, ellátás működési kiadásai</t>
    </r>
  </si>
  <si>
    <t>K50607</t>
  </si>
  <si>
    <t>Egyéb működési célú támogatások ÁHT-n belülre</t>
  </si>
  <si>
    <t>Egyéb kommunikációs szolgáltatások</t>
  </si>
  <si>
    <t>Készletbeszerzés áfa</t>
  </si>
  <si>
    <t>egyéb üzemeltetési szolgáltatások</t>
  </si>
  <si>
    <t>Munkáltatót terhelő szja</t>
  </si>
  <si>
    <t xml:space="preserve">K33 </t>
  </si>
  <si>
    <t xml:space="preserve">Külső személyi juttatások összesen </t>
  </si>
  <si>
    <t>K12</t>
  </si>
  <si>
    <t>K5</t>
  </si>
  <si>
    <t>K9</t>
  </si>
  <si>
    <t>K512</t>
  </si>
  <si>
    <t>B3</t>
  </si>
  <si>
    <t>Önkormányzat működési bevételei</t>
  </si>
  <si>
    <t>B1</t>
  </si>
  <si>
    <t>Működési támogatások ÁHT-n belülről</t>
  </si>
  <si>
    <t>B2</t>
  </si>
  <si>
    <t>Felhalmozás célú támogatások ÁHT-n belülről</t>
  </si>
  <si>
    <t>Közhatalmi bevételek</t>
  </si>
  <si>
    <t>B6</t>
  </si>
  <si>
    <t>Müködési célú átvett pénzeszközök</t>
  </si>
  <si>
    <t>B7</t>
  </si>
  <si>
    <t>Felhalmozás célú átvett pénzeszközök</t>
  </si>
  <si>
    <t>Előző évi pénzmaradvány</t>
  </si>
  <si>
    <t>Korm f.kód</t>
  </si>
  <si>
    <t>Különféle befizetések és egyéb dologi kiadások (ÁFA)</t>
  </si>
  <si>
    <t>Szolgáltatások kiadásai (közüzemi díjak, karbantartás)</t>
  </si>
  <si>
    <t>K51</t>
  </si>
  <si>
    <t>Különféle befizetések  (ÁFA)</t>
  </si>
  <si>
    <t>Fejlesztési kiadások összesen</t>
  </si>
  <si>
    <t>Fejlesztési kiadások ÁFA</t>
  </si>
  <si>
    <t>Felújítási kiadások ÁFA</t>
  </si>
  <si>
    <t>045160 Közutak, hidak, alagutak üzemeltetése, fenntartása</t>
  </si>
  <si>
    <t>Önkormányzati segélyek (települési támogatás)</t>
  </si>
  <si>
    <t>Lakásértékesítés bevételei</t>
  </si>
  <si>
    <t>064010 Közvilágítás</t>
  </si>
  <si>
    <t>Egyéb dologi kiadások (ÁFA)</t>
  </si>
  <si>
    <t>Szolgáltatás bevételei</t>
  </si>
  <si>
    <t>074032 Ifjúság - egészségügyi gondozás</t>
  </si>
  <si>
    <t>106020 Lakhatással, lakásfenntartással összefüggő ellátások</t>
  </si>
  <si>
    <t>104060 Gyermekek, családok életminőségét javító ellátások</t>
  </si>
  <si>
    <t>Készletbeszerzés ÁFA</t>
  </si>
  <si>
    <t>Belföldi kiadás finanszirozásai összesen:</t>
  </si>
  <si>
    <t>Beruházások összesen:</t>
  </si>
  <si>
    <t>Eszközhasználati díj</t>
  </si>
  <si>
    <t>Eszközhasználati díj ÁFA</t>
  </si>
  <si>
    <t>Bérleti díjak, lakbérbevétel, közterület foglalás</t>
  </si>
  <si>
    <t>Általános tartalék</t>
  </si>
  <si>
    <t>Rovatkód</t>
  </si>
  <si>
    <t>B405</t>
  </si>
  <si>
    <t>Ellátási díjak</t>
  </si>
  <si>
    <t>Gyermekétkeztetési támogatása</t>
  </si>
  <si>
    <t>OEP finanszírozási többlet (Isztimér mük kiad. Hozzájárulás  63  fő)</t>
  </si>
  <si>
    <t xml:space="preserve">OEP finanszírozási többlet (Kincsesbánya műk kiad.  98 fő hozzájárulás </t>
  </si>
  <si>
    <t>018030 Támogatás célú finanszírozási műveletek</t>
  </si>
  <si>
    <t>K62</t>
  </si>
  <si>
    <t>galéria építése</t>
  </si>
  <si>
    <t>Galéria ÁFA</t>
  </si>
  <si>
    <t>Fejlesztési kiadások (Rendezési Terv II. Ütem)</t>
  </si>
  <si>
    <t>Fejlesztési kiadások (közvilágítás bővítés + járda építés Rákóczi út irányába)</t>
  </si>
  <si>
    <t>Kis értékű eszközbeszerzés (székek)</t>
  </si>
  <si>
    <t>Kis értékű eszközbeszerzés ÁFA-ja</t>
  </si>
  <si>
    <t>Kincsesbánya Község Önkormányzata 2016. évi költségvetése</t>
  </si>
  <si>
    <t>096015 Gyermekétkeztetés köznevelési intézményben</t>
  </si>
  <si>
    <t>082044 Könyvtári szolgáltatások</t>
  </si>
  <si>
    <t>016080 Kiemelt állami és önkormányzati rendezvények</t>
  </si>
  <si>
    <t>Adatok Ft-ban</t>
  </si>
  <si>
    <t>Módosított előirányzat</t>
  </si>
  <si>
    <t>011130 Önkormányzatok és önkormányzati hivatalok jogalkotó és általános igazgatési tevékenysége</t>
  </si>
  <si>
    <t>052020 Szennyvízgyűjtése, tisztítása, elhelyezése</t>
  </si>
  <si>
    <t>066020 Város- községgazdálkodási egyéb szolgáltatások</t>
  </si>
  <si>
    <t>107060 Egyéb szociális pénzbeli és természetbeni ellátások, támogatások</t>
  </si>
  <si>
    <t>13350 Az önkormányzati vagyonnal való gazdálkodással kapcsolatos feladatok</t>
  </si>
  <si>
    <t>013360 Más szerv részére végzett pénzügyi-gazdálkodási, üzemeltetési, egyéb szolgáltatások</t>
  </si>
  <si>
    <t>900020 Önkormányzatok funkcióra nem sorolható bevételei államháztartáson kívülről</t>
  </si>
  <si>
    <t>018010 Önkormányzatok elszámolásai a központi költésgvetéssel</t>
  </si>
  <si>
    <t>074031 Család és nővédelmi egészségügyi gondozás</t>
  </si>
  <si>
    <t>041233 Hosszabb időtartamú közfoglalkoztatás</t>
  </si>
  <si>
    <t>084031 Civil szervezetek működési támogatása</t>
  </si>
  <si>
    <t>082092 Közművelődés - hagyományos közösségi kulturális értékek gondozása</t>
  </si>
  <si>
    <t>082091 Közművelődés - közösségi és társadalmi részvétel fejlesztése</t>
  </si>
  <si>
    <t>091140 Óvodai nevelés, ellátás működési feladatai</t>
  </si>
  <si>
    <t>066010 Zöldterület-kezelés</t>
  </si>
  <si>
    <t xml:space="preserve">Működési célú pénzeszköz átadás ÁHT-én belülre </t>
  </si>
  <si>
    <t>Működési célú pénzeszköz átadás összesen:</t>
  </si>
  <si>
    <t>104042 Család- és gyermekjóléti szolgáltatások</t>
  </si>
  <si>
    <t>K914</t>
  </si>
  <si>
    <t>Államháztartáson belüli megelőlegezések visszafizetése</t>
  </si>
  <si>
    <t>Felújítási kiadások áfa</t>
  </si>
  <si>
    <t>107052 Házi segítségnyújtás</t>
  </si>
  <si>
    <t>Kisértékű tárgyi eszköz beszerzése</t>
  </si>
  <si>
    <t>Kisértékű tárgyi eszköz beszerzése áfa</t>
  </si>
  <si>
    <t>Fejlesztési kiadások öszesen:</t>
  </si>
  <si>
    <t>Karbantartási kisjavítási kiadások</t>
  </si>
  <si>
    <t>2015. évi áthúzódó bérkompenzáció összege</t>
  </si>
  <si>
    <t>2016. évi bérkompenzáció</t>
  </si>
  <si>
    <t>Kisértékű eszközök beszerzése(Szauna kályha)</t>
  </si>
  <si>
    <t>Kisértékű eszközök beszerzése(Szauna kályha) ÁFA</t>
  </si>
  <si>
    <t>K5021</t>
  </si>
  <si>
    <t>Helyi önk. Elöző évi befizetései</t>
  </si>
  <si>
    <t>Egyéb működési célú kiadások</t>
  </si>
  <si>
    <t>Változás        I.</t>
  </si>
  <si>
    <t>Változás    II.</t>
  </si>
  <si>
    <t>Működési c. támogatások visszatérülése</t>
  </si>
  <si>
    <t>Karbantartási, kisjavítási szolgáltatások</t>
  </si>
  <si>
    <t>Fizetendő általános forgalmi adó</t>
  </si>
  <si>
    <t>K71</t>
  </si>
  <si>
    <t>K74</t>
  </si>
  <si>
    <t>Felújítási kiadások öszesen:</t>
  </si>
  <si>
    <t>Ingatlanok felújítása</t>
  </si>
  <si>
    <t>Ingatlanok felújítás Áfa</t>
  </si>
  <si>
    <t>Kincsesbánya Önkormányzat 2016. évi bevételei</t>
  </si>
  <si>
    <t>B3699</t>
  </si>
  <si>
    <t>Egyéb közhatalmi bevételek</t>
  </si>
  <si>
    <t>Készlezbeszerzés</t>
  </si>
  <si>
    <t>Egyéb megtérülések</t>
  </si>
  <si>
    <t>Felújítási kiadások(Kincsesi u., Iskola u. buszöböl)</t>
  </si>
  <si>
    <t>Felújíttási kiadások ÁFA</t>
  </si>
  <si>
    <t>Felújytási kiadások összesen:</t>
  </si>
  <si>
    <t>Víz-és csatorna szolgáltatás támogatása</t>
  </si>
  <si>
    <t>Nyári diákmunka támogatása</t>
  </si>
  <si>
    <t>Óvoda villamossági felújítása</t>
  </si>
  <si>
    <t>Óvoda villamossági felújítása ÁFA</t>
  </si>
  <si>
    <t>Felújítási kiadások összesen</t>
  </si>
  <si>
    <t>B65</t>
  </si>
  <si>
    <t>Működési célú átvett pénzeszközök</t>
  </si>
  <si>
    <t xml:space="preserve">Működési célú pénzeszközök összesen: </t>
  </si>
  <si>
    <t xml:space="preserve">Müködési célú pénzeszköz átadás </t>
  </si>
  <si>
    <t xml:space="preserve">Működési célú péneszközátadás összesen: </t>
  </si>
  <si>
    <t>Működési célú péneszköztadás(szoc kölcsön)</t>
  </si>
  <si>
    <t>Működési célú pénzeszközátvétel (szockölcsön törl.)</t>
  </si>
  <si>
    <t>Átvett pénzeszköz összesen</t>
  </si>
  <si>
    <t>92120 Köznevelési intézmény működtetési feladatai</t>
  </si>
  <si>
    <t>104037 Intézményen kivüli gyermekétkeztetés</t>
  </si>
  <si>
    <t>Felújítási kiadáok összesen:</t>
  </si>
  <si>
    <t>Változás III.</t>
  </si>
  <si>
    <t>kormányzati funkciós</t>
  </si>
  <si>
    <t>Felújítási kiadások (buszöböl)</t>
  </si>
  <si>
    <t>Egyes szociális és gyermekjóléti feladatok támogatása</t>
  </si>
  <si>
    <t>Szociális tüzifaa támogatás</t>
  </si>
  <si>
    <t>Jó adatszolgáltató önkormányzatok támogtása</t>
  </si>
  <si>
    <t>Gyermekvédelmii tám. rész. egyszeri</t>
  </si>
  <si>
    <t>Fejlesztési kiadások (székek))</t>
  </si>
  <si>
    <t>K465</t>
  </si>
  <si>
    <t>Települési támogatás (szociális tüzifa támogatás)</t>
  </si>
  <si>
    <t>K4211</t>
  </si>
  <si>
    <t>Gyvéd pénzbeli és természtbeli ellátások</t>
  </si>
  <si>
    <t>B25</t>
  </si>
  <si>
    <t>013370 Informatikai fejlesztések, szolgáltatások</t>
  </si>
  <si>
    <t>ASP pályázati támogatás</t>
  </si>
  <si>
    <t>Egyéb felhalmozás célú támogatások</t>
  </si>
  <si>
    <t>066020 Város és községgazdálkodási egyéb szolgáltatás</t>
  </si>
  <si>
    <t>Felhalmozási célú támogatások</t>
  </si>
  <si>
    <t>Kincsesbánya Önkormányzat 2016. évi kiadásai</t>
  </si>
  <si>
    <t>9.  melléklet a 4/2017.(V. 3.) önkormányzati rendelethez és 13. melléklet a 2/2016.(II.20.) önkormányzati rendelethez</t>
  </si>
</sst>
</file>

<file path=xl/styles.xml><?xml version="1.0" encoding="utf-8"?>
<styleSheet xmlns="http://schemas.openxmlformats.org/spreadsheetml/2006/main">
  <fonts count="38">
    <font>
      <sz val="10"/>
      <name val="Arial CE"/>
      <charset val="238"/>
    </font>
    <font>
      <b/>
      <sz val="14"/>
      <name val="Cambria"/>
      <family val="1"/>
      <charset val="238"/>
    </font>
    <font>
      <b/>
      <sz val="14"/>
      <color indexed="10"/>
      <name val="Cambria"/>
      <family val="1"/>
      <charset val="238"/>
    </font>
    <font>
      <b/>
      <sz val="18"/>
      <color indexed="10"/>
      <name val="Cambria"/>
      <family val="1"/>
      <charset val="238"/>
    </font>
    <font>
      <b/>
      <sz val="18"/>
      <name val="Cambria"/>
      <family val="1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4"/>
      <color rgb="FFFF000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4"/>
      <color theme="1"/>
      <name val="Cambria"/>
      <family val="1"/>
      <charset val="238"/>
    </font>
    <font>
      <b/>
      <sz val="18"/>
      <color theme="1"/>
      <name val="Cambria"/>
      <family val="1"/>
      <charset val="238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i/>
      <sz val="12"/>
      <color theme="1"/>
      <name val="Cambria"/>
      <family val="1"/>
      <charset val="238"/>
      <scheme val="major"/>
    </font>
    <font>
      <b/>
      <i/>
      <sz val="14"/>
      <color theme="1"/>
      <name val="Cambria"/>
      <family val="1"/>
      <charset val="238"/>
      <scheme val="major"/>
    </font>
    <font>
      <sz val="14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3">
    <xf numFmtId="0" fontId="0" fillId="0" borderId="0" xfId="0"/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1" xfId="0" applyFont="1" applyBorder="1" applyAlignment="1">
      <alignment vertical="center" wrapText="1"/>
    </xf>
    <xf numFmtId="3" fontId="11" fillId="0" borderId="2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0" fillId="3" borderId="0" xfId="0" applyFont="1" applyFill="1" applyAlignment="1">
      <alignment vertical="center"/>
    </xf>
    <xf numFmtId="3" fontId="14" fillId="2" borderId="0" xfId="0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vertical="center" wrapText="1"/>
    </xf>
    <xf numFmtId="3" fontId="15" fillId="0" borderId="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3" fontId="8" fillId="0" borderId="2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12" fillId="3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3" fontId="15" fillId="0" borderId="0" xfId="0" applyNumberFormat="1" applyFont="1" applyFill="1" applyBorder="1" applyAlignment="1">
      <alignment vertical="center"/>
    </xf>
    <xf numFmtId="3" fontId="14" fillId="2" borderId="0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7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4" fillId="4" borderId="1" xfId="0" applyFont="1" applyFill="1" applyBorder="1" applyAlignment="1">
      <alignment vertical="center" wrapText="1"/>
    </xf>
    <xf numFmtId="3" fontId="14" fillId="4" borderId="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4" fillId="6" borderId="3" xfId="0" applyFont="1" applyFill="1" applyBorder="1" applyAlignment="1">
      <alignment vertical="center" wrapText="1"/>
    </xf>
    <xf numFmtId="3" fontId="14" fillId="6" borderId="4" xfId="0" applyNumberFormat="1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3" fontId="14" fillId="3" borderId="0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1" xfId="0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6" fillId="3" borderId="2" xfId="0" applyNumberFormat="1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3" fontId="6" fillId="0" borderId="8" xfId="0" applyNumberFormat="1" applyFont="1" applyBorder="1" applyAlignment="1">
      <alignment horizontal="right" vertical="center"/>
    </xf>
    <xf numFmtId="0" fontId="8" fillId="3" borderId="5" xfId="0" applyFont="1" applyFill="1" applyBorder="1"/>
    <xf numFmtId="3" fontId="8" fillId="3" borderId="5" xfId="0" applyNumberFormat="1" applyFont="1" applyFill="1" applyBorder="1"/>
    <xf numFmtId="3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/>
    </xf>
    <xf numFmtId="3" fontId="20" fillId="0" borderId="5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vertical="center" wrapText="1"/>
    </xf>
    <xf numFmtId="3" fontId="14" fillId="4" borderId="5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 wrapText="1"/>
    </xf>
    <xf numFmtId="3" fontId="6" fillId="3" borderId="5" xfId="0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14" fillId="6" borderId="5" xfId="0" applyFont="1" applyFill="1" applyBorder="1" applyAlignment="1">
      <alignment vertical="center" wrapText="1"/>
    </xf>
    <xf numFmtId="3" fontId="14" fillId="6" borderId="5" xfId="0" applyNumberFormat="1" applyFont="1" applyFill="1" applyBorder="1" applyAlignment="1">
      <alignment vertical="center"/>
    </xf>
    <xf numFmtId="3" fontId="6" fillId="3" borderId="5" xfId="0" applyNumberFormat="1" applyFont="1" applyFill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6" fillId="3" borderId="5" xfId="0" applyFont="1" applyFill="1" applyBorder="1"/>
    <xf numFmtId="3" fontId="14" fillId="6" borderId="5" xfId="0" applyNumberFormat="1" applyFont="1" applyFill="1" applyBorder="1" applyAlignment="1">
      <alignment horizontal="right" vertical="center"/>
    </xf>
    <xf numFmtId="3" fontId="10" fillId="3" borderId="5" xfId="0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Border="1"/>
    <xf numFmtId="3" fontId="14" fillId="5" borderId="5" xfId="0" applyNumberFormat="1" applyFont="1" applyFill="1" applyBorder="1" applyAlignment="1">
      <alignment horizontal="right" vertical="center"/>
    </xf>
    <xf numFmtId="3" fontId="14" fillId="5" borderId="5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left" vertical="center" wrapText="1"/>
    </xf>
    <xf numFmtId="3" fontId="11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right" vertical="center" wrapText="1"/>
    </xf>
    <xf numFmtId="3" fontId="6" fillId="3" borderId="5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3" fontId="8" fillId="0" borderId="5" xfId="0" applyNumberFormat="1" applyFont="1" applyFill="1" applyBorder="1" applyAlignment="1">
      <alignment horizontal="left" vertical="center"/>
    </xf>
    <xf numFmtId="3" fontId="11" fillId="3" borderId="5" xfId="0" applyNumberFormat="1" applyFont="1" applyFill="1" applyBorder="1" applyAlignment="1">
      <alignment vertical="center"/>
    </xf>
    <xf numFmtId="3" fontId="14" fillId="7" borderId="5" xfId="0" applyNumberFormat="1" applyFont="1" applyFill="1" applyBorder="1" applyAlignment="1">
      <alignment vertical="center"/>
    </xf>
    <xf numFmtId="3" fontId="14" fillId="4" borderId="5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horizontal="left" vertical="center" wrapText="1"/>
    </xf>
    <xf numFmtId="3" fontId="14" fillId="5" borderId="5" xfId="0" applyNumberFormat="1" applyFont="1" applyFill="1" applyBorder="1" applyAlignment="1">
      <alignment horizontal="right" vertical="center" wrapText="1"/>
    </xf>
    <xf numFmtId="3" fontId="14" fillId="6" borderId="5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 vertical="center" wrapText="1"/>
    </xf>
    <xf numFmtId="3" fontId="23" fillId="0" borderId="5" xfId="0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6" fillId="3" borderId="5" xfId="0" applyNumberFormat="1" applyFont="1" applyFill="1" applyBorder="1"/>
    <xf numFmtId="3" fontId="14" fillId="5" borderId="5" xfId="0" applyNumberFormat="1" applyFont="1" applyFill="1" applyBorder="1"/>
    <xf numFmtId="0" fontId="14" fillId="5" borderId="5" xfId="0" applyFont="1" applyFill="1" applyBorder="1"/>
    <xf numFmtId="16" fontId="6" fillId="0" borderId="5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3" fontId="16" fillId="5" borderId="5" xfId="0" applyNumberFormat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 shrinkToFit="1"/>
    </xf>
    <xf numFmtId="0" fontId="16" fillId="5" borderId="5" xfId="0" applyFont="1" applyFill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3" fontId="16" fillId="7" borderId="5" xfId="0" applyNumberFormat="1" applyFont="1" applyFill="1" applyBorder="1" applyAlignment="1">
      <alignment vertical="center"/>
    </xf>
    <xf numFmtId="0" fontId="16" fillId="6" borderId="5" xfId="0" applyFont="1" applyFill="1" applyBorder="1" applyAlignment="1">
      <alignment vertical="center" wrapText="1"/>
    </xf>
    <xf numFmtId="3" fontId="16" fillId="6" borderId="5" xfId="0" applyNumberFormat="1" applyFont="1" applyFill="1" applyBorder="1" applyAlignment="1">
      <alignment vertical="center"/>
    </xf>
    <xf numFmtId="3" fontId="6" fillId="3" borderId="8" xfId="0" applyNumberFormat="1" applyFont="1" applyFill="1" applyBorder="1" applyAlignment="1">
      <alignment horizontal="right" vertical="center"/>
    </xf>
    <xf numFmtId="3" fontId="14" fillId="2" borderId="8" xfId="0" applyNumberFormat="1" applyFont="1" applyFill="1" applyBorder="1" applyAlignment="1">
      <alignment horizontal="right" vertical="center"/>
    </xf>
    <xf numFmtId="3" fontId="11" fillId="3" borderId="5" xfId="0" applyNumberFormat="1" applyFont="1" applyFill="1" applyBorder="1" applyAlignment="1">
      <alignment horizontal="right" vertical="center" wrapText="1"/>
    </xf>
    <xf numFmtId="3" fontId="20" fillId="0" borderId="5" xfId="0" applyNumberFormat="1" applyFont="1" applyBorder="1" applyAlignment="1">
      <alignment vertical="center"/>
    </xf>
    <xf numFmtId="3" fontId="6" fillId="8" borderId="5" xfId="0" applyNumberFormat="1" applyFont="1" applyFill="1" applyBorder="1" applyAlignment="1">
      <alignment vertical="center"/>
    </xf>
    <xf numFmtId="0" fontId="6" fillId="3" borderId="5" xfId="0" applyFont="1" applyFill="1" applyBorder="1"/>
    <xf numFmtId="3" fontId="24" fillId="0" borderId="5" xfId="0" applyNumberFormat="1" applyFont="1" applyBorder="1" applyAlignment="1">
      <alignment vertical="center"/>
    </xf>
    <xf numFmtId="3" fontId="24" fillId="0" borderId="5" xfId="0" applyNumberFormat="1" applyFont="1" applyFill="1" applyBorder="1" applyAlignment="1">
      <alignment vertical="center"/>
    </xf>
    <xf numFmtId="3" fontId="24" fillId="3" borderId="5" xfId="0" applyNumberFormat="1" applyFont="1" applyFill="1" applyBorder="1" applyAlignment="1">
      <alignment vertical="center"/>
    </xf>
    <xf numFmtId="0" fontId="24" fillId="0" borderId="5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0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3" fontId="24" fillId="0" borderId="5" xfId="0" applyNumberFormat="1" applyFont="1" applyBorder="1" applyAlignment="1">
      <alignment horizontal="right" vertical="center"/>
    </xf>
    <xf numFmtId="0" fontId="11" fillId="2" borderId="5" xfId="0" applyFont="1" applyFill="1" applyBorder="1" applyAlignment="1">
      <alignment horizontal="left" vertical="center" wrapText="1"/>
    </xf>
    <xf numFmtId="3" fontId="11" fillId="0" borderId="5" xfId="0" applyNumberFormat="1" applyFont="1" applyBorder="1"/>
    <xf numFmtId="0" fontId="24" fillId="0" borderId="5" xfId="0" applyFont="1" applyBorder="1" applyAlignment="1">
      <alignment horizontal="left" vertical="center" wrapText="1"/>
    </xf>
    <xf numFmtId="3" fontId="24" fillId="3" borderId="5" xfId="0" applyNumberFormat="1" applyFont="1" applyFill="1" applyBorder="1" applyAlignment="1">
      <alignment horizontal="right" vertical="center" wrapText="1"/>
    </xf>
    <xf numFmtId="0" fontId="11" fillId="3" borderId="0" xfId="0" applyFont="1" applyFill="1" applyAlignment="1">
      <alignment vertical="center"/>
    </xf>
    <xf numFmtId="0" fontId="24" fillId="0" borderId="5" xfId="0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3" borderId="0" xfId="0" applyFont="1" applyFill="1" applyAlignment="1">
      <alignment vertical="center"/>
    </xf>
    <xf numFmtId="3" fontId="5" fillId="3" borderId="5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vertical="center" wrapText="1"/>
    </xf>
    <xf numFmtId="3" fontId="8" fillId="3" borderId="5" xfId="0" applyNumberFormat="1" applyFont="1" applyFill="1" applyBorder="1" applyAlignment="1">
      <alignment vertical="center"/>
    </xf>
    <xf numFmtId="0" fontId="11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/>
    </xf>
    <xf numFmtId="3" fontId="11" fillId="3" borderId="5" xfId="0" applyNumberFormat="1" applyFont="1" applyFill="1" applyBorder="1" applyAlignment="1">
      <alignment horizontal="right" vertical="center"/>
    </xf>
    <xf numFmtId="3" fontId="11" fillId="3" borderId="5" xfId="0" applyNumberFormat="1" applyFont="1" applyFill="1" applyBorder="1"/>
    <xf numFmtId="0" fontId="15" fillId="3" borderId="0" xfId="0" applyFont="1" applyFill="1" applyBorder="1" applyAlignment="1">
      <alignment vertical="center" wrapText="1"/>
    </xf>
    <xf numFmtId="3" fontId="15" fillId="3" borderId="0" xfId="0" applyNumberFormat="1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24" fillId="3" borderId="5" xfId="0" applyFont="1" applyFill="1" applyBorder="1" applyAlignment="1">
      <alignment horizontal="left" vertical="center" wrapText="1"/>
    </xf>
    <xf numFmtId="3" fontId="6" fillId="3" borderId="5" xfId="0" applyNumberFormat="1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3" fontId="8" fillId="3" borderId="0" xfId="0" applyNumberFormat="1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vertical="center"/>
    </xf>
    <xf numFmtId="3" fontId="5" fillId="3" borderId="0" xfId="0" applyNumberFormat="1" applyFont="1" applyFill="1" applyAlignment="1">
      <alignment vertical="center"/>
    </xf>
    <xf numFmtId="3" fontId="15" fillId="2" borderId="5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27" fillId="3" borderId="5" xfId="0" applyFont="1" applyFill="1" applyBorder="1" applyAlignment="1">
      <alignment vertical="center"/>
    </xf>
    <xf numFmtId="3" fontId="15" fillId="2" borderId="5" xfId="0" applyNumberFormat="1" applyFont="1" applyFill="1" applyBorder="1" applyAlignment="1">
      <alignment horizontal="right" vertical="center"/>
    </xf>
    <xf numFmtId="3" fontId="15" fillId="3" borderId="5" xfId="0" applyNumberFormat="1" applyFont="1" applyFill="1" applyBorder="1" applyAlignment="1">
      <alignment horizontal="right" vertical="center"/>
    </xf>
    <xf numFmtId="3" fontId="15" fillId="3" borderId="5" xfId="0" applyNumberFormat="1" applyFont="1" applyFill="1" applyBorder="1" applyAlignment="1">
      <alignment vertical="center"/>
    </xf>
    <xf numFmtId="3" fontId="15" fillId="2" borderId="5" xfId="0" applyNumberFormat="1" applyFont="1" applyFill="1" applyBorder="1" applyAlignment="1">
      <alignment horizontal="right" vertical="center" wrapText="1"/>
    </xf>
    <xf numFmtId="3" fontId="15" fillId="3" borderId="5" xfId="0" applyNumberFormat="1" applyFont="1" applyFill="1" applyBorder="1" applyAlignment="1">
      <alignment horizontal="right" vertical="center" wrapText="1"/>
    </xf>
    <xf numFmtId="0" fontId="27" fillId="3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vertical="center" shrinkToFit="1"/>
    </xf>
    <xf numFmtId="0" fontId="27" fillId="3" borderId="5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/>
    </xf>
    <xf numFmtId="3" fontId="12" fillId="0" borderId="0" xfId="0" applyNumberFormat="1" applyFont="1" applyAlignment="1">
      <alignment vertical="center"/>
    </xf>
    <xf numFmtId="3" fontId="28" fillId="0" borderId="0" xfId="0" applyNumberFormat="1" applyFont="1" applyAlignment="1">
      <alignment vertical="center"/>
    </xf>
    <xf numFmtId="3" fontId="28" fillId="3" borderId="0" xfId="0" applyNumberFormat="1" applyFont="1" applyFill="1" applyAlignment="1">
      <alignment vertical="center"/>
    </xf>
    <xf numFmtId="3" fontId="12" fillId="3" borderId="0" xfId="0" applyNumberFormat="1" applyFont="1" applyFill="1" applyAlignment="1">
      <alignment vertical="center"/>
    </xf>
    <xf numFmtId="3" fontId="27" fillId="0" borderId="0" xfId="0" applyNumberFormat="1" applyFont="1" applyAlignment="1">
      <alignment vertical="center"/>
    </xf>
    <xf numFmtId="0" fontId="15" fillId="2" borderId="0" xfId="0" applyFont="1" applyFill="1" applyBorder="1" applyAlignment="1">
      <alignment horizontal="left" vertical="center" wrapText="1"/>
    </xf>
    <xf numFmtId="3" fontId="15" fillId="2" borderId="0" xfId="0" applyNumberFormat="1" applyFont="1" applyFill="1" applyBorder="1" applyAlignment="1">
      <alignment vertical="center"/>
    </xf>
    <xf numFmtId="3" fontId="11" fillId="2" borderId="5" xfId="0" applyNumberFormat="1" applyFont="1" applyFill="1" applyBorder="1" applyAlignment="1">
      <alignment horizontal="right" vertical="center" wrapText="1"/>
    </xf>
    <xf numFmtId="3" fontId="6" fillId="3" borderId="0" xfId="0" applyNumberFormat="1" applyFont="1" applyFill="1" applyAlignment="1">
      <alignment vertical="center"/>
    </xf>
    <xf numFmtId="0" fontId="11" fillId="3" borderId="8" xfId="0" applyFont="1" applyFill="1" applyBorder="1" applyAlignment="1">
      <alignment vertical="center" wrapText="1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3" fontId="28" fillId="0" borderId="5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6" fillId="3" borderId="11" xfId="0" applyFont="1" applyFill="1" applyBorder="1" applyAlignment="1">
      <alignment vertical="center" wrapText="1"/>
    </xf>
    <xf numFmtId="3" fontId="6" fillId="3" borderId="11" xfId="0" applyNumberFormat="1" applyFont="1" applyFill="1" applyBorder="1" applyAlignment="1">
      <alignment vertical="center"/>
    </xf>
    <xf numFmtId="3" fontId="6" fillId="3" borderId="18" xfId="0" applyNumberFormat="1" applyFont="1" applyFill="1" applyBorder="1" applyAlignment="1">
      <alignment vertical="center"/>
    </xf>
    <xf numFmtId="3" fontId="6" fillId="3" borderId="12" xfId="0" applyNumberFormat="1" applyFont="1" applyFill="1" applyBorder="1" applyAlignment="1">
      <alignment vertical="center"/>
    </xf>
    <xf numFmtId="3" fontId="11" fillId="3" borderId="12" xfId="0" applyNumberFormat="1" applyFont="1" applyFill="1" applyBorder="1" applyAlignment="1">
      <alignment vertical="center"/>
    </xf>
    <xf numFmtId="3" fontId="15" fillId="2" borderId="12" xfId="0" applyNumberFormat="1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3" fontId="6" fillId="3" borderId="12" xfId="0" applyNumberFormat="1" applyFont="1" applyFill="1" applyBorder="1" applyAlignment="1">
      <alignment horizontal="right" vertical="center"/>
    </xf>
    <xf numFmtId="3" fontId="11" fillId="3" borderId="12" xfId="0" applyNumberFormat="1" applyFont="1" applyFill="1" applyBorder="1" applyAlignment="1">
      <alignment horizontal="right" vertical="center"/>
    </xf>
    <xf numFmtId="3" fontId="15" fillId="2" borderId="12" xfId="0" applyNumberFormat="1" applyFont="1" applyFill="1" applyBorder="1" applyAlignment="1">
      <alignment horizontal="right" vertical="center"/>
    </xf>
    <xf numFmtId="3" fontId="15" fillId="2" borderId="9" xfId="0" applyNumberFormat="1" applyFont="1" applyFill="1" applyBorder="1" applyAlignment="1">
      <alignment horizontal="right" vertical="center" wrapText="1"/>
    </xf>
    <xf numFmtId="0" fontId="11" fillId="3" borderId="11" xfId="0" applyFont="1" applyFill="1" applyBorder="1" applyAlignment="1">
      <alignment vertical="center" wrapText="1"/>
    </xf>
    <xf numFmtId="3" fontId="11" fillId="3" borderId="11" xfId="0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3" fontId="11" fillId="3" borderId="11" xfId="0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left" vertical="center" wrapText="1"/>
    </xf>
    <xf numFmtId="3" fontId="6" fillId="3" borderId="11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27" fillId="0" borderId="5" xfId="0" applyNumberFormat="1" applyFont="1" applyBorder="1" applyAlignment="1">
      <alignment vertical="center"/>
    </xf>
    <xf numFmtId="3" fontId="15" fillId="0" borderId="5" xfId="0" applyNumberFormat="1" applyFont="1" applyBorder="1" applyAlignment="1">
      <alignment vertical="center"/>
    </xf>
    <xf numFmtId="3" fontId="28" fillId="3" borderId="5" xfId="0" applyNumberFormat="1" applyFont="1" applyFill="1" applyBorder="1" applyAlignment="1">
      <alignment vertical="center"/>
    </xf>
    <xf numFmtId="3" fontId="12" fillId="3" borderId="5" xfId="0" applyNumberFormat="1" applyFont="1" applyFill="1" applyBorder="1" applyAlignment="1">
      <alignment vertical="center"/>
    </xf>
    <xf numFmtId="3" fontId="19" fillId="0" borderId="5" xfId="0" applyNumberFormat="1" applyFont="1" applyBorder="1" applyAlignment="1">
      <alignment vertical="center"/>
    </xf>
    <xf numFmtId="3" fontId="5" fillId="3" borderId="5" xfId="0" applyNumberFormat="1" applyFont="1" applyFill="1" applyBorder="1" applyAlignment="1">
      <alignment vertical="center" wrapText="1"/>
    </xf>
    <xf numFmtId="3" fontId="12" fillId="0" borderId="5" xfId="0" applyNumberFormat="1" applyFont="1" applyFill="1" applyBorder="1" applyAlignment="1">
      <alignment vertical="center"/>
    </xf>
    <xf numFmtId="3" fontId="11" fillId="3" borderId="5" xfId="0" applyNumberFormat="1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/>
    </xf>
    <xf numFmtId="3" fontId="11" fillId="3" borderId="5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3" fontId="6" fillId="2" borderId="14" xfId="0" applyNumberFormat="1" applyFont="1" applyFill="1" applyBorder="1" applyAlignment="1">
      <alignment horizontal="right" vertical="center" wrapText="1"/>
    </xf>
    <xf numFmtId="3" fontId="15" fillId="2" borderId="14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Border="1" applyAlignment="1">
      <alignment vertical="center"/>
    </xf>
    <xf numFmtId="3" fontId="9" fillId="3" borderId="5" xfId="0" applyNumberFormat="1" applyFont="1" applyFill="1" applyBorder="1" applyAlignment="1">
      <alignment vertical="center"/>
    </xf>
    <xf numFmtId="0" fontId="5" fillId="3" borderId="5" xfId="0" applyFont="1" applyFill="1" applyBorder="1"/>
    <xf numFmtId="0" fontId="11" fillId="0" borderId="11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0" fillId="8" borderId="0" xfId="0" applyFont="1" applyFill="1" applyAlignment="1">
      <alignment vertical="center"/>
    </xf>
    <xf numFmtId="0" fontId="8" fillId="2" borderId="5" xfId="0" applyFont="1" applyFill="1" applyBorder="1" applyAlignment="1">
      <alignment horizontal="left" vertical="center" wrapText="1"/>
    </xf>
    <xf numFmtId="0" fontId="27" fillId="8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3" fontId="27" fillId="3" borderId="5" xfId="0" applyNumberFormat="1" applyFont="1" applyFill="1" applyBorder="1" applyAlignment="1">
      <alignment vertical="center"/>
    </xf>
    <xf numFmtId="0" fontId="23" fillId="3" borderId="11" xfId="0" applyFont="1" applyFill="1" applyBorder="1" applyAlignment="1">
      <alignment vertical="center" wrapText="1"/>
    </xf>
    <xf numFmtId="3" fontId="23" fillId="0" borderId="5" xfId="0" applyNumberFormat="1" applyFont="1" applyBorder="1" applyAlignment="1">
      <alignment vertical="center"/>
    </xf>
    <xf numFmtId="0" fontId="23" fillId="3" borderId="5" xfId="0" applyFont="1" applyFill="1" applyBorder="1" applyAlignment="1">
      <alignment vertical="center" wrapText="1"/>
    </xf>
    <xf numFmtId="3" fontId="23" fillId="3" borderId="5" xfId="0" applyNumberFormat="1" applyFont="1" applyFill="1" applyBorder="1" applyAlignment="1">
      <alignment vertical="center" wrapText="1"/>
    </xf>
    <xf numFmtId="0" fontId="29" fillId="3" borderId="5" xfId="0" applyFont="1" applyFill="1" applyBorder="1" applyAlignment="1">
      <alignment vertical="center" wrapText="1"/>
    </xf>
    <xf numFmtId="3" fontId="29" fillId="3" borderId="5" xfId="0" applyNumberFormat="1" applyFont="1" applyFill="1" applyBorder="1" applyAlignment="1">
      <alignment vertical="center"/>
    </xf>
    <xf numFmtId="3" fontId="29" fillId="0" borderId="5" xfId="0" applyNumberFormat="1" applyFont="1" applyBorder="1" applyAlignment="1">
      <alignment vertical="center"/>
    </xf>
    <xf numFmtId="3" fontId="31" fillId="2" borderId="5" xfId="0" applyNumberFormat="1" applyFont="1" applyFill="1" applyBorder="1" applyAlignment="1">
      <alignment vertical="center"/>
    </xf>
    <xf numFmtId="3" fontId="32" fillId="0" borderId="5" xfId="0" applyNumberFormat="1" applyFont="1" applyBorder="1" applyAlignment="1">
      <alignment vertical="center"/>
    </xf>
    <xf numFmtId="0" fontId="34" fillId="2" borderId="0" xfId="0" applyFont="1" applyFill="1" applyBorder="1" applyAlignment="1">
      <alignment vertical="center" wrapText="1"/>
    </xf>
    <xf numFmtId="3" fontId="34" fillId="2" borderId="0" xfId="0" applyNumberFormat="1" applyFont="1" applyFill="1" applyBorder="1" applyAlignment="1">
      <alignment vertical="center"/>
    </xf>
    <xf numFmtId="0" fontId="35" fillId="3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3" fontId="23" fillId="3" borderId="11" xfId="0" applyNumberFormat="1" applyFont="1" applyFill="1" applyBorder="1" applyAlignment="1">
      <alignment horizontal="right" vertical="center"/>
    </xf>
    <xf numFmtId="3" fontId="23" fillId="0" borderId="11" xfId="0" applyNumberFormat="1" applyFont="1" applyBorder="1" applyAlignment="1">
      <alignment vertical="center"/>
    </xf>
    <xf numFmtId="3" fontId="23" fillId="3" borderId="5" xfId="0" applyNumberFormat="1" applyFont="1" applyFill="1" applyBorder="1" applyAlignment="1">
      <alignment horizontal="right" vertical="center"/>
    </xf>
    <xf numFmtId="3" fontId="29" fillId="3" borderId="5" xfId="0" applyNumberFormat="1" applyFont="1" applyFill="1" applyBorder="1" applyAlignment="1">
      <alignment horizontal="right" vertical="center"/>
    </xf>
    <xf numFmtId="3" fontId="31" fillId="2" borderId="5" xfId="0" applyNumberFormat="1" applyFont="1" applyFill="1" applyBorder="1" applyAlignment="1">
      <alignment horizontal="right" vertical="center"/>
    </xf>
    <xf numFmtId="3" fontId="27" fillId="3" borderId="0" xfId="0" applyNumberFormat="1" applyFont="1" applyFill="1" applyBorder="1" applyAlignment="1">
      <alignment vertical="center"/>
    </xf>
    <xf numFmtId="3" fontId="23" fillId="3" borderId="5" xfId="0" applyNumberFormat="1" applyFont="1" applyFill="1" applyBorder="1" applyAlignment="1">
      <alignment vertical="center"/>
    </xf>
    <xf numFmtId="3" fontId="30" fillId="3" borderId="5" xfId="0" applyNumberFormat="1" applyFont="1" applyFill="1" applyBorder="1" applyAlignment="1">
      <alignment vertical="center"/>
    </xf>
    <xf numFmtId="3" fontId="5" fillId="3" borderId="11" xfId="0" applyNumberFormat="1" applyFont="1" applyFill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right" vertical="center" wrapText="1"/>
    </xf>
    <xf numFmtId="3" fontId="11" fillId="3" borderId="11" xfId="0" applyNumberFormat="1" applyFont="1" applyFill="1" applyBorder="1" applyAlignment="1">
      <alignment horizontal="center" vertical="center" wrapText="1"/>
    </xf>
    <xf numFmtId="3" fontId="8" fillId="3" borderId="11" xfId="0" applyNumberFormat="1" applyFont="1" applyFill="1" applyBorder="1" applyAlignment="1">
      <alignment horizontal="right" vertical="center" wrapText="1"/>
    </xf>
    <xf numFmtId="3" fontId="8" fillId="3" borderId="5" xfId="0" applyNumberFormat="1" applyFont="1" applyFill="1" applyBorder="1" applyAlignment="1">
      <alignment horizontal="right" vertical="center" wrapText="1"/>
    </xf>
    <xf numFmtId="3" fontId="12" fillId="3" borderId="0" xfId="0" applyNumberFormat="1" applyFont="1" applyFill="1" applyBorder="1" applyAlignment="1">
      <alignment vertical="center"/>
    </xf>
    <xf numFmtId="0" fontId="24" fillId="3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28" fillId="3" borderId="0" xfId="0" applyFont="1" applyFill="1" applyAlignment="1">
      <alignment horizontal="center" vertical="center"/>
    </xf>
    <xf numFmtId="3" fontId="12" fillId="3" borderId="5" xfId="0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3" fontId="11" fillId="3" borderId="5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0" fillId="7" borderId="2" xfId="0" applyFont="1" applyFill="1" applyBorder="1"/>
    <xf numFmtId="0" fontId="7" fillId="0" borderId="0" xfId="0" applyFont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/>
    <xf numFmtId="0" fontId="11" fillId="3" borderId="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/>
    <xf numFmtId="0" fontId="16" fillId="4" borderId="1" xfId="0" applyFont="1" applyFill="1" applyBorder="1" applyAlignment="1">
      <alignment horizontal="center" vertical="center" wrapText="1"/>
    </xf>
    <xf numFmtId="0" fontId="10" fillId="5" borderId="2" xfId="0" applyFont="1" applyFill="1" applyBorder="1"/>
    <xf numFmtId="0" fontId="16" fillId="4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3" fontId="11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/>
    <xf numFmtId="0" fontId="16" fillId="6" borderId="5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21" fillId="0" borderId="0" xfId="0" applyFont="1" applyBorder="1" applyAlignment="1">
      <alignment horizontal="center" vertical="center" wrapText="1"/>
    </xf>
    <xf numFmtId="0" fontId="5" fillId="3" borderId="5" xfId="0" applyFont="1" applyFill="1" applyBorder="1"/>
    <xf numFmtId="3" fontId="5" fillId="0" borderId="0" xfId="0" applyNumberFormat="1" applyFont="1" applyAlignment="1">
      <alignment horizontal="right" vertical="center"/>
    </xf>
    <xf numFmtId="0" fontId="25" fillId="3" borderId="9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6" fillId="7" borderId="5" xfId="0" applyFont="1" applyFill="1" applyBorder="1"/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3" fontId="11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/>
    <xf numFmtId="0" fontId="16" fillId="5" borderId="12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left" vertical="center" wrapText="1"/>
    </xf>
    <xf numFmtId="0" fontId="31" fillId="2" borderId="8" xfId="0" applyFont="1" applyFill="1" applyBorder="1" applyAlignment="1">
      <alignment horizontal="left" vertical="center" wrapText="1"/>
    </xf>
    <xf numFmtId="0" fontId="29" fillId="3" borderId="5" xfId="0" applyFont="1" applyFill="1" applyBorder="1" applyAlignment="1">
      <alignment horizontal="center" vertical="center" wrapText="1"/>
    </xf>
    <xf numFmtId="3" fontId="29" fillId="3" borderId="5" xfId="0" applyNumberFormat="1" applyFont="1" applyFill="1" applyBorder="1" applyAlignment="1">
      <alignment horizontal="center" vertical="center" wrapText="1"/>
    </xf>
    <xf numFmtId="0" fontId="30" fillId="3" borderId="5" xfId="0" applyFont="1" applyFill="1" applyBorder="1"/>
    <xf numFmtId="0" fontId="15" fillId="2" borderId="17" xfId="0" applyFont="1" applyFill="1" applyBorder="1" applyAlignment="1">
      <alignment horizontal="left" vertical="center" wrapText="1"/>
    </xf>
    <xf numFmtId="0" fontId="15" fillId="2" borderId="19" xfId="0" applyFont="1" applyFill="1" applyBorder="1" applyAlignment="1">
      <alignment horizontal="left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vertical="center"/>
    </xf>
    <xf numFmtId="0" fontId="28" fillId="3" borderId="8" xfId="0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21" fillId="3" borderId="0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3" fontId="16" fillId="2" borderId="5" xfId="0" applyNumberFormat="1" applyFont="1" applyFill="1" applyBorder="1" applyAlignment="1">
      <alignment horizontal="center" vertical="center" wrapText="1"/>
    </xf>
    <xf numFmtId="3" fontId="15" fillId="2" borderId="5" xfId="0" applyNumberFormat="1" applyFont="1" applyFill="1" applyBorder="1" applyAlignment="1">
      <alignment horizontal="left" vertical="center" wrapText="1"/>
    </xf>
    <xf numFmtId="3" fontId="11" fillId="3" borderId="12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36" fillId="3" borderId="5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8</xdr:row>
      <xdr:rowOff>66675</xdr:rowOff>
    </xdr:to>
    <xdr:pic>
      <xdr:nvPicPr>
        <xdr:cNvPr id="1416" name="Picture 9" descr="Kincsesbanya címer 1">
          <a:extLst>
            <a:ext uri="{FF2B5EF4-FFF2-40B4-BE49-F238E27FC236}">
              <a16:creationId xmlns:a16="http://schemas.microsoft.com/office/drawing/2014/main" xmlns="" id="{00000000-0008-0000-01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431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2</xdr:row>
      <xdr:rowOff>19050</xdr:rowOff>
    </xdr:from>
    <xdr:to>
      <xdr:col>1</xdr:col>
      <xdr:colOff>2343150</xdr:colOff>
      <xdr:row>6</xdr:row>
      <xdr:rowOff>66675</xdr:rowOff>
    </xdr:to>
    <xdr:pic>
      <xdr:nvPicPr>
        <xdr:cNvPr id="1417" name="Picture 9" descr="Kincsesbanya címer 1">
          <a:extLst>
            <a:ext uri="{FF2B5EF4-FFF2-40B4-BE49-F238E27FC236}">
              <a16:creationId xmlns:a16="http://schemas.microsoft.com/office/drawing/2014/main" xmlns="" id="{00000000-0008-0000-01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43150" y="800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2</xdr:row>
      <xdr:rowOff>0</xdr:rowOff>
    </xdr:from>
    <xdr:to>
      <xdr:col>1</xdr:col>
      <xdr:colOff>3248025</xdr:colOff>
      <xdr:row>5</xdr:row>
      <xdr:rowOff>114300</xdr:rowOff>
    </xdr:to>
    <xdr:pic>
      <xdr:nvPicPr>
        <xdr:cNvPr id="1418" name="Kép 3" descr="Kincsesbanya címer 1.jpg">
          <a:extLst>
            <a:ext uri="{FF2B5EF4-FFF2-40B4-BE49-F238E27FC236}">
              <a16:creationId xmlns:a16="http://schemas.microsoft.com/office/drawing/2014/main" xmlns="" id="{00000000-0008-0000-01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28875" y="781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130175</xdr:rowOff>
    </xdr:to>
    <xdr:pic>
      <xdr:nvPicPr>
        <xdr:cNvPr id="2" name="Picture 9" descr="Kincsesbanya címer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2</xdr:row>
      <xdr:rowOff>0</xdr:rowOff>
    </xdr:from>
    <xdr:to>
      <xdr:col>1</xdr:col>
      <xdr:colOff>2343150</xdr:colOff>
      <xdr:row>5</xdr:row>
      <xdr:rowOff>79375</xdr:rowOff>
    </xdr:to>
    <xdr:pic>
      <xdr:nvPicPr>
        <xdr:cNvPr id="3" name="Picture 9" descr="Kincsesbanya címer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2</xdr:row>
      <xdr:rowOff>0</xdr:rowOff>
    </xdr:from>
    <xdr:to>
      <xdr:col>1</xdr:col>
      <xdr:colOff>2428875</xdr:colOff>
      <xdr:row>4</xdr:row>
      <xdr:rowOff>168275</xdr:rowOff>
    </xdr:to>
    <xdr:pic>
      <xdr:nvPicPr>
        <xdr:cNvPr id="4" name="Kép 3" descr="Kincsesbanya címer 1.jpg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4"/>
  <sheetViews>
    <sheetView workbookViewId="0">
      <selection activeCell="D4" sqref="D4"/>
    </sheetView>
  </sheetViews>
  <sheetFormatPr defaultRowHeight="12.75"/>
  <cols>
    <col min="1" max="1" width="68.7109375" customWidth="1"/>
    <col min="2" max="2" width="15.85546875" customWidth="1"/>
  </cols>
  <sheetData>
    <row r="1" spans="1:2" ht="69" customHeight="1" thickBot="1">
      <c r="A1" s="310" t="s">
        <v>128</v>
      </c>
      <c r="B1" s="310"/>
    </row>
    <row r="2" spans="1:2">
      <c r="A2" s="311" t="s">
        <v>92</v>
      </c>
      <c r="B2" s="314" t="s">
        <v>20</v>
      </c>
    </row>
    <row r="3" spans="1:2">
      <c r="A3" s="312"/>
      <c r="B3" s="315"/>
    </row>
    <row r="4" spans="1:2" ht="30" customHeight="1">
      <c r="A4" s="313"/>
      <c r="B4" s="316"/>
    </row>
    <row r="5" spans="1:2" ht="33" customHeight="1">
      <c r="A5" s="317" t="s">
        <v>90</v>
      </c>
      <c r="B5" s="318"/>
    </row>
    <row r="6" spans="1:2">
      <c r="A6" s="46" t="s">
        <v>21</v>
      </c>
      <c r="B6" s="47">
        <v>3749</v>
      </c>
    </row>
    <row r="7" spans="1:2" ht="14.25">
      <c r="A7" s="9" t="s">
        <v>34</v>
      </c>
      <c r="B7" s="25">
        <f>B6</f>
        <v>3749</v>
      </c>
    </row>
    <row r="8" spans="1:2" ht="18">
      <c r="A8" s="35" t="s">
        <v>4</v>
      </c>
      <c r="B8" s="36">
        <f>B7</f>
        <v>3749</v>
      </c>
    </row>
    <row r="9" spans="1:2" ht="27.75" customHeight="1">
      <c r="A9" s="308" t="s">
        <v>91</v>
      </c>
      <c r="B9" s="309"/>
    </row>
    <row r="10" spans="1:2">
      <c r="A10" s="46" t="s">
        <v>5</v>
      </c>
      <c r="B10" s="43">
        <v>1852</v>
      </c>
    </row>
    <row r="11" spans="1:2">
      <c r="A11" s="46" t="s">
        <v>65</v>
      </c>
      <c r="B11" s="43">
        <v>180</v>
      </c>
    </row>
    <row r="12" spans="1:2" ht="14.25">
      <c r="A12" s="13" t="s">
        <v>6</v>
      </c>
      <c r="B12" s="14">
        <f>SUM(B10:B11)</f>
        <v>2032</v>
      </c>
    </row>
    <row r="13" spans="1:2">
      <c r="A13" s="42" t="s">
        <v>22</v>
      </c>
      <c r="B13" s="43">
        <v>41</v>
      </c>
    </row>
    <row r="14" spans="1:2">
      <c r="A14" s="42" t="s">
        <v>7</v>
      </c>
      <c r="B14" s="43">
        <v>90</v>
      </c>
    </row>
    <row r="15" spans="1:2">
      <c r="A15" s="42" t="s">
        <v>103</v>
      </c>
      <c r="B15" s="43">
        <v>60</v>
      </c>
    </row>
    <row r="16" spans="1:2" ht="14.25">
      <c r="A16" s="13" t="s">
        <v>8</v>
      </c>
      <c r="B16" s="14">
        <f>SUM(B13:B15)</f>
        <v>191</v>
      </c>
    </row>
    <row r="17" spans="1:2" ht="14.25">
      <c r="A17" s="9" t="s">
        <v>10</v>
      </c>
      <c r="B17" s="10">
        <f>B12+B16</f>
        <v>2223</v>
      </c>
    </row>
    <row r="18" spans="1:2">
      <c r="A18" s="42" t="s">
        <v>66</v>
      </c>
      <c r="B18" s="43">
        <v>560</v>
      </c>
    </row>
    <row r="19" spans="1:2">
      <c r="A19" s="42" t="s">
        <v>101</v>
      </c>
      <c r="B19" s="43">
        <v>7</v>
      </c>
    </row>
    <row r="20" spans="1:2">
      <c r="A20" s="42" t="s">
        <v>97</v>
      </c>
      <c r="B20" s="43">
        <v>10</v>
      </c>
    </row>
    <row r="21" spans="1:2" ht="14.25">
      <c r="A21" s="9" t="s">
        <v>15</v>
      </c>
      <c r="B21" s="10">
        <f>SUM(B18:B20)</f>
        <v>577</v>
      </c>
    </row>
    <row r="22" spans="1:2">
      <c r="A22" s="42" t="s">
        <v>12</v>
      </c>
      <c r="B22" s="43">
        <v>10</v>
      </c>
    </row>
    <row r="23" spans="1:2">
      <c r="A23" s="42" t="s">
        <v>67</v>
      </c>
      <c r="B23" s="43">
        <v>15</v>
      </c>
    </row>
    <row r="24" spans="1:2">
      <c r="A24" s="42" t="s">
        <v>99</v>
      </c>
      <c r="B24" s="43">
        <v>5</v>
      </c>
    </row>
    <row r="25" spans="1:2">
      <c r="A25" s="42" t="s">
        <v>23</v>
      </c>
      <c r="B25" s="43">
        <v>5</v>
      </c>
    </row>
    <row r="26" spans="1:2">
      <c r="A26" s="42" t="s">
        <v>98</v>
      </c>
      <c r="B26" s="43">
        <v>25</v>
      </c>
    </row>
    <row r="27" spans="1:2">
      <c r="A27" s="42" t="s">
        <v>68</v>
      </c>
      <c r="B27" s="43">
        <v>9</v>
      </c>
    </row>
    <row r="28" spans="1:2">
      <c r="A28" s="42" t="s">
        <v>69</v>
      </c>
      <c r="B28" s="43">
        <v>30</v>
      </c>
    </row>
    <row r="29" spans="1:2">
      <c r="A29" s="42" t="s">
        <v>70</v>
      </c>
      <c r="B29" s="43">
        <v>18</v>
      </c>
    </row>
    <row r="30" spans="1:2" ht="14.25">
      <c r="A30" s="9" t="s">
        <v>2</v>
      </c>
      <c r="B30" s="10">
        <f>SUM(B22:B29)</f>
        <v>117</v>
      </c>
    </row>
    <row r="31" spans="1:2">
      <c r="A31" s="50" t="s">
        <v>104</v>
      </c>
      <c r="B31" s="52">
        <v>361</v>
      </c>
    </row>
    <row r="32" spans="1:2">
      <c r="A32" s="50" t="s">
        <v>108</v>
      </c>
      <c r="B32" s="52"/>
    </row>
    <row r="33" spans="1:2" ht="14.25">
      <c r="A33" s="9" t="s">
        <v>89</v>
      </c>
      <c r="B33" s="10">
        <f>SUM(B31:B32)</f>
        <v>361</v>
      </c>
    </row>
    <row r="34" spans="1:2" ht="14.25">
      <c r="A34" s="9" t="s">
        <v>71</v>
      </c>
      <c r="B34" s="10">
        <f>B17+B21+B30+B33</f>
        <v>3278</v>
      </c>
    </row>
    <row r="35" spans="1:2">
      <c r="A35" s="42" t="s">
        <v>105</v>
      </c>
      <c r="B35" s="43">
        <v>21</v>
      </c>
    </row>
    <row r="36" spans="1:2">
      <c r="A36" s="42" t="s">
        <v>115</v>
      </c>
      <c r="B36" s="43">
        <v>277</v>
      </c>
    </row>
    <row r="37" spans="1:2">
      <c r="A37" s="42" t="s">
        <v>23</v>
      </c>
      <c r="B37" s="43">
        <v>40</v>
      </c>
    </row>
    <row r="38" spans="1:2">
      <c r="A38" s="42" t="s">
        <v>35</v>
      </c>
      <c r="B38" s="43">
        <v>30</v>
      </c>
    </row>
    <row r="39" spans="1:2">
      <c r="A39" s="42" t="s">
        <v>73</v>
      </c>
      <c r="B39" s="43">
        <v>120</v>
      </c>
    </row>
    <row r="40" spans="1:2">
      <c r="A40" s="42" t="s">
        <v>107</v>
      </c>
      <c r="B40" s="43">
        <v>36</v>
      </c>
    </row>
    <row r="41" spans="1:2">
      <c r="A41" s="42" t="s">
        <v>106</v>
      </c>
      <c r="B41" s="43">
        <v>24</v>
      </c>
    </row>
    <row r="42" spans="1:2">
      <c r="A42" s="42" t="s">
        <v>36</v>
      </c>
      <c r="B42" s="43">
        <v>148</v>
      </c>
    </row>
    <row r="43" spans="1:2" ht="14.25">
      <c r="A43" s="9" t="s">
        <v>72</v>
      </c>
      <c r="B43" s="10">
        <f>SUM(B35:B42)</f>
        <v>696</v>
      </c>
    </row>
    <row r="44" spans="1:2" ht="18.75" thickBot="1">
      <c r="A44" s="38" t="s">
        <v>24</v>
      </c>
      <c r="B44" s="39">
        <f>SUM(B34,B43)</f>
        <v>3974</v>
      </c>
    </row>
  </sheetData>
  <mergeCells count="5">
    <mergeCell ref="A9:B9"/>
    <mergeCell ref="A1:B1"/>
    <mergeCell ref="A2:A4"/>
    <mergeCell ref="B2:B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23"/>
  <sheetViews>
    <sheetView view="pageBreakPreview" topLeftCell="A454" zoomScale="130" zoomScaleSheetLayoutView="130" workbookViewId="0">
      <selection activeCell="F67" sqref="F67"/>
    </sheetView>
  </sheetViews>
  <sheetFormatPr defaultRowHeight="14.25"/>
  <cols>
    <col min="1" max="1" width="9.140625" style="2"/>
    <col min="2" max="2" width="71.7109375" style="2" customWidth="1"/>
    <col min="3" max="3" width="16.7109375" style="2" customWidth="1"/>
    <col min="4" max="4" width="0" style="1" hidden="1" customWidth="1"/>
    <col min="5" max="16384" width="9.140625" style="2"/>
  </cols>
  <sheetData>
    <row r="1" spans="1:4" ht="0.75" customHeight="1">
      <c r="B1" s="336"/>
      <c r="C1" s="336"/>
      <c r="D1" s="336"/>
    </row>
    <row r="2" spans="1:4" s="4" customFormat="1" ht="30.75" customHeight="1">
      <c r="B2" s="337" t="s">
        <v>193</v>
      </c>
      <c r="C2" s="337"/>
      <c r="D2" s="337"/>
    </row>
    <row r="3" spans="1:4" s="4" customFormat="1" ht="28.5" customHeight="1">
      <c r="B3" s="5"/>
      <c r="C3" s="5"/>
      <c r="D3" s="3"/>
    </row>
    <row r="4" spans="1:4">
      <c r="B4" s="6"/>
    </row>
    <row r="5" spans="1:4">
      <c r="B5" s="7"/>
      <c r="C5" s="8"/>
      <c r="D5" s="3"/>
    </row>
    <row r="6" spans="1:4" ht="12" customHeight="1">
      <c r="B6" s="7"/>
      <c r="C6" s="339" t="s">
        <v>1</v>
      </c>
      <c r="D6" s="339"/>
    </row>
    <row r="7" spans="1:4" ht="16.5" customHeight="1">
      <c r="A7" s="2" t="s">
        <v>396</v>
      </c>
      <c r="B7" s="331" t="s">
        <v>194</v>
      </c>
      <c r="C7" s="323" t="s">
        <v>20</v>
      </c>
      <c r="D7" s="57"/>
    </row>
    <row r="8" spans="1:4" ht="16.5" customHeight="1">
      <c r="B8" s="327"/>
      <c r="C8" s="323"/>
      <c r="D8" s="57"/>
    </row>
    <row r="9" spans="1:4" ht="16.5" customHeight="1">
      <c r="B9" s="328"/>
      <c r="C9" s="338"/>
      <c r="D9" s="58"/>
    </row>
    <row r="10" spans="1:4" ht="24.95" customHeight="1">
      <c r="B10" s="319" t="s">
        <v>90</v>
      </c>
      <c r="C10" s="319"/>
      <c r="D10" s="319"/>
    </row>
    <row r="11" spans="1:4" s="44" customFormat="1" ht="16.5" customHeight="1">
      <c r="B11" s="59" t="s">
        <v>132</v>
      </c>
      <c r="C11" s="60">
        <v>250</v>
      </c>
      <c r="D11" s="58"/>
    </row>
    <row r="12" spans="1:4" s="26" customFormat="1" ht="16.5" customHeight="1">
      <c r="A12" s="26" t="s">
        <v>197</v>
      </c>
      <c r="B12" s="61" t="s">
        <v>46</v>
      </c>
      <c r="C12" s="62">
        <f>SUM(C11:C11)</f>
        <v>250</v>
      </c>
      <c r="D12" s="63"/>
    </row>
    <row r="13" spans="1:4" s="12" customFormat="1" ht="24.95" customHeight="1">
      <c r="B13" s="64" t="s">
        <v>195</v>
      </c>
      <c r="C13" s="65">
        <f>C12</f>
        <v>250</v>
      </c>
      <c r="D13" s="65">
        <f t="shared" ref="D13" si="0">D12</f>
        <v>0</v>
      </c>
    </row>
    <row r="14" spans="1:4" ht="24.95" customHeight="1">
      <c r="B14" s="325" t="s">
        <v>91</v>
      </c>
      <c r="C14" s="325"/>
      <c r="D14" s="325"/>
    </row>
    <row r="15" spans="1:4" s="44" customFormat="1" ht="16.5" customHeight="1">
      <c r="A15" s="44" t="s">
        <v>243</v>
      </c>
      <c r="B15" s="68" t="s">
        <v>244</v>
      </c>
      <c r="C15" s="60">
        <v>8163</v>
      </c>
      <c r="D15" s="58"/>
    </row>
    <row r="16" spans="1:4" s="44" customFormat="1" ht="16.5" customHeight="1">
      <c r="A16" s="11" t="s">
        <v>198</v>
      </c>
      <c r="B16" s="69" t="s">
        <v>9</v>
      </c>
      <c r="C16" s="70">
        <f>SUM(C14:C15)</f>
        <v>8163</v>
      </c>
      <c r="D16" s="58"/>
    </row>
    <row r="17" spans="1:4" s="44" customFormat="1" ht="16.5" customHeight="1">
      <c r="A17" s="44" t="s">
        <v>245</v>
      </c>
      <c r="B17" s="59" t="s">
        <v>137</v>
      </c>
      <c r="C17" s="60">
        <v>120</v>
      </c>
      <c r="D17" s="58"/>
    </row>
    <row r="18" spans="1:4" s="44" customFormat="1" ht="16.5" customHeight="1">
      <c r="A18" s="44" t="s">
        <v>246</v>
      </c>
      <c r="B18" s="59" t="s">
        <v>199</v>
      </c>
      <c r="C18" s="67">
        <v>1091</v>
      </c>
      <c r="D18" s="58"/>
    </row>
    <row r="19" spans="1:4" ht="16.5" customHeight="1">
      <c r="A19" s="2" t="s">
        <v>223</v>
      </c>
      <c r="B19" s="69" t="s">
        <v>8</v>
      </c>
      <c r="C19" s="70">
        <f>SUM(C17:C18)</f>
        <v>1211</v>
      </c>
      <c r="D19" s="70">
        <f>SUM(D17:D18)</f>
        <v>0</v>
      </c>
    </row>
    <row r="20" spans="1:4" ht="16.5" customHeight="1">
      <c r="A20" s="2" t="s">
        <v>247</v>
      </c>
      <c r="B20" s="61" t="s">
        <v>10</v>
      </c>
      <c r="C20" s="62">
        <f>C16+C19</f>
        <v>9374</v>
      </c>
      <c r="D20" s="62" t="e">
        <f>SUM(#REF!,D19,#REF!)</f>
        <v>#REF!</v>
      </c>
    </row>
    <row r="21" spans="1:4" s="44" customFormat="1" ht="16.5" customHeight="1">
      <c r="A21" s="44" t="s">
        <v>264</v>
      </c>
      <c r="B21" s="59" t="s">
        <v>58</v>
      </c>
      <c r="C21" s="67">
        <v>2500</v>
      </c>
      <c r="D21" s="58"/>
    </row>
    <row r="22" spans="1:4" s="44" customFormat="1" ht="16.5" customHeight="1">
      <c r="A22" s="44" t="s">
        <v>265</v>
      </c>
      <c r="B22" s="59" t="s">
        <v>143</v>
      </c>
      <c r="C22" s="60">
        <v>75</v>
      </c>
      <c r="D22" s="58"/>
    </row>
    <row r="23" spans="1:4" s="44" customFormat="1" ht="16.5" customHeight="1">
      <c r="A23" s="44" t="s">
        <v>266</v>
      </c>
      <c r="B23" s="59" t="s">
        <v>248</v>
      </c>
      <c r="C23" s="72">
        <v>25</v>
      </c>
      <c r="D23" s="58"/>
    </row>
    <row r="24" spans="1:4" ht="16.5" customHeight="1">
      <c r="A24" s="132" t="s">
        <v>267</v>
      </c>
      <c r="B24" s="61" t="s">
        <v>11</v>
      </c>
      <c r="C24" s="62">
        <f>SUM(C21:C23)</f>
        <v>2600</v>
      </c>
      <c r="D24" s="62">
        <f t="shared" ref="D24" si="1">SUM(D21:D23)</f>
        <v>0</v>
      </c>
    </row>
    <row r="25" spans="1:4" s="44" customFormat="1" ht="16.5" customHeight="1">
      <c r="A25" s="44" t="s">
        <v>201</v>
      </c>
      <c r="B25" s="59" t="s">
        <v>12</v>
      </c>
      <c r="C25" s="67">
        <v>600</v>
      </c>
      <c r="D25" s="58"/>
    </row>
    <row r="26" spans="1:4" s="44" customFormat="1" ht="16.5" customHeight="1">
      <c r="A26" s="44" t="s">
        <v>200</v>
      </c>
      <c r="B26" s="59" t="s">
        <v>59</v>
      </c>
      <c r="C26" s="60">
        <v>120</v>
      </c>
      <c r="D26" s="58"/>
    </row>
    <row r="27" spans="1:4" s="44" customFormat="1" ht="16.5" customHeight="1">
      <c r="A27" s="131" t="s">
        <v>211</v>
      </c>
      <c r="B27" s="59" t="s">
        <v>255</v>
      </c>
      <c r="C27" s="127">
        <f>SUM(C25:C26)</f>
        <v>720</v>
      </c>
      <c r="D27" s="58"/>
    </row>
    <row r="28" spans="1:4" s="44" customFormat="1" ht="16.5" customHeight="1">
      <c r="A28" s="44" t="s">
        <v>202</v>
      </c>
      <c r="B28" s="59" t="s">
        <v>249</v>
      </c>
      <c r="C28" s="60">
        <v>700</v>
      </c>
      <c r="D28" s="58"/>
    </row>
    <row r="29" spans="1:4" s="44" customFormat="1" ht="16.5" customHeight="1">
      <c r="A29" s="44" t="s">
        <v>203</v>
      </c>
      <c r="B29" s="59" t="s">
        <v>250</v>
      </c>
      <c r="C29" s="71">
        <v>450</v>
      </c>
      <c r="D29" s="58"/>
    </row>
    <row r="30" spans="1:4" s="44" customFormat="1" ht="16.5" customHeight="1">
      <c r="A30" s="131" t="s">
        <v>210</v>
      </c>
      <c r="B30" s="59" t="s">
        <v>256</v>
      </c>
      <c r="C30" s="128">
        <f>SUM(C28:C29)</f>
        <v>1150</v>
      </c>
      <c r="D30" s="58"/>
    </row>
    <row r="31" spans="1:4" s="45" customFormat="1" ht="16.5" customHeight="1">
      <c r="A31" s="45" t="s">
        <v>251</v>
      </c>
      <c r="B31" s="59" t="s">
        <v>252</v>
      </c>
      <c r="C31" s="71">
        <v>950</v>
      </c>
      <c r="D31" s="58"/>
    </row>
    <row r="32" spans="1:4" s="45" customFormat="1" ht="16.5" customHeight="1">
      <c r="A32" s="45" t="s">
        <v>204</v>
      </c>
      <c r="B32" s="59" t="s">
        <v>253</v>
      </c>
      <c r="C32" s="71">
        <v>1500</v>
      </c>
      <c r="D32" s="58"/>
    </row>
    <row r="33" spans="1:4" s="44" customFormat="1" ht="16.5" customHeight="1">
      <c r="A33" s="44" t="s">
        <v>205</v>
      </c>
      <c r="B33" s="84" t="s">
        <v>144</v>
      </c>
      <c r="C33" s="71">
        <v>500</v>
      </c>
      <c r="D33" s="58"/>
    </row>
    <row r="34" spans="1:4" s="44" customFormat="1" ht="16.5" customHeight="1">
      <c r="A34" s="44" t="s">
        <v>206</v>
      </c>
      <c r="B34" s="59" t="s">
        <v>214</v>
      </c>
      <c r="C34" s="67">
        <v>400</v>
      </c>
      <c r="D34" s="58"/>
    </row>
    <row r="35" spans="1:4" s="44" customFormat="1" ht="16.5" customHeight="1">
      <c r="A35" s="44" t="s">
        <v>212</v>
      </c>
      <c r="B35" s="59" t="s">
        <v>213</v>
      </c>
      <c r="C35" s="67">
        <v>1200</v>
      </c>
      <c r="D35" s="58"/>
    </row>
    <row r="36" spans="1:4" s="44" customFormat="1" ht="16.5" customHeight="1">
      <c r="A36" s="44" t="s">
        <v>207</v>
      </c>
      <c r="B36" s="59" t="s">
        <v>254</v>
      </c>
      <c r="C36" s="67">
        <v>1700</v>
      </c>
      <c r="D36" s="58"/>
    </row>
    <row r="37" spans="1:4" s="44" customFormat="1" ht="16.5" customHeight="1">
      <c r="A37" s="131" t="s">
        <v>257</v>
      </c>
      <c r="B37" s="130" t="s">
        <v>258</v>
      </c>
      <c r="C37" s="129">
        <f>SUM(C31:C36)</f>
        <v>6250</v>
      </c>
      <c r="D37" s="58"/>
    </row>
    <row r="38" spans="1:4" s="44" customFormat="1" ht="16.5" customHeight="1">
      <c r="A38" s="44" t="s">
        <v>209</v>
      </c>
      <c r="B38" s="130" t="s">
        <v>14</v>
      </c>
      <c r="C38" s="60">
        <v>20</v>
      </c>
      <c r="D38" s="58"/>
    </row>
    <row r="39" spans="1:4" s="44" customFormat="1" ht="16.5" customHeight="1">
      <c r="A39" s="131" t="s">
        <v>259</v>
      </c>
      <c r="B39" s="130" t="s">
        <v>260</v>
      </c>
      <c r="C39" s="127">
        <v>20</v>
      </c>
      <c r="D39" s="58"/>
    </row>
    <row r="40" spans="1:4" s="44" customFormat="1" ht="16.5" customHeight="1">
      <c r="A40" s="44" t="s">
        <v>208</v>
      </c>
      <c r="B40" s="59" t="s">
        <v>31</v>
      </c>
      <c r="C40" s="67">
        <v>2192</v>
      </c>
      <c r="D40" s="58"/>
    </row>
    <row r="41" spans="1:4" s="44" customFormat="1" ht="16.5" customHeight="1">
      <c r="A41" s="44" t="s">
        <v>215</v>
      </c>
      <c r="B41" s="59" t="s">
        <v>216</v>
      </c>
      <c r="C41" s="60">
        <v>100</v>
      </c>
      <c r="D41" s="58"/>
    </row>
    <row r="42" spans="1:4" s="44" customFormat="1" ht="16.5" customHeight="1">
      <c r="A42" s="131" t="s">
        <v>261</v>
      </c>
      <c r="B42" s="130" t="s">
        <v>262</v>
      </c>
      <c r="C42" s="127">
        <f>SUM(C40:C41)</f>
        <v>2292</v>
      </c>
      <c r="D42" s="58"/>
    </row>
    <row r="43" spans="1:4" ht="16.5" customHeight="1">
      <c r="A43" s="2" t="s">
        <v>263</v>
      </c>
      <c r="B43" s="61" t="s">
        <v>2</v>
      </c>
      <c r="C43" s="62">
        <f>SUM(C25:C41)</f>
        <v>18572</v>
      </c>
      <c r="D43" s="62">
        <f>SUM(D25:D41)</f>
        <v>0</v>
      </c>
    </row>
    <row r="44" spans="1:4" s="44" customFormat="1" ht="16.5" customHeight="1">
      <c r="B44" s="59" t="s">
        <v>38</v>
      </c>
      <c r="C44" s="67">
        <v>92</v>
      </c>
      <c r="D44" s="58"/>
    </row>
    <row r="45" spans="1:4" s="44" customFormat="1" ht="16.5" customHeight="1">
      <c r="B45" s="59" t="s">
        <v>39</v>
      </c>
      <c r="C45" s="67">
        <v>46</v>
      </c>
      <c r="D45" s="58"/>
    </row>
    <row r="46" spans="1:4" s="44" customFormat="1" ht="16.5" customHeight="1">
      <c r="B46" s="59" t="s">
        <v>186</v>
      </c>
      <c r="C46" s="125">
        <v>864</v>
      </c>
      <c r="D46" s="58"/>
    </row>
    <row r="47" spans="1:4" s="44" customFormat="1" ht="16.5" customHeight="1">
      <c r="B47" s="59" t="s">
        <v>268</v>
      </c>
      <c r="C47" s="67">
        <v>2144</v>
      </c>
      <c r="D47" s="58"/>
    </row>
    <row r="48" spans="1:4" s="44" customFormat="1" ht="16.5" customHeight="1">
      <c r="B48" s="59" t="s">
        <v>269</v>
      </c>
      <c r="C48" s="67">
        <v>1143</v>
      </c>
      <c r="D48" s="58"/>
    </row>
    <row r="49" spans="1:4" s="44" customFormat="1" ht="16.5" customHeight="1">
      <c r="B49" s="59" t="s">
        <v>270</v>
      </c>
      <c r="C49" s="67">
        <v>1659</v>
      </c>
      <c r="D49" s="58"/>
    </row>
    <row r="50" spans="1:4" s="44" customFormat="1" ht="16.5" customHeight="1">
      <c r="B50" s="59" t="s">
        <v>271</v>
      </c>
      <c r="C50" s="125"/>
      <c r="D50" s="58"/>
    </row>
    <row r="51" spans="1:4" s="44" customFormat="1" ht="16.5" customHeight="1">
      <c r="B51" s="59" t="s">
        <v>187</v>
      </c>
      <c r="C51" s="67">
        <v>235</v>
      </c>
      <c r="D51" s="58"/>
    </row>
    <row r="52" spans="1:4" s="44" customFormat="1" ht="16.5" customHeight="1">
      <c r="B52" s="59" t="s">
        <v>40</v>
      </c>
      <c r="C52" s="67">
        <v>157</v>
      </c>
      <c r="D52" s="58"/>
    </row>
    <row r="53" spans="1:4" ht="16.5" customHeight="1">
      <c r="B53" s="61" t="s">
        <v>32</v>
      </c>
      <c r="C53" s="62">
        <f>SUM(C44:C52)</f>
        <v>6340</v>
      </c>
      <c r="D53" s="62">
        <f>SUM(D44:D52)</f>
        <v>0</v>
      </c>
    </row>
    <row r="54" spans="1:4" ht="16.5" customHeight="1">
      <c r="A54" s="2" t="s">
        <v>217</v>
      </c>
      <c r="B54" s="61" t="s">
        <v>218</v>
      </c>
      <c r="C54" s="62"/>
      <c r="D54" s="62"/>
    </row>
    <row r="55" spans="1:4" ht="16.5" customHeight="1">
      <c r="B55" s="61" t="s">
        <v>219</v>
      </c>
      <c r="C55" s="62"/>
      <c r="D55" s="62"/>
    </row>
    <row r="56" spans="1:4" ht="16.5" customHeight="1">
      <c r="A56" s="2" t="s">
        <v>217</v>
      </c>
      <c r="B56" s="61" t="s">
        <v>218</v>
      </c>
      <c r="C56" s="62"/>
      <c r="D56" s="62"/>
    </row>
    <row r="57" spans="1:4" ht="16.5" customHeight="1">
      <c r="B57" s="61" t="s">
        <v>220</v>
      </c>
      <c r="C57" s="62"/>
      <c r="D57" s="62"/>
    </row>
    <row r="58" spans="1:4" ht="16.5" customHeight="1">
      <c r="B58" s="61" t="s">
        <v>221</v>
      </c>
      <c r="C58" s="62"/>
      <c r="D58" s="62"/>
    </row>
    <row r="59" spans="1:4" ht="16.5" customHeight="1">
      <c r="A59" s="2" t="s">
        <v>222</v>
      </c>
      <c r="B59" s="61" t="s">
        <v>220</v>
      </c>
      <c r="C59" s="62"/>
      <c r="D59" s="62"/>
    </row>
    <row r="60" spans="1:4" s="44" customFormat="1" ht="16.5" customHeight="1">
      <c r="B60" s="59" t="s">
        <v>125</v>
      </c>
      <c r="C60" s="60"/>
      <c r="D60" s="58"/>
    </row>
    <row r="61" spans="1:4" ht="16.5" customHeight="1">
      <c r="B61" s="61" t="s">
        <v>126</v>
      </c>
      <c r="C61" s="124">
        <f>C60</f>
        <v>0</v>
      </c>
      <c r="D61" s="62">
        <f t="shared" ref="D61" si="2">D60</f>
        <v>0</v>
      </c>
    </row>
    <row r="62" spans="1:4" s="16" customFormat="1" ht="24.95" customHeight="1">
      <c r="B62" s="73" t="s">
        <v>3</v>
      </c>
      <c r="C62" s="74">
        <f>SUM(C20+C24+C43+C53+C61)</f>
        <v>36886</v>
      </c>
      <c r="D62" s="74" t="e">
        <f>SUM(#REF!+D20+D24+D43+D53+D61)</f>
        <v>#REF!</v>
      </c>
    </row>
    <row r="63" spans="1:4" s="20" customFormat="1" ht="24.95" customHeight="1">
      <c r="B63" s="19"/>
      <c r="C63" s="31"/>
      <c r="D63" s="121"/>
    </row>
    <row r="64" spans="1:4" ht="16.5" customHeight="1">
      <c r="B64" s="340" t="s">
        <v>272</v>
      </c>
      <c r="C64" s="323" t="s">
        <v>20</v>
      </c>
      <c r="D64" s="58"/>
    </row>
    <row r="65" spans="1:4" ht="16.5" customHeight="1">
      <c r="B65" s="341"/>
      <c r="C65" s="323"/>
      <c r="D65" s="58"/>
    </row>
    <row r="66" spans="1:4" ht="16.5" customHeight="1">
      <c r="B66" s="342"/>
      <c r="C66" s="324"/>
      <c r="D66" s="58"/>
    </row>
    <row r="67" spans="1:4" s="11" customFormat="1" ht="24.95" customHeight="1">
      <c r="B67" s="325" t="s">
        <v>91</v>
      </c>
      <c r="C67" s="325"/>
      <c r="D67" s="325"/>
    </row>
    <row r="68" spans="1:4" s="44" customFormat="1" ht="16.5" customHeight="1">
      <c r="A68" s="44" t="s">
        <v>273</v>
      </c>
      <c r="B68" s="59" t="s">
        <v>196</v>
      </c>
      <c r="C68" s="60">
        <v>2724</v>
      </c>
      <c r="D68" s="58"/>
    </row>
    <row r="69" spans="1:4" ht="16.5" customHeight="1">
      <c r="A69" s="2" t="s">
        <v>274</v>
      </c>
      <c r="B69" s="69" t="s">
        <v>6</v>
      </c>
      <c r="C69" s="70">
        <f>SUM(C68)</f>
        <v>2724</v>
      </c>
      <c r="D69" s="70">
        <f t="shared" ref="D69" si="3">SUM(D68)</f>
        <v>0</v>
      </c>
    </row>
    <row r="70" spans="1:4" s="44" customFormat="1" ht="16.5" customHeight="1">
      <c r="A70" s="44" t="s">
        <v>273</v>
      </c>
      <c r="B70" s="59" t="s">
        <v>166</v>
      </c>
      <c r="C70" s="60">
        <v>55</v>
      </c>
      <c r="D70" s="77"/>
    </row>
    <row r="71" spans="1:4" s="44" customFormat="1" ht="16.5" customHeight="1">
      <c r="A71" s="44" t="s">
        <v>281</v>
      </c>
      <c r="B71" s="59" t="s">
        <v>282</v>
      </c>
      <c r="C71" s="125"/>
      <c r="D71" s="126"/>
    </row>
    <row r="72" spans="1:4" s="44" customFormat="1" ht="16.5" customHeight="1">
      <c r="A72" s="44" t="s">
        <v>245</v>
      </c>
      <c r="B72" s="59" t="s">
        <v>138</v>
      </c>
      <c r="C72" s="60">
        <v>240</v>
      </c>
      <c r="D72" s="58"/>
    </row>
    <row r="73" spans="1:4" s="44" customFormat="1" ht="16.5" customHeight="1">
      <c r="A73" s="44" t="s">
        <v>275</v>
      </c>
      <c r="B73" s="59" t="s">
        <v>167</v>
      </c>
      <c r="C73" s="60">
        <v>192</v>
      </c>
      <c r="D73" s="58"/>
    </row>
    <row r="74" spans="1:4" ht="16.5" customHeight="1">
      <c r="A74" s="2" t="s">
        <v>223</v>
      </c>
      <c r="B74" s="69" t="s">
        <v>8</v>
      </c>
      <c r="C74" s="70">
        <f>SUM(C70:C73)</f>
        <v>487</v>
      </c>
      <c r="D74" s="70">
        <f>SUM(D70:D73)</f>
        <v>0</v>
      </c>
    </row>
    <row r="75" spans="1:4" ht="16.5" customHeight="1">
      <c r="A75" s="2" t="s">
        <v>223</v>
      </c>
      <c r="B75" s="61" t="s">
        <v>10</v>
      </c>
      <c r="C75" s="62">
        <f>SUM(C69+C74)</f>
        <v>3211</v>
      </c>
      <c r="D75" s="62">
        <f t="shared" ref="D75" si="4">SUM(D69+D74)</f>
        <v>0</v>
      </c>
    </row>
    <row r="76" spans="1:4" s="44" customFormat="1" ht="16.5" customHeight="1">
      <c r="A76" s="44" t="s">
        <v>264</v>
      </c>
      <c r="B76" s="68" t="s">
        <v>60</v>
      </c>
      <c r="C76" s="125">
        <v>802</v>
      </c>
      <c r="D76" s="58"/>
    </row>
    <row r="77" spans="1:4" s="44" customFormat="1" ht="16.5" customHeight="1">
      <c r="A77" s="44" t="s">
        <v>276</v>
      </c>
      <c r="B77" s="68" t="s">
        <v>97</v>
      </c>
      <c r="C77" s="60">
        <v>20</v>
      </c>
      <c r="D77" s="58"/>
    </row>
    <row r="78" spans="1:4" s="44" customFormat="1" ht="16.5" customHeight="1">
      <c r="A78" s="44" t="s">
        <v>266</v>
      </c>
      <c r="B78" s="68" t="s">
        <v>101</v>
      </c>
      <c r="C78" s="60">
        <v>42</v>
      </c>
      <c r="D78" s="58"/>
    </row>
    <row r="79" spans="1:4" s="44" customFormat="1" ht="16.5" customHeight="1">
      <c r="A79" s="44" t="s">
        <v>265</v>
      </c>
      <c r="B79" s="68" t="s">
        <v>15</v>
      </c>
      <c r="C79" s="60">
        <v>46</v>
      </c>
      <c r="D79" s="58"/>
    </row>
    <row r="80" spans="1:4" s="11" customFormat="1" ht="16.5" customHeight="1">
      <c r="A80" s="26" t="s">
        <v>267</v>
      </c>
      <c r="B80" s="61" t="s">
        <v>15</v>
      </c>
      <c r="C80" s="62">
        <f>SUM(C76:C79)</f>
        <v>910</v>
      </c>
      <c r="D80" s="62">
        <f t="shared" ref="D80" si="5">SUM(D76:D78)</f>
        <v>0</v>
      </c>
    </row>
    <row r="81" spans="1:4" s="44" customFormat="1" ht="16.5" customHeight="1">
      <c r="A81" s="44" t="s">
        <v>201</v>
      </c>
      <c r="B81" s="59" t="s">
        <v>16</v>
      </c>
      <c r="C81" s="60">
        <v>300</v>
      </c>
      <c r="D81" s="58"/>
    </row>
    <row r="82" spans="1:4" s="44" customFormat="1" ht="16.5" customHeight="1">
      <c r="A82" s="44" t="s">
        <v>201</v>
      </c>
      <c r="B82" s="59" t="s">
        <v>279</v>
      </c>
      <c r="C82" s="67">
        <v>650</v>
      </c>
      <c r="D82" s="58"/>
    </row>
    <row r="83" spans="1:4" s="44" customFormat="1" ht="16.5" customHeight="1">
      <c r="A83" s="44" t="s">
        <v>201</v>
      </c>
      <c r="B83" s="59" t="s">
        <v>17</v>
      </c>
      <c r="C83" s="67">
        <v>30</v>
      </c>
      <c r="D83" s="58"/>
    </row>
    <row r="84" spans="1:4" s="44" customFormat="1" ht="16.5" customHeight="1">
      <c r="A84" s="131" t="s">
        <v>211</v>
      </c>
      <c r="B84" s="130" t="s">
        <v>278</v>
      </c>
      <c r="C84" s="129">
        <f>SUM(C81:C83)</f>
        <v>980</v>
      </c>
      <c r="D84" s="58"/>
    </row>
    <row r="85" spans="1:4" s="44" customFormat="1" ht="16.5" customHeight="1">
      <c r="A85" s="44" t="s">
        <v>204</v>
      </c>
      <c r="B85" s="59" t="s">
        <v>280</v>
      </c>
      <c r="C85" s="60">
        <v>80</v>
      </c>
      <c r="D85" s="58"/>
    </row>
    <row r="86" spans="1:4" s="44" customFormat="1" ht="16.5" customHeight="1">
      <c r="A86" s="44" t="s">
        <v>205</v>
      </c>
      <c r="B86" s="59" t="s">
        <v>33</v>
      </c>
      <c r="C86" s="60">
        <v>350</v>
      </c>
      <c r="D86" s="58"/>
    </row>
    <row r="87" spans="1:4" s="44" customFormat="1" ht="25.5">
      <c r="A87" s="44" t="s">
        <v>283</v>
      </c>
      <c r="B87" s="59" t="s">
        <v>286</v>
      </c>
      <c r="C87" s="67">
        <v>2000</v>
      </c>
      <c r="D87" s="58"/>
    </row>
    <row r="88" spans="1:4" s="44" customFormat="1" ht="16.5" customHeight="1">
      <c r="A88" s="131" t="s">
        <v>257</v>
      </c>
      <c r="B88" s="130" t="s">
        <v>284</v>
      </c>
      <c r="C88" s="127">
        <f>SUM(C85:C87)</f>
        <v>2430</v>
      </c>
      <c r="D88" s="58"/>
    </row>
    <row r="89" spans="1:4" s="45" customFormat="1" ht="16.5" customHeight="1">
      <c r="A89" s="45" t="s">
        <v>208</v>
      </c>
      <c r="B89" s="59" t="s">
        <v>224</v>
      </c>
      <c r="C89" s="60">
        <v>790</v>
      </c>
      <c r="D89" s="58"/>
    </row>
    <row r="90" spans="1:4" s="45" customFormat="1" ht="16.5" customHeight="1">
      <c r="A90" s="131" t="s">
        <v>261</v>
      </c>
      <c r="B90" s="130" t="s">
        <v>285</v>
      </c>
      <c r="C90" s="127">
        <f>SUM(C89)</f>
        <v>790</v>
      </c>
      <c r="D90" s="58"/>
    </row>
    <row r="91" spans="1:4" s="45" customFormat="1" ht="16.5" customHeight="1">
      <c r="A91" s="26" t="s">
        <v>263</v>
      </c>
      <c r="B91" s="61" t="s">
        <v>18</v>
      </c>
      <c r="C91" s="62">
        <v>3720</v>
      </c>
      <c r="D91" s="58"/>
    </row>
    <row r="92" spans="1:4" s="45" customFormat="1" ht="16.5" customHeight="1">
      <c r="B92" s="59" t="s">
        <v>218</v>
      </c>
      <c r="C92" s="60"/>
      <c r="D92" s="58"/>
    </row>
    <row r="93" spans="1:4" s="45" customFormat="1" ht="16.5" customHeight="1">
      <c r="B93" s="59" t="s">
        <v>219</v>
      </c>
      <c r="C93" s="60"/>
      <c r="D93" s="58"/>
    </row>
    <row r="94" spans="1:4" s="45" customFormat="1" ht="16.5" customHeight="1">
      <c r="B94" s="59" t="s">
        <v>225</v>
      </c>
      <c r="C94" s="60"/>
      <c r="D94" s="58"/>
    </row>
    <row r="95" spans="1:4" s="44" customFormat="1" ht="16.5" customHeight="1">
      <c r="B95" s="59" t="s">
        <v>220</v>
      </c>
      <c r="C95" s="60"/>
      <c r="D95" s="58"/>
    </row>
    <row r="96" spans="1:4" s="44" customFormat="1" ht="16.5" customHeight="1">
      <c r="B96" s="59" t="s">
        <v>221</v>
      </c>
      <c r="C96" s="60"/>
      <c r="D96" s="58"/>
    </row>
    <row r="97" spans="1:4" s="44" customFormat="1" ht="16.5" customHeight="1">
      <c r="B97" s="59" t="s">
        <v>54</v>
      </c>
      <c r="C97" s="67"/>
      <c r="D97" s="58"/>
    </row>
    <row r="98" spans="1:4" ht="16.5" customHeight="1">
      <c r="B98" s="61" t="s">
        <v>18</v>
      </c>
      <c r="C98" s="62"/>
      <c r="D98" s="62">
        <f>SUM(D81:D97)</f>
        <v>0</v>
      </c>
    </row>
    <row r="99" spans="1:4" s="18" customFormat="1" ht="24.95" customHeight="1">
      <c r="B99" s="73" t="s">
        <v>3</v>
      </c>
      <c r="C99" s="74">
        <f>C98+C80+C75</f>
        <v>4121</v>
      </c>
      <c r="D99" s="74">
        <f>D98+D80+D75</f>
        <v>0</v>
      </c>
    </row>
    <row r="100" spans="1:4" s="40" customFormat="1" ht="24.95" customHeight="1">
      <c r="B100" s="19"/>
      <c r="C100" s="31"/>
      <c r="D100" s="121"/>
    </row>
    <row r="101" spans="1:4" s="40" customFormat="1" ht="16.5" customHeight="1">
      <c r="B101" s="320" t="s">
        <v>226</v>
      </c>
      <c r="C101" s="323" t="s">
        <v>20</v>
      </c>
      <c r="D101" s="58"/>
    </row>
    <row r="102" spans="1:4" s="40" customFormat="1" ht="16.5" customHeight="1">
      <c r="B102" s="321"/>
      <c r="C102" s="323"/>
      <c r="D102" s="58"/>
    </row>
    <row r="103" spans="1:4" s="40" customFormat="1" ht="16.5" customHeight="1">
      <c r="B103" s="322"/>
      <c r="C103" s="324"/>
      <c r="D103" s="58"/>
    </row>
    <row r="104" spans="1:4" s="40" customFormat="1" ht="24.95" customHeight="1">
      <c r="B104" s="325" t="s">
        <v>91</v>
      </c>
      <c r="C104" s="325"/>
      <c r="D104" s="325"/>
    </row>
    <row r="105" spans="1:4" s="40" customFormat="1" ht="16.5" customHeight="1">
      <c r="A105" s="49" t="s">
        <v>201</v>
      </c>
      <c r="B105" s="59" t="s">
        <v>159</v>
      </c>
      <c r="C105" s="58">
        <v>400</v>
      </c>
      <c r="D105" s="58"/>
    </row>
    <row r="106" spans="1:4" s="40" customFormat="1" ht="16.5" customHeight="1">
      <c r="A106" s="134" t="s">
        <v>211</v>
      </c>
      <c r="B106" s="130" t="s">
        <v>278</v>
      </c>
      <c r="C106" s="135">
        <f>SUM(C105)</f>
        <v>400</v>
      </c>
      <c r="D106" s="58"/>
    </row>
    <row r="107" spans="1:4" s="40" customFormat="1" ht="16.5" customHeight="1">
      <c r="A107" s="49" t="s">
        <v>283</v>
      </c>
      <c r="B107" s="59" t="s">
        <v>145</v>
      </c>
      <c r="C107" s="58">
        <v>1200</v>
      </c>
      <c r="D107" s="58"/>
    </row>
    <row r="108" spans="1:4" s="40" customFormat="1" ht="16.5" customHeight="1">
      <c r="A108" s="49" t="s">
        <v>283</v>
      </c>
      <c r="B108" s="59" t="s">
        <v>146</v>
      </c>
      <c r="C108" s="58">
        <v>100</v>
      </c>
      <c r="D108" s="58"/>
    </row>
    <row r="109" spans="1:4" s="40" customFormat="1" ht="16.5" customHeight="1">
      <c r="A109" s="134" t="s">
        <v>257</v>
      </c>
      <c r="B109" s="130" t="s">
        <v>284</v>
      </c>
      <c r="C109" s="135">
        <f>SUM(C107:C108)</f>
        <v>1300</v>
      </c>
      <c r="D109" s="58"/>
    </row>
    <row r="110" spans="1:4" s="40" customFormat="1" ht="16.5" customHeight="1">
      <c r="A110" s="49" t="s">
        <v>208</v>
      </c>
      <c r="B110" s="59" t="s">
        <v>147</v>
      </c>
      <c r="C110" s="58">
        <v>459</v>
      </c>
      <c r="D110" s="58"/>
    </row>
    <row r="111" spans="1:4" s="40" customFormat="1" ht="16.5" customHeight="1">
      <c r="A111" s="134" t="s">
        <v>261</v>
      </c>
      <c r="B111" s="59" t="s">
        <v>216</v>
      </c>
      <c r="C111" s="58">
        <f>SUM(C110)</f>
        <v>459</v>
      </c>
      <c r="D111" s="58"/>
    </row>
    <row r="112" spans="1:4" s="40" customFormat="1" ht="16.5" customHeight="1">
      <c r="A112" s="134" t="s">
        <v>263</v>
      </c>
      <c r="B112" s="61" t="s">
        <v>2</v>
      </c>
      <c r="C112" s="76">
        <f>SUM(C106+C109+C111)</f>
        <v>2159</v>
      </c>
      <c r="D112" s="76">
        <f>SUM(D105:D111)</f>
        <v>0</v>
      </c>
    </row>
    <row r="113" spans="1:4" s="40" customFormat="1" ht="24.95" customHeight="1">
      <c r="A113" s="134"/>
      <c r="B113" s="73" t="s">
        <v>287</v>
      </c>
      <c r="C113" s="78">
        <f>SUM(C112)</f>
        <v>2159</v>
      </c>
      <c r="D113" s="78">
        <f t="shared" ref="D113" si="6">SUM(D112)</f>
        <v>0</v>
      </c>
    </row>
    <row r="114" spans="1:4" s="40" customFormat="1" ht="24.95" customHeight="1">
      <c r="B114" s="19"/>
      <c r="C114" s="31"/>
      <c r="D114" s="121"/>
    </row>
    <row r="115" spans="1:4" ht="16.5" customHeight="1">
      <c r="B115" s="320" t="s">
        <v>288</v>
      </c>
      <c r="C115" s="323" t="s">
        <v>20</v>
      </c>
      <c r="D115" s="58"/>
    </row>
    <row r="116" spans="1:4" ht="16.5" customHeight="1">
      <c r="B116" s="321"/>
      <c r="C116" s="323"/>
      <c r="D116" s="58"/>
    </row>
    <row r="117" spans="1:4" ht="16.5" customHeight="1">
      <c r="B117" s="322"/>
      <c r="C117" s="324"/>
      <c r="D117" s="58"/>
    </row>
    <row r="118" spans="1:4" s="16" customFormat="1" ht="24.95" customHeight="1">
      <c r="B118" s="325" t="s">
        <v>91</v>
      </c>
      <c r="C118" s="325"/>
      <c r="D118" s="325"/>
    </row>
    <row r="119" spans="1:4" s="44" customFormat="1" ht="16.5" customHeight="1">
      <c r="A119" s="44" t="s">
        <v>289</v>
      </c>
      <c r="B119" s="59" t="s">
        <v>148</v>
      </c>
      <c r="C119" s="58">
        <v>15</v>
      </c>
      <c r="D119" s="58"/>
    </row>
    <row r="120" spans="1:4" s="44" customFormat="1" ht="16.5" customHeight="1">
      <c r="A120" s="44" t="s">
        <v>290</v>
      </c>
      <c r="B120" s="59" t="s">
        <v>149</v>
      </c>
      <c r="C120" s="58">
        <v>120</v>
      </c>
      <c r="D120" s="58"/>
    </row>
    <row r="121" spans="1:4" ht="16.5" customHeight="1">
      <c r="A121" s="2" t="s">
        <v>291</v>
      </c>
      <c r="B121" s="61" t="s">
        <v>292</v>
      </c>
      <c r="C121" s="76">
        <f>SUM(C119:C120)</f>
        <v>135</v>
      </c>
      <c r="D121" s="76">
        <f>SUM(D119:D120)</f>
        <v>0</v>
      </c>
    </row>
    <row r="122" spans="1:4" s="16" customFormat="1" ht="24.95" customHeight="1">
      <c r="B122" s="73" t="s">
        <v>287</v>
      </c>
      <c r="C122" s="78">
        <f>SUM(C121)</f>
        <v>135</v>
      </c>
      <c r="D122" s="78">
        <f t="shared" ref="D122" si="7">SUM(D121)</f>
        <v>0</v>
      </c>
    </row>
    <row r="123" spans="1:4" s="20" customFormat="1" ht="24.95" customHeight="1">
      <c r="B123" s="19"/>
      <c r="C123" s="21"/>
      <c r="D123" s="121"/>
    </row>
    <row r="124" spans="1:4" s="16" customFormat="1" ht="16.5" customHeight="1">
      <c r="B124" s="320" t="s">
        <v>293</v>
      </c>
      <c r="C124" s="323" t="s">
        <v>20</v>
      </c>
      <c r="D124" s="58"/>
    </row>
    <row r="125" spans="1:4" s="16" customFormat="1" ht="16.5" customHeight="1">
      <c r="B125" s="321"/>
      <c r="C125" s="323"/>
      <c r="D125" s="58"/>
    </row>
    <row r="126" spans="1:4" s="16" customFormat="1" ht="16.5" customHeight="1">
      <c r="B126" s="322"/>
      <c r="C126" s="324"/>
      <c r="D126" s="58"/>
    </row>
    <row r="127" spans="1:4" s="16" customFormat="1" ht="24.95" customHeight="1">
      <c r="B127" s="325" t="s">
        <v>91</v>
      </c>
      <c r="C127" s="325"/>
      <c r="D127" s="325"/>
    </row>
    <row r="128" spans="1:4" s="44" customFormat="1" ht="16.5" customHeight="1">
      <c r="A128" s="44" t="s">
        <v>294</v>
      </c>
      <c r="B128" s="59" t="s">
        <v>227</v>
      </c>
      <c r="C128" s="58">
        <v>50</v>
      </c>
      <c r="D128" s="58"/>
    </row>
    <row r="129" spans="1:4" s="44" customFormat="1" ht="16.5" customHeight="1">
      <c r="A129" s="44" t="s">
        <v>295</v>
      </c>
      <c r="B129" s="59" t="s">
        <v>228</v>
      </c>
      <c r="C129" s="58">
        <v>600</v>
      </c>
      <c r="D129" s="58"/>
    </row>
    <row r="130" spans="1:4" s="44" customFormat="1" ht="16.5" customHeight="1">
      <c r="A130" s="44" t="s">
        <v>296</v>
      </c>
      <c r="B130" s="59" t="s">
        <v>297</v>
      </c>
      <c r="C130" s="58">
        <v>900</v>
      </c>
      <c r="D130" s="58"/>
    </row>
    <row r="131" spans="1:4" s="44" customFormat="1" ht="16.5" customHeight="1">
      <c r="A131" s="44" t="s">
        <v>298</v>
      </c>
      <c r="B131" s="59" t="s">
        <v>299</v>
      </c>
      <c r="C131" s="58">
        <v>250</v>
      </c>
      <c r="D131" s="58"/>
    </row>
    <row r="132" spans="1:4" s="44" customFormat="1" ht="16.5" customHeight="1">
      <c r="A132" s="132" t="s">
        <v>291</v>
      </c>
      <c r="B132" s="69" t="s">
        <v>292</v>
      </c>
      <c r="C132" s="105">
        <f>SUM(C128:C131)</f>
        <v>1800</v>
      </c>
      <c r="D132" s="58"/>
    </row>
    <row r="133" spans="1:4" s="16" customFormat="1" ht="24.95" customHeight="1">
      <c r="B133" s="73" t="s">
        <v>307</v>
      </c>
      <c r="C133" s="78">
        <f>SUM(C132)</f>
        <v>1800</v>
      </c>
      <c r="D133" s="78" t="e">
        <f>SUM(#REF!)</f>
        <v>#REF!</v>
      </c>
    </row>
    <row r="134" spans="1:4" s="16" customFormat="1" ht="24.95" customHeight="1">
      <c r="B134" s="19"/>
      <c r="C134" s="21"/>
      <c r="D134" s="54"/>
    </row>
    <row r="135" spans="1:4" s="16" customFormat="1" ht="16.5" customHeight="1">
      <c r="A135" s="44"/>
      <c r="B135" s="320" t="s">
        <v>306</v>
      </c>
      <c r="C135" s="323" t="s">
        <v>20</v>
      </c>
      <c r="D135" s="58"/>
    </row>
    <row r="136" spans="1:4" s="16" customFormat="1" ht="16.5" customHeight="1">
      <c r="A136" s="44"/>
      <c r="B136" s="321"/>
      <c r="C136" s="323"/>
      <c r="D136" s="58"/>
    </row>
    <row r="137" spans="1:4" s="16" customFormat="1" ht="16.5" customHeight="1">
      <c r="A137" s="44"/>
      <c r="B137" s="322"/>
      <c r="C137" s="323"/>
      <c r="D137" s="58"/>
    </row>
    <row r="138" spans="1:4" s="16" customFormat="1" ht="24.95" customHeight="1">
      <c r="A138" s="44"/>
      <c r="B138" s="319" t="s">
        <v>90</v>
      </c>
      <c r="C138" s="319"/>
      <c r="D138" s="319"/>
    </row>
    <row r="139" spans="1:4" s="20" customFormat="1" ht="16.5" customHeight="1">
      <c r="A139" s="49" t="s">
        <v>309</v>
      </c>
      <c r="B139" s="59" t="s">
        <v>85</v>
      </c>
      <c r="C139" s="58">
        <v>153</v>
      </c>
      <c r="D139" s="79"/>
    </row>
    <row r="140" spans="1:4" s="20" customFormat="1" ht="16.5" customHeight="1">
      <c r="A140" s="49" t="s">
        <v>310</v>
      </c>
      <c r="B140" s="66" t="s">
        <v>102</v>
      </c>
      <c r="C140" s="80">
        <v>567</v>
      </c>
      <c r="D140" s="79"/>
    </row>
    <row r="141" spans="1:4" s="44" customFormat="1" ht="16.5" customHeight="1">
      <c r="A141" s="44" t="s">
        <v>311</v>
      </c>
      <c r="B141" s="66" t="s">
        <v>83</v>
      </c>
      <c r="C141" s="81">
        <v>500</v>
      </c>
      <c r="D141" s="58"/>
    </row>
    <row r="142" spans="1:4" s="44" customFormat="1" ht="16.5" customHeight="1">
      <c r="A142" s="44" t="s">
        <v>311</v>
      </c>
      <c r="B142" s="66" t="s">
        <v>229</v>
      </c>
      <c r="C142" s="81">
        <v>2500</v>
      </c>
      <c r="D142" s="58"/>
    </row>
    <row r="143" spans="1:4" s="44" customFormat="1" ht="16.5" customHeight="1">
      <c r="A143" s="44" t="s">
        <v>311</v>
      </c>
      <c r="B143" s="66" t="s">
        <v>231</v>
      </c>
      <c r="C143" s="81">
        <v>400</v>
      </c>
      <c r="D143" s="58"/>
    </row>
    <row r="144" spans="1:4" s="44" customFormat="1" ht="16.5" customHeight="1">
      <c r="A144" s="44" t="s">
        <v>311</v>
      </c>
      <c r="B144" s="59" t="s">
        <v>84</v>
      </c>
      <c r="C144" s="58">
        <v>200</v>
      </c>
      <c r="D144" s="58"/>
    </row>
    <row r="145" spans="1:4" s="44" customFormat="1" ht="16.5" customHeight="1">
      <c r="A145" s="132" t="s">
        <v>197</v>
      </c>
      <c r="B145" s="136" t="s">
        <v>312</v>
      </c>
      <c r="C145" s="137">
        <f>SUM(C139:C144)</f>
        <v>4320</v>
      </c>
      <c r="D145" s="58"/>
    </row>
    <row r="146" spans="1:4" s="44" customFormat="1" ht="16.5" customHeight="1">
      <c r="A146" s="44" t="s">
        <v>313</v>
      </c>
      <c r="B146" s="66" t="s">
        <v>230</v>
      </c>
      <c r="C146" s="81">
        <v>100</v>
      </c>
      <c r="D146" s="58"/>
    </row>
    <row r="147" spans="1:4" s="44" customFormat="1" ht="16.5" customHeight="1">
      <c r="A147" s="132" t="s">
        <v>314</v>
      </c>
      <c r="B147" s="136" t="s">
        <v>315</v>
      </c>
      <c r="C147" s="137">
        <f>SUM(C146)</f>
        <v>100</v>
      </c>
      <c r="D147" s="58"/>
    </row>
    <row r="148" spans="1:4" s="16" customFormat="1" ht="24.95" customHeight="1">
      <c r="A148" s="44"/>
      <c r="B148" s="64" t="s">
        <v>307</v>
      </c>
      <c r="C148" s="82">
        <f>SUM(C145+C147)</f>
        <v>4420</v>
      </c>
      <c r="D148" s="82" t="e">
        <f>SUM(#REF!+#REF!)</f>
        <v>#REF!</v>
      </c>
    </row>
    <row r="149" spans="1:4" s="16" customFormat="1" ht="24.95" customHeight="1">
      <c r="A149" s="44"/>
      <c r="B149" s="325" t="s">
        <v>91</v>
      </c>
      <c r="C149" s="325"/>
      <c r="D149" s="325"/>
    </row>
    <row r="150" spans="1:4" s="44" customFormat="1" ht="16.5" customHeight="1">
      <c r="A150" s="44" t="s">
        <v>316</v>
      </c>
      <c r="B150" s="59" t="s">
        <v>86</v>
      </c>
      <c r="C150" s="58">
        <v>567</v>
      </c>
      <c r="D150" s="58"/>
    </row>
    <row r="151" spans="1:4" s="44" customFormat="1" ht="16.5" customHeight="1">
      <c r="A151" s="44" t="s">
        <v>208</v>
      </c>
      <c r="B151" s="59" t="s">
        <v>87</v>
      </c>
      <c r="C151" s="58">
        <v>153</v>
      </c>
      <c r="D151" s="58"/>
    </row>
    <row r="152" spans="1:4" s="44" customFormat="1" ht="16.5" customHeight="1">
      <c r="A152" s="44" t="s">
        <v>283</v>
      </c>
      <c r="B152" s="59" t="s">
        <v>232</v>
      </c>
      <c r="C152" s="58">
        <v>350</v>
      </c>
      <c r="D152" s="58"/>
    </row>
    <row r="153" spans="1:4" s="44" customFormat="1" ht="16.5" customHeight="1">
      <c r="A153" s="44" t="s">
        <v>204</v>
      </c>
      <c r="B153" s="59" t="s">
        <v>233</v>
      </c>
      <c r="C153" s="58">
        <v>300</v>
      </c>
      <c r="D153" s="58"/>
    </row>
    <row r="154" spans="1:4" s="16" customFormat="1" ht="16.5" customHeight="1">
      <c r="A154" s="132" t="s">
        <v>263</v>
      </c>
      <c r="B154" s="61" t="s">
        <v>2</v>
      </c>
      <c r="C154" s="76">
        <f>SUM(C150:C153)</f>
        <v>1370</v>
      </c>
      <c r="D154" s="76">
        <f t="shared" ref="D154" si="8">SUM(D150:D153)</f>
        <v>0</v>
      </c>
    </row>
    <row r="155" spans="1:4" ht="24.95" customHeight="1">
      <c r="A155" s="44"/>
      <c r="B155" s="73" t="s">
        <v>287</v>
      </c>
      <c r="C155" s="78">
        <f>SUM(C154)</f>
        <v>1370</v>
      </c>
      <c r="D155" s="78">
        <f t="shared" ref="D155" si="9">SUM(D154)</f>
        <v>0</v>
      </c>
    </row>
    <row r="156" spans="1:4" ht="24.95" customHeight="1">
      <c r="B156" s="329"/>
      <c r="C156" s="329"/>
      <c r="D156" s="54"/>
    </row>
    <row r="157" spans="1:4" ht="16.5" customHeight="1">
      <c r="B157" s="320" t="s">
        <v>308</v>
      </c>
      <c r="C157" s="323" t="s">
        <v>20</v>
      </c>
      <c r="D157" s="58"/>
    </row>
    <row r="158" spans="1:4" ht="16.5" customHeight="1">
      <c r="B158" s="321"/>
      <c r="C158" s="323"/>
      <c r="D158" s="58"/>
    </row>
    <row r="159" spans="1:4" ht="16.5" customHeight="1">
      <c r="B159" s="322"/>
      <c r="C159" s="324"/>
      <c r="D159" s="58"/>
    </row>
    <row r="160" spans="1:4" s="18" customFormat="1" ht="24.95" customHeight="1">
      <c r="B160" s="325" t="s">
        <v>91</v>
      </c>
      <c r="C160" s="325"/>
      <c r="D160" s="325"/>
    </row>
    <row r="161" spans="1:4" s="44" customFormat="1" ht="16.5" customHeight="1">
      <c r="A161" s="44" t="s">
        <v>204</v>
      </c>
      <c r="B161" s="59" t="s">
        <v>176</v>
      </c>
      <c r="C161" s="60">
        <v>2300</v>
      </c>
      <c r="D161" s="58"/>
    </row>
    <row r="162" spans="1:4" s="44" customFormat="1" ht="16.5" customHeight="1">
      <c r="A162" s="44" t="s">
        <v>205</v>
      </c>
      <c r="B162" s="59" t="s">
        <v>41</v>
      </c>
      <c r="C162" s="60">
        <v>850</v>
      </c>
      <c r="D162" s="58"/>
    </row>
    <row r="163" spans="1:4" s="44" customFormat="1" ht="16.5" customHeight="1">
      <c r="A163" s="44" t="s">
        <v>257</v>
      </c>
      <c r="B163" s="59" t="s">
        <v>258</v>
      </c>
      <c r="C163" s="60">
        <f>SUM(C161:C162)</f>
        <v>3150</v>
      </c>
      <c r="D163" s="58"/>
    </row>
    <row r="164" spans="1:4" s="44" customFormat="1" ht="16.5" customHeight="1">
      <c r="A164" s="44" t="s">
        <v>208</v>
      </c>
      <c r="B164" s="59" t="s">
        <v>19</v>
      </c>
      <c r="C164" s="60">
        <v>792</v>
      </c>
      <c r="D164" s="58"/>
    </row>
    <row r="165" spans="1:4" s="44" customFormat="1" ht="16.5" customHeight="1">
      <c r="A165" s="132" t="s">
        <v>261</v>
      </c>
      <c r="B165" s="69" t="s">
        <v>317</v>
      </c>
      <c r="C165" s="70">
        <f>SUM(C164)</f>
        <v>792</v>
      </c>
      <c r="D165" s="58"/>
    </row>
    <row r="166" spans="1:4" ht="16.5" customHeight="1">
      <c r="A166" s="26" t="s">
        <v>263</v>
      </c>
      <c r="B166" s="61" t="s">
        <v>2</v>
      </c>
      <c r="C166" s="62">
        <f>SUM(C163+C165)</f>
        <v>3942</v>
      </c>
      <c r="D166" s="62">
        <f t="shared" ref="D166" si="10">SUM(D161:D164)</f>
        <v>0</v>
      </c>
    </row>
    <row r="167" spans="1:4" s="16" customFormat="1" ht="24.95" customHeight="1">
      <c r="B167" s="73" t="s">
        <v>287</v>
      </c>
      <c r="C167" s="74">
        <f>SUM(C166)</f>
        <v>3942</v>
      </c>
      <c r="D167" s="74">
        <f t="shared" ref="D167" si="11">SUM(D166)</f>
        <v>0</v>
      </c>
    </row>
    <row r="168" spans="1:4" ht="18.75" customHeight="1">
      <c r="B168" s="22"/>
      <c r="C168" s="23"/>
      <c r="D168" s="54"/>
    </row>
    <row r="169" spans="1:4" s="11" customFormat="1" ht="16.5" customHeight="1">
      <c r="B169" s="320" t="s">
        <v>161</v>
      </c>
      <c r="C169" s="323" t="s">
        <v>20</v>
      </c>
      <c r="D169" s="58"/>
    </row>
    <row r="170" spans="1:4" s="11" customFormat="1" ht="16.5" customHeight="1">
      <c r="B170" s="321"/>
      <c r="C170" s="323"/>
      <c r="D170" s="58"/>
    </row>
    <row r="171" spans="1:4" s="15" customFormat="1" ht="16.5" customHeight="1">
      <c r="B171" s="322"/>
      <c r="C171" s="324"/>
      <c r="D171" s="58"/>
    </row>
    <row r="172" spans="1:4" s="16" customFormat="1" ht="24.95" customHeight="1">
      <c r="B172" s="319" t="s">
        <v>90</v>
      </c>
      <c r="C172" s="319"/>
      <c r="D172" s="319"/>
    </row>
    <row r="173" spans="1:4" s="44" customFormat="1" ht="16.5" customHeight="1">
      <c r="A173" s="44" t="s">
        <v>318</v>
      </c>
      <c r="B173" s="59" t="s">
        <v>320</v>
      </c>
      <c r="C173" s="60"/>
      <c r="D173" s="58"/>
    </row>
    <row r="174" spans="1:4" ht="16.5" customHeight="1">
      <c r="A174" s="26" t="s">
        <v>319</v>
      </c>
      <c r="B174" s="61" t="s">
        <v>321</v>
      </c>
      <c r="C174" s="62">
        <f>C173</f>
        <v>0</v>
      </c>
      <c r="D174" s="62">
        <f t="shared" ref="D174:D175" si="12">D173</f>
        <v>0</v>
      </c>
    </row>
    <row r="175" spans="1:4" s="16" customFormat="1" ht="24.95" customHeight="1">
      <c r="B175" s="64" t="s">
        <v>4</v>
      </c>
      <c r="C175" s="83">
        <f>C174</f>
        <v>0</v>
      </c>
      <c r="D175" s="83">
        <f t="shared" si="12"/>
        <v>0</v>
      </c>
    </row>
    <row r="176" spans="1:4" s="20" customFormat="1" ht="17.25" customHeight="1">
      <c r="B176" s="19"/>
      <c r="C176" s="41"/>
      <c r="D176" s="121"/>
    </row>
    <row r="177" spans="1:4" ht="16.5" customHeight="1">
      <c r="B177" s="320" t="s">
        <v>162</v>
      </c>
      <c r="C177" s="323" t="s">
        <v>20</v>
      </c>
      <c r="D177" s="58"/>
    </row>
    <row r="178" spans="1:4" ht="16.5" customHeight="1">
      <c r="B178" s="321"/>
      <c r="C178" s="323"/>
      <c r="D178" s="58"/>
    </row>
    <row r="179" spans="1:4" ht="16.5" customHeight="1">
      <c r="B179" s="322"/>
      <c r="C179" s="324"/>
      <c r="D179" s="58"/>
    </row>
    <row r="180" spans="1:4" s="18" customFormat="1" ht="24.95" customHeight="1">
      <c r="B180" s="319" t="s">
        <v>90</v>
      </c>
      <c r="C180" s="319"/>
      <c r="D180" s="319"/>
    </row>
    <row r="181" spans="1:4" s="44" customFormat="1" ht="16.5" customHeight="1">
      <c r="A181" s="44" t="s">
        <v>311</v>
      </c>
      <c r="B181" s="59" t="s">
        <v>48</v>
      </c>
      <c r="C181" s="60">
        <v>7096</v>
      </c>
      <c r="D181" s="58"/>
    </row>
    <row r="182" spans="1:4" s="44" customFormat="1" ht="16.5" customHeight="1">
      <c r="A182" s="44" t="s">
        <v>309</v>
      </c>
      <c r="B182" s="59" t="s">
        <v>49</v>
      </c>
      <c r="C182" s="60">
        <v>1916</v>
      </c>
      <c r="D182" s="58"/>
    </row>
    <row r="183" spans="1:4" s="15" customFormat="1" ht="16.5" customHeight="1">
      <c r="A183" s="15" t="s">
        <v>197</v>
      </c>
      <c r="B183" s="61" t="s">
        <v>27</v>
      </c>
      <c r="C183" s="62">
        <f>SUM(C181:C182)</f>
        <v>9012</v>
      </c>
      <c r="D183" s="62">
        <f>SUM(D181:D182)</f>
        <v>0</v>
      </c>
    </row>
    <row r="184" spans="1:4" s="15" customFormat="1" ht="16.5" customHeight="1">
      <c r="A184" s="15" t="s">
        <v>322</v>
      </c>
      <c r="B184" s="61" t="s">
        <v>182</v>
      </c>
      <c r="C184" s="62">
        <v>389</v>
      </c>
      <c r="D184" s="62"/>
    </row>
    <row r="185" spans="1:4" s="15" customFormat="1" ht="16.5" customHeight="1">
      <c r="A185" s="15" t="s">
        <v>323</v>
      </c>
      <c r="B185" s="61" t="s">
        <v>324</v>
      </c>
      <c r="C185" s="62">
        <v>389</v>
      </c>
      <c r="D185" s="62"/>
    </row>
    <row r="186" spans="1:4" s="16" customFormat="1" ht="24.95" customHeight="1">
      <c r="B186" s="64" t="s">
        <v>307</v>
      </c>
      <c r="C186" s="83">
        <f>SUM(C183+C185)</f>
        <v>9401</v>
      </c>
      <c r="D186" s="83">
        <f t="shared" ref="D186" si="13">D183</f>
        <v>0</v>
      </c>
    </row>
    <row r="187" spans="1:4" s="16" customFormat="1" ht="24.95" customHeight="1">
      <c r="B187" s="325" t="s">
        <v>91</v>
      </c>
      <c r="C187" s="325"/>
      <c r="D187" s="325"/>
    </row>
    <row r="188" spans="1:4" s="44" customFormat="1" ht="16.5" customHeight="1">
      <c r="A188" s="44" t="s">
        <v>273</v>
      </c>
      <c r="B188" s="84" t="s">
        <v>5</v>
      </c>
      <c r="C188" s="85">
        <v>3018</v>
      </c>
      <c r="D188" s="58"/>
    </row>
    <row r="189" spans="1:4" s="48" customFormat="1" ht="16.5" customHeight="1">
      <c r="A189" s="44" t="s">
        <v>273</v>
      </c>
      <c r="B189" s="84" t="s">
        <v>168</v>
      </c>
      <c r="C189" s="85">
        <v>315</v>
      </c>
      <c r="D189" s="58"/>
    </row>
    <row r="190" spans="1:4" s="48" customFormat="1" ht="16.5" customHeight="1">
      <c r="A190" s="44" t="s">
        <v>281</v>
      </c>
      <c r="B190" s="84" t="s">
        <v>64</v>
      </c>
      <c r="C190" s="85">
        <v>125</v>
      </c>
      <c r="D190" s="58"/>
    </row>
    <row r="191" spans="1:4" s="44" customFormat="1" ht="16.5" customHeight="1">
      <c r="A191" s="44" t="s">
        <v>245</v>
      </c>
      <c r="B191" s="84" t="s">
        <v>169</v>
      </c>
      <c r="C191" s="85">
        <v>280</v>
      </c>
      <c r="D191" s="58"/>
    </row>
    <row r="192" spans="1:4" s="44" customFormat="1" ht="16.5" customHeight="1">
      <c r="A192" s="44" t="s">
        <v>273</v>
      </c>
      <c r="B192" s="84" t="s">
        <v>63</v>
      </c>
      <c r="C192" s="85">
        <v>75</v>
      </c>
      <c r="D192" s="58"/>
    </row>
    <row r="193" spans="1:4" s="44" customFormat="1" ht="16.5" customHeight="1">
      <c r="A193" s="132" t="s">
        <v>223</v>
      </c>
      <c r="B193" s="86" t="s">
        <v>325</v>
      </c>
      <c r="C193" s="87">
        <f>SUM(C188:C192)</f>
        <v>3813</v>
      </c>
      <c r="D193" s="58"/>
    </row>
    <row r="194" spans="1:4" s="44" customFormat="1" ht="16.5" customHeight="1">
      <c r="A194" s="44" t="s">
        <v>264</v>
      </c>
      <c r="B194" s="84" t="s">
        <v>58</v>
      </c>
      <c r="C194" s="85">
        <v>954</v>
      </c>
      <c r="D194" s="58"/>
    </row>
    <row r="195" spans="1:4" s="44" customFormat="1" ht="16.5" customHeight="1">
      <c r="A195" s="44" t="s">
        <v>266</v>
      </c>
      <c r="B195" s="84" t="s">
        <v>101</v>
      </c>
      <c r="C195" s="85">
        <v>47</v>
      </c>
      <c r="D195" s="58"/>
    </row>
    <row r="196" spans="1:4" s="44" customFormat="1" ht="16.5" customHeight="1">
      <c r="A196" s="44" t="s">
        <v>265</v>
      </c>
      <c r="B196" s="84" t="s">
        <v>326</v>
      </c>
      <c r="C196" s="85">
        <v>53</v>
      </c>
      <c r="D196" s="58"/>
    </row>
    <row r="197" spans="1:4" s="44" customFormat="1" ht="16.5" customHeight="1">
      <c r="A197" s="44" t="s">
        <v>276</v>
      </c>
      <c r="B197" s="84" t="s">
        <v>97</v>
      </c>
      <c r="C197" s="85">
        <v>50</v>
      </c>
      <c r="D197" s="58"/>
    </row>
    <row r="198" spans="1:4" s="15" customFormat="1" ht="16.5" customHeight="1">
      <c r="A198" s="15" t="s">
        <v>267</v>
      </c>
      <c r="B198" s="88" t="s">
        <v>327</v>
      </c>
      <c r="C198" s="89">
        <f>SUM(C194:C197)</f>
        <v>1104</v>
      </c>
      <c r="D198" s="89">
        <f t="shared" ref="D198" si="14">SUM(D194:D197)</f>
        <v>0</v>
      </c>
    </row>
    <row r="199" spans="1:4" s="44" customFormat="1" ht="16.5" customHeight="1">
      <c r="A199" s="44" t="s">
        <v>201</v>
      </c>
      <c r="B199" s="84" t="s">
        <v>50</v>
      </c>
      <c r="C199" s="85">
        <v>4375</v>
      </c>
      <c r="D199" s="58"/>
    </row>
    <row r="200" spans="1:4" s="44" customFormat="1" ht="16.5" customHeight="1">
      <c r="A200" s="44" t="s">
        <v>200</v>
      </c>
      <c r="B200" s="84" t="s">
        <v>110</v>
      </c>
      <c r="C200" s="85">
        <v>20</v>
      </c>
      <c r="D200" s="58"/>
    </row>
    <row r="201" spans="1:4" s="44" customFormat="1" ht="16.5" customHeight="1">
      <c r="A201" s="44" t="s">
        <v>201</v>
      </c>
      <c r="B201" s="84" t="s">
        <v>51</v>
      </c>
      <c r="C201" s="90">
        <v>45</v>
      </c>
      <c r="D201" s="58"/>
    </row>
    <row r="202" spans="1:4" s="44" customFormat="1" ht="16.5" customHeight="1">
      <c r="A202" s="44" t="s">
        <v>201</v>
      </c>
      <c r="B202" s="84" t="s">
        <v>13</v>
      </c>
      <c r="C202" s="90">
        <v>245</v>
      </c>
      <c r="D202" s="58"/>
    </row>
    <row r="203" spans="1:4" s="44" customFormat="1" ht="16.5" customHeight="1">
      <c r="A203" s="131" t="s">
        <v>211</v>
      </c>
      <c r="B203" s="138" t="s">
        <v>278</v>
      </c>
      <c r="C203" s="139">
        <f>SUM(C199:C202)</f>
        <v>4685</v>
      </c>
      <c r="D203" s="58"/>
    </row>
    <row r="204" spans="1:4" s="44" customFormat="1" ht="16.5" customHeight="1">
      <c r="A204" s="44" t="s">
        <v>202</v>
      </c>
      <c r="B204" s="84" t="s">
        <v>328</v>
      </c>
      <c r="C204" s="90">
        <v>50</v>
      </c>
      <c r="D204" s="58"/>
    </row>
    <row r="205" spans="1:4" s="44" customFormat="1" ht="16.5" customHeight="1">
      <c r="A205" s="131" t="s">
        <v>210</v>
      </c>
      <c r="B205" s="138" t="s">
        <v>256</v>
      </c>
      <c r="C205" s="139">
        <f>SUM(C204)</f>
        <v>50</v>
      </c>
      <c r="D205" s="58"/>
    </row>
    <row r="206" spans="1:4" s="44" customFormat="1" ht="16.5" customHeight="1">
      <c r="A206" s="44" t="s">
        <v>204</v>
      </c>
      <c r="B206" s="84" t="s">
        <v>280</v>
      </c>
      <c r="C206" s="90">
        <v>500</v>
      </c>
      <c r="D206" s="58"/>
    </row>
    <row r="207" spans="1:4" s="44" customFormat="1" ht="16.5" customHeight="1">
      <c r="A207" s="44" t="s">
        <v>205</v>
      </c>
      <c r="B207" s="84" t="s">
        <v>41</v>
      </c>
      <c r="C207" s="90">
        <v>75</v>
      </c>
      <c r="D207" s="58"/>
    </row>
    <row r="208" spans="1:4" s="44" customFormat="1" ht="16.5" customHeight="1">
      <c r="A208" s="44" t="s">
        <v>283</v>
      </c>
      <c r="B208" s="84" t="s">
        <v>150</v>
      </c>
      <c r="C208" s="90">
        <v>100</v>
      </c>
      <c r="D208" s="58"/>
    </row>
    <row r="209" spans="1:4" s="44" customFormat="1" ht="16.5" customHeight="1">
      <c r="A209" s="131" t="s">
        <v>257</v>
      </c>
      <c r="B209" s="138" t="s">
        <v>284</v>
      </c>
      <c r="C209" s="139">
        <f>SUM(C206:C208)</f>
        <v>675</v>
      </c>
      <c r="D209" s="58"/>
    </row>
    <row r="210" spans="1:4" s="44" customFormat="1" ht="16.5" customHeight="1">
      <c r="A210" s="44" t="s">
        <v>208</v>
      </c>
      <c r="B210" s="84" t="s">
        <v>31</v>
      </c>
      <c r="C210" s="90">
        <v>1460</v>
      </c>
      <c r="D210" s="58"/>
    </row>
    <row r="211" spans="1:4" s="44" customFormat="1" ht="16.5" customHeight="1">
      <c r="A211" s="44" t="s">
        <v>329</v>
      </c>
      <c r="B211" s="84" t="s">
        <v>53</v>
      </c>
      <c r="C211" s="85">
        <v>600</v>
      </c>
      <c r="D211" s="58"/>
    </row>
    <row r="212" spans="1:4" s="44" customFormat="1" ht="16.5" customHeight="1">
      <c r="A212" s="131" t="s">
        <v>261</v>
      </c>
      <c r="B212" s="138" t="s">
        <v>216</v>
      </c>
      <c r="C212" s="139">
        <f>SUM(C210:C211)</f>
        <v>2060</v>
      </c>
      <c r="D212" s="58"/>
    </row>
    <row r="213" spans="1:4" s="44" customFormat="1" ht="16.5" customHeight="1">
      <c r="A213" s="132" t="s">
        <v>263</v>
      </c>
      <c r="B213" s="86" t="s">
        <v>330</v>
      </c>
      <c r="C213" s="123">
        <f>C203+C205+C209+C212</f>
        <v>7470</v>
      </c>
      <c r="D213" s="58"/>
    </row>
    <row r="214" spans="1:4" s="44" customFormat="1" ht="16.5" customHeight="1">
      <c r="A214" s="44" t="s">
        <v>331</v>
      </c>
      <c r="B214" s="84" t="s">
        <v>129</v>
      </c>
      <c r="C214" s="90">
        <v>400</v>
      </c>
      <c r="D214" s="58"/>
    </row>
    <row r="215" spans="1:4" s="44" customFormat="1" ht="16.5" customHeight="1">
      <c r="A215" s="44" t="s">
        <v>332</v>
      </c>
      <c r="B215" s="84" t="s">
        <v>333</v>
      </c>
      <c r="C215" s="85">
        <v>108</v>
      </c>
      <c r="D215" s="58"/>
    </row>
    <row r="216" spans="1:4" s="44" customFormat="1" ht="16.5" customHeight="1">
      <c r="A216" s="132" t="s">
        <v>217</v>
      </c>
      <c r="B216" s="86" t="s">
        <v>334</v>
      </c>
      <c r="C216" s="87">
        <f>SUM(C214:C215)</f>
        <v>508</v>
      </c>
      <c r="D216" s="58"/>
    </row>
    <row r="217" spans="1:4" s="16" customFormat="1" ht="24.95" customHeight="1">
      <c r="B217" s="73" t="s">
        <v>287</v>
      </c>
      <c r="C217" s="74">
        <f>C193+C198+C213+C216</f>
        <v>12895</v>
      </c>
      <c r="D217" s="74" t="e">
        <f>#REF!+D198+#REF!+#REF!</f>
        <v>#REF!</v>
      </c>
    </row>
    <row r="218" spans="1:4" s="20" customFormat="1" ht="14.25" customHeight="1">
      <c r="B218" s="19"/>
      <c r="C218" s="31"/>
      <c r="D218" s="121"/>
    </row>
    <row r="219" spans="1:4" s="20" customFormat="1" ht="16.5" customHeight="1">
      <c r="B219" s="320" t="s">
        <v>335</v>
      </c>
      <c r="C219" s="323" t="s">
        <v>20</v>
      </c>
      <c r="D219" s="58"/>
    </row>
    <row r="220" spans="1:4" s="20" customFormat="1" ht="16.5" customHeight="1">
      <c r="B220" s="321"/>
      <c r="C220" s="323"/>
      <c r="D220" s="58"/>
    </row>
    <row r="221" spans="1:4" s="20" customFormat="1" ht="16.5" customHeight="1">
      <c r="B221" s="322"/>
      <c r="C221" s="324"/>
      <c r="D221" s="58"/>
    </row>
    <row r="222" spans="1:4" s="20" customFormat="1" ht="24.95" customHeight="1">
      <c r="B222" s="319" t="s">
        <v>90</v>
      </c>
      <c r="C222" s="319"/>
      <c r="D222" s="319"/>
    </row>
    <row r="223" spans="1:4" s="20" customFormat="1" ht="16.5" customHeight="1">
      <c r="A223" s="49" t="s">
        <v>311</v>
      </c>
      <c r="B223" s="59" t="s">
        <v>48</v>
      </c>
      <c r="C223" s="60">
        <v>842</v>
      </c>
      <c r="D223" s="58"/>
    </row>
    <row r="224" spans="1:4" s="20" customFormat="1" ht="16.5" customHeight="1">
      <c r="A224" s="49" t="s">
        <v>309</v>
      </c>
      <c r="B224" s="59" t="s">
        <v>49</v>
      </c>
      <c r="C224" s="60">
        <v>227</v>
      </c>
      <c r="D224" s="58"/>
    </row>
    <row r="225" spans="1:4" s="20" customFormat="1" ht="16.5" customHeight="1">
      <c r="A225" s="134" t="s">
        <v>197</v>
      </c>
      <c r="B225" s="61" t="s">
        <v>27</v>
      </c>
      <c r="C225" s="62">
        <f>SUM(C223:C224)</f>
        <v>1069</v>
      </c>
      <c r="D225" s="62">
        <f t="shared" ref="D225" si="15">SUM(D223:D224)</f>
        <v>0</v>
      </c>
    </row>
    <row r="226" spans="1:4" s="20" customFormat="1" ht="24.95" customHeight="1">
      <c r="B226" s="64" t="s">
        <v>4</v>
      </c>
      <c r="C226" s="83">
        <f>C225</f>
        <v>1069</v>
      </c>
      <c r="D226" s="83">
        <f t="shared" ref="D226" si="16">D225</f>
        <v>0</v>
      </c>
    </row>
    <row r="227" spans="1:4" s="20" customFormat="1" ht="24.95" customHeight="1">
      <c r="B227" s="325" t="s">
        <v>91</v>
      </c>
      <c r="C227" s="325"/>
      <c r="D227" s="325"/>
    </row>
    <row r="228" spans="1:4" s="20" customFormat="1" ht="16.5" customHeight="1">
      <c r="A228" s="49" t="s">
        <v>273</v>
      </c>
      <c r="B228" s="84" t="s">
        <v>5</v>
      </c>
      <c r="C228" s="85">
        <v>1207</v>
      </c>
      <c r="D228" s="58"/>
    </row>
    <row r="229" spans="1:4" s="20" customFormat="1" ht="16.5" customHeight="1">
      <c r="A229" s="49" t="s">
        <v>273</v>
      </c>
      <c r="B229" s="84" t="s">
        <v>168</v>
      </c>
      <c r="C229" s="85">
        <v>126</v>
      </c>
      <c r="D229" s="58"/>
    </row>
    <row r="230" spans="1:4" s="20" customFormat="1" ht="16.5" customHeight="1">
      <c r="A230" s="44" t="s">
        <v>281</v>
      </c>
      <c r="B230" s="84" t="s">
        <v>64</v>
      </c>
      <c r="C230" s="85">
        <v>50</v>
      </c>
      <c r="D230" s="85"/>
    </row>
    <row r="231" spans="1:4" s="20" customFormat="1" ht="16.5" customHeight="1">
      <c r="A231" s="44" t="s">
        <v>245</v>
      </c>
      <c r="B231" s="84" t="s">
        <v>169</v>
      </c>
      <c r="C231" s="85">
        <v>112</v>
      </c>
      <c r="D231" s="85"/>
    </row>
    <row r="232" spans="1:4" s="20" customFormat="1" ht="16.5" customHeight="1">
      <c r="A232" s="44" t="s">
        <v>273</v>
      </c>
      <c r="B232" s="84" t="s">
        <v>63</v>
      </c>
      <c r="C232" s="85">
        <v>30</v>
      </c>
      <c r="D232" s="58"/>
    </row>
    <row r="233" spans="1:4" s="20" customFormat="1" ht="16.5" customHeight="1">
      <c r="A233" s="134" t="s">
        <v>223</v>
      </c>
      <c r="B233" s="88" t="s">
        <v>10</v>
      </c>
      <c r="C233" s="89">
        <f>SUM(C228:C232)</f>
        <v>1525</v>
      </c>
      <c r="D233" s="89" t="e">
        <f>#REF!+#REF!</f>
        <v>#REF!</v>
      </c>
    </row>
    <row r="234" spans="1:4" s="20" customFormat="1" ht="16.5" customHeight="1">
      <c r="A234" s="49" t="s">
        <v>264</v>
      </c>
      <c r="B234" s="84" t="s">
        <v>58</v>
      </c>
      <c r="C234" s="85">
        <v>382</v>
      </c>
      <c r="D234" s="58"/>
    </row>
    <row r="235" spans="1:4" s="20" customFormat="1" ht="16.5" customHeight="1">
      <c r="A235" s="44" t="s">
        <v>266</v>
      </c>
      <c r="B235" s="84" t="s">
        <v>101</v>
      </c>
      <c r="C235" s="85">
        <v>18</v>
      </c>
      <c r="D235" s="58"/>
    </row>
    <row r="236" spans="1:4" s="20" customFormat="1" ht="16.5" customHeight="1">
      <c r="A236" s="44" t="s">
        <v>265</v>
      </c>
      <c r="B236" s="84" t="s">
        <v>326</v>
      </c>
      <c r="C236" s="85">
        <v>21</v>
      </c>
      <c r="D236" s="58"/>
    </row>
    <row r="237" spans="1:4" s="20" customFormat="1" ht="16.5" customHeight="1">
      <c r="A237" s="134" t="s">
        <v>267</v>
      </c>
      <c r="B237" s="88" t="s">
        <v>11</v>
      </c>
      <c r="C237" s="89">
        <f>SUM(C234:C236)</f>
        <v>421</v>
      </c>
      <c r="D237" s="89">
        <f>SUM(D234:D234)</f>
        <v>0</v>
      </c>
    </row>
    <row r="238" spans="1:4" s="20" customFormat="1" ht="16.5" customHeight="1">
      <c r="A238" s="49" t="s">
        <v>201</v>
      </c>
      <c r="B238" s="84" t="s">
        <v>50</v>
      </c>
      <c r="C238" s="85">
        <v>1693</v>
      </c>
      <c r="D238" s="58"/>
    </row>
    <row r="239" spans="1:4" s="20" customFormat="1" ht="16.5" customHeight="1">
      <c r="A239" s="49" t="s">
        <v>201</v>
      </c>
      <c r="B239" s="84" t="s">
        <v>13</v>
      </c>
      <c r="C239" s="90">
        <v>80</v>
      </c>
      <c r="D239" s="58"/>
    </row>
    <row r="240" spans="1:4" s="20" customFormat="1" ht="16.5" customHeight="1">
      <c r="A240" s="134" t="s">
        <v>211</v>
      </c>
      <c r="B240" s="138" t="s">
        <v>278</v>
      </c>
      <c r="C240" s="139">
        <f>SUM(C238:C239)</f>
        <v>1773</v>
      </c>
      <c r="D240" s="58"/>
    </row>
    <row r="241" spans="1:4" s="20" customFormat="1" ht="16.5" customHeight="1">
      <c r="A241" s="49" t="s">
        <v>202</v>
      </c>
      <c r="B241" s="84" t="s">
        <v>52</v>
      </c>
      <c r="C241" s="90">
        <v>16</v>
      </c>
      <c r="D241" s="58"/>
    </row>
    <row r="242" spans="1:4" s="20" customFormat="1" ht="16.5" customHeight="1">
      <c r="A242" s="134" t="s">
        <v>210</v>
      </c>
      <c r="B242" s="138" t="s">
        <v>337</v>
      </c>
      <c r="C242" s="139">
        <f>SUM(C241)</f>
        <v>16</v>
      </c>
      <c r="D242" s="58"/>
    </row>
    <row r="243" spans="1:4" s="20" customFormat="1" ht="16.5" customHeight="1">
      <c r="A243" s="49" t="s">
        <v>204</v>
      </c>
      <c r="B243" s="84" t="s">
        <v>280</v>
      </c>
      <c r="C243" s="90">
        <v>250</v>
      </c>
      <c r="D243" s="58"/>
    </row>
    <row r="244" spans="1:4" s="20" customFormat="1" ht="16.5" customHeight="1">
      <c r="A244" s="49" t="s">
        <v>205</v>
      </c>
      <c r="B244" s="84" t="s">
        <v>136</v>
      </c>
      <c r="C244" s="90">
        <v>50</v>
      </c>
      <c r="D244" s="58"/>
    </row>
    <row r="245" spans="1:4" s="20" customFormat="1" ht="16.5" customHeight="1">
      <c r="A245" s="134" t="s">
        <v>257</v>
      </c>
      <c r="B245" s="138" t="s">
        <v>284</v>
      </c>
      <c r="C245" s="139">
        <f>SUM(C243:C244)</f>
        <v>300</v>
      </c>
      <c r="D245" s="58"/>
    </row>
    <row r="246" spans="1:4" s="20" customFormat="1" ht="16.5" customHeight="1">
      <c r="A246" s="49" t="s">
        <v>208</v>
      </c>
      <c r="B246" s="84" t="s">
        <v>31</v>
      </c>
      <c r="C246" s="90">
        <v>564</v>
      </c>
      <c r="D246" s="58"/>
    </row>
    <row r="247" spans="1:4" s="20" customFormat="1" ht="16.5" customHeight="1">
      <c r="A247" s="49" t="s">
        <v>329</v>
      </c>
      <c r="B247" s="84" t="s">
        <v>338</v>
      </c>
      <c r="C247" s="90">
        <v>337</v>
      </c>
      <c r="D247" s="58"/>
    </row>
    <row r="248" spans="1:4" s="20" customFormat="1" ht="16.5" customHeight="1">
      <c r="A248" s="134" t="s">
        <v>261</v>
      </c>
      <c r="B248" s="138" t="s">
        <v>216</v>
      </c>
      <c r="C248" s="139">
        <f>SUM(C246:C247)</f>
        <v>901</v>
      </c>
      <c r="D248" s="58"/>
    </row>
    <row r="249" spans="1:4" s="20" customFormat="1" ht="16.5" customHeight="1">
      <c r="A249" s="134" t="s">
        <v>263</v>
      </c>
      <c r="B249" s="88" t="s">
        <v>2</v>
      </c>
      <c r="C249" s="89">
        <f>C240+C242+C245+C248</f>
        <v>2990</v>
      </c>
      <c r="D249" s="89">
        <f>SUM(D238:D246)</f>
        <v>0</v>
      </c>
    </row>
    <row r="250" spans="1:4" s="20" customFormat="1" ht="24.95" customHeight="1">
      <c r="B250" s="73" t="s">
        <v>287</v>
      </c>
      <c r="C250" s="74">
        <f>C233+C237+C249</f>
        <v>4936</v>
      </c>
      <c r="D250" s="74" t="e">
        <f>D233+D237+D249+#REF!</f>
        <v>#REF!</v>
      </c>
    </row>
    <row r="251" spans="1:4" s="20" customFormat="1" ht="24.95" customHeight="1">
      <c r="B251" s="19"/>
      <c r="C251" s="31"/>
      <c r="D251" s="121"/>
    </row>
    <row r="252" spans="1:4" s="20" customFormat="1" ht="16.5" customHeight="1">
      <c r="B252" s="320" t="s">
        <v>339</v>
      </c>
      <c r="C252" s="323" t="s">
        <v>20</v>
      </c>
      <c r="D252" s="58"/>
    </row>
    <row r="253" spans="1:4" s="20" customFormat="1" ht="26.25" customHeight="1">
      <c r="B253" s="322"/>
      <c r="C253" s="324"/>
      <c r="D253" s="58"/>
    </row>
    <row r="254" spans="1:4" s="20" customFormat="1" ht="24.95" customHeight="1">
      <c r="B254" s="319" t="s">
        <v>90</v>
      </c>
      <c r="C254" s="319"/>
      <c r="D254" s="319"/>
    </row>
    <row r="255" spans="1:4" s="20" customFormat="1" ht="16.5" customHeight="1">
      <c r="A255" s="49" t="s">
        <v>311</v>
      </c>
      <c r="B255" s="59" t="s">
        <v>48</v>
      </c>
      <c r="C255" s="60">
        <v>3803</v>
      </c>
      <c r="D255" s="58"/>
    </row>
    <row r="256" spans="1:4" s="20" customFormat="1" ht="16.5" customHeight="1">
      <c r="A256" s="49" t="s">
        <v>309</v>
      </c>
      <c r="B256" s="59" t="s">
        <v>49</v>
      </c>
      <c r="C256" s="60">
        <v>1027</v>
      </c>
      <c r="D256" s="58"/>
    </row>
    <row r="257" spans="1:4" s="20" customFormat="1" ht="16.5" customHeight="1">
      <c r="A257" s="134" t="s">
        <v>197</v>
      </c>
      <c r="B257" s="61" t="s">
        <v>27</v>
      </c>
      <c r="C257" s="62">
        <f>SUM(C255:C256)</f>
        <v>4830</v>
      </c>
      <c r="D257" s="62">
        <f t="shared" ref="D257" si="17">SUM(D255:D256)</f>
        <v>0</v>
      </c>
    </row>
    <row r="258" spans="1:4" s="20" customFormat="1" ht="24.95" customHeight="1">
      <c r="B258" s="64" t="s">
        <v>4</v>
      </c>
      <c r="C258" s="83">
        <f>C257</f>
        <v>4830</v>
      </c>
      <c r="D258" s="83">
        <f t="shared" ref="D258" si="18">D257</f>
        <v>0</v>
      </c>
    </row>
    <row r="259" spans="1:4" s="20" customFormat="1" ht="24.95" customHeight="1">
      <c r="B259" s="325" t="s">
        <v>91</v>
      </c>
      <c r="C259" s="325"/>
      <c r="D259" s="325"/>
    </row>
    <row r="260" spans="1:4" s="20" customFormat="1" ht="16.5" customHeight="1">
      <c r="A260" s="49" t="s">
        <v>273</v>
      </c>
      <c r="B260" s="84" t="s">
        <v>5</v>
      </c>
      <c r="C260" s="85">
        <v>1811</v>
      </c>
      <c r="D260" s="58"/>
    </row>
    <row r="261" spans="1:4" s="20" customFormat="1" ht="16.5" customHeight="1">
      <c r="A261" s="49" t="s">
        <v>273</v>
      </c>
      <c r="B261" s="84" t="s">
        <v>168</v>
      </c>
      <c r="C261" s="85">
        <v>189</v>
      </c>
      <c r="D261" s="58"/>
    </row>
    <row r="262" spans="1:4" s="20" customFormat="1" ht="16.5" customHeight="1">
      <c r="A262" s="44" t="s">
        <v>245</v>
      </c>
      <c r="B262" s="84" t="s">
        <v>169</v>
      </c>
      <c r="C262" s="85">
        <v>168</v>
      </c>
      <c r="D262" s="58"/>
    </row>
    <row r="263" spans="1:4" s="20" customFormat="1" ht="16.5" customHeight="1">
      <c r="A263" s="44" t="s">
        <v>273</v>
      </c>
      <c r="B263" s="84" t="s">
        <v>63</v>
      </c>
      <c r="C263" s="85">
        <v>45</v>
      </c>
      <c r="D263" s="87">
        <f t="shared" ref="D263" si="19">SUM(D260:D261)</f>
        <v>0</v>
      </c>
    </row>
    <row r="264" spans="1:4" s="20" customFormat="1" ht="16.5" customHeight="1">
      <c r="A264" s="49" t="s">
        <v>336</v>
      </c>
      <c r="B264" s="84" t="s">
        <v>64</v>
      </c>
      <c r="C264" s="85">
        <v>75</v>
      </c>
      <c r="D264" s="58"/>
    </row>
    <row r="265" spans="1:4" s="20" customFormat="1" ht="16.5" customHeight="1">
      <c r="A265" s="134" t="s">
        <v>223</v>
      </c>
      <c r="B265" s="88" t="s">
        <v>10</v>
      </c>
      <c r="C265" s="89">
        <f>SUM(C260:C264)</f>
        <v>2288</v>
      </c>
      <c r="D265" s="89" t="e">
        <f>D263+#REF!</f>
        <v>#REF!</v>
      </c>
    </row>
    <row r="266" spans="1:4" s="20" customFormat="1" ht="16.5" customHeight="1">
      <c r="A266" s="49" t="s">
        <v>264</v>
      </c>
      <c r="B266" s="84" t="s">
        <v>58</v>
      </c>
      <c r="C266" s="85">
        <v>572</v>
      </c>
      <c r="D266" s="58"/>
    </row>
    <row r="267" spans="1:4" s="20" customFormat="1" ht="16.5" customHeight="1">
      <c r="A267" s="44" t="s">
        <v>266</v>
      </c>
      <c r="B267" s="84" t="s">
        <v>101</v>
      </c>
      <c r="C267" s="85">
        <v>27</v>
      </c>
      <c r="D267" s="58"/>
    </row>
    <row r="268" spans="1:4" s="20" customFormat="1" ht="16.5" customHeight="1">
      <c r="A268" s="44" t="s">
        <v>265</v>
      </c>
      <c r="B268" s="84" t="s">
        <v>326</v>
      </c>
      <c r="C268" s="85">
        <v>31</v>
      </c>
      <c r="D268" s="58"/>
    </row>
    <row r="269" spans="1:4" s="20" customFormat="1" ht="16.5" customHeight="1">
      <c r="A269" s="134" t="s">
        <v>267</v>
      </c>
      <c r="B269" s="88" t="s">
        <v>11</v>
      </c>
      <c r="C269" s="89">
        <f>SUM(C266:C268)</f>
        <v>630</v>
      </c>
      <c r="D269" s="89">
        <f>SUM(D266:D266)</f>
        <v>0</v>
      </c>
    </row>
    <row r="270" spans="1:4" s="20" customFormat="1" ht="16.5" customHeight="1">
      <c r="A270" s="49" t="s">
        <v>201</v>
      </c>
      <c r="B270" s="84" t="s">
        <v>50</v>
      </c>
      <c r="C270" s="85">
        <v>7020</v>
      </c>
      <c r="D270" s="58"/>
    </row>
    <row r="271" spans="1:4" s="20" customFormat="1" ht="16.5" customHeight="1">
      <c r="A271" s="49" t="s">
        <v>201</v>
      </c>
      <c r="B271" s="84" t="s">
        <v>13</v>
      </c>
      <c r="C271" s="90">
        <v>315</v>
      </c>
      <c r="D271" s="58"/>
    </row>
    <row r="272" spans="1:4" s="20" customFormat="1" ht="16.5" customHeight="1">
      <c r="A272" s="49" t="s">
        <v>211</v>
      </c>
      <c r="B272" s="84" t="s">
        <v>278</v>
      </c>
      <c r="C272" s="90">
        <f>SUM(C270:C271)</f>
        <v>7335</v>
      </c>
      <c r="D272" s="58"/>
    </row>
    <row r="273" spans="1:4" s="20" customFormat="1" ht="16.5" customHeight="1">
      <c r="A273" s="49" t="s">
        <v>202</v>
      </c>
      <c r="B273" s="84" t="s">
        <v>328</v>
      </c>
      <c r="C273" s="90">
        <v>36</v>
      </c>
      <c r="D273" s="58"/>
    </row>
    <row r="274" spans="1:4" s="20" customFormat="1" ht="16.5" customHeight="1">
      <c r="A274" s="134" t="s">
        <v>210</v>
      </c>
      <c r="B274" s="138" t="s">
        <v>340</v>
      </c>
      <c r="C274" s="139">
        <f>SUM(C273)</f>
        <v>36</v>
      </c>
      <c r="D274" s="58"/>
    </row>
    <row r="275" spans="1:4" s="20" customFormat="1" ht="16.5" customHeight="1">
      <c r="A275" s="49" t="s">
        <v>204</v>
      </c>
      <c r="B275" s="84" t="s">
        <v>280</v>
      </c>
      <c r="C275" s="90">
        <v>762</v>
      </c>
      <c r="D275" s="58"/>
    </row>
    <row r="276" spans="1:4" s="20" customFormat="1" ht="16.5" customHeight="1">
      <c r="A276" s="49" t="s">
        <v>205</v>
      </c>
      <c r="B276" s="84" t="s">
        <v>41</v>
      </c>
      <c r="C276" s="90">
        <v>75</v>
      </c>
      <c r="D276" s="58"/>
    </row>
    <row r="277" spans="1:4" s="20" customFormat="1" ht="16.5" customHeight="1">
      <c r="A277" s="134" t="s">
        <v>257</v>
      </c>
      <c r="B277" s="138" t="s">
        <v>258</v>
      </c>
      <c r="C277" s="139">
        <f>SUM(C275:C276)</f>
        <v>837</v>
      </c>
      <c r="D277" s="58"/>
    </row>
    <row r="278" spans="1:4" s="20" customFormat="1" ht="16.5" customHeight="1">
      <c r="A278" s="49" t="s">
        <v>208</v>
      </c>
      <c r="B278" s="84" t="s">
        <v>31</v>
      </c>
      <c r="C278" s="90">
        <v>1850</v>
      </c>
      <c r="D278" s="58"/>
    </row>
    <row r="279" spans="1:4" s="20" customFormat="1" ht="16.5" customHeight="1">
      <c r="A279" s="49" t="s">
        <v>329</v>
      </c>
      <c r="B279" s="84" t="s">
        <v>341</v>
      </c>
      <c r="C279" s="90">
        <v>823</v>
      </c>
      <c r="D279" s="58"/>
    </row>
    <row r="280" spans="1:4" s="20" customFormat="1" ht="16.5" customHeight="1">
      <c r="A280" s="134" t="s">
        <v>261</v>
      </c>
      <c r="B280" s="138" t="s">
        <v>216</v>
      </c>
      <c r="C280" s="139">
        <f>SUM(C278:C279)</f>
        <v>2673</v>
      </c>
      <c r="D280" s="58"/>
    </row>
    <row r="281" spans="1:4" s="20" customFormat="1" ht="16.5" customHeight="1">
      <c r="A281" s="140" t="s">
        <v>263</v>
      </c>
      <c r="B281" s="88" t="s">
        <v>2</v>
      </c>
      <c r="C281" s="89">
        <f>SUM(C270:C279)</f>
        <v>19089</v>
      </c>
      <c r="D281" s="89">
        <f>SUM(D270:D278)</f>
        <v>0</v>
      </c>
    </row>
    <row r="282" spans="1:4" s="20" customFormat="1" ht="24.95" customHeight="1">
      <c r="B282" s="73" t="s">
        <v>287</v>
      </c>
      <c r="C282" s="74">
        <f>C265+C269+C281</f>
        <v>22007</v>
      </c>
      <c r="D282" s="74" t="e">
        <f>D265+D269+D281+#REF!</f>
        <v>#REF!</v>
      </c>
    </row>
    <row r="283" spans="1:4" s="15" customFormat="1" ht="24.95" customHeight="1">
      <c r="B283" s="22"/>
      <c r="C283" s="23"/>
      <c r="D283" s="54"/>
    </row>
    <row r="284" spans="1:4" s="15" customFormat="1" ht="16.5" customHeight="1">
      <c r="B284" s="320" t="s">
        <v>163</v>
      </c>
      <c r="C284" s="323" t="s">
        <v>20</v>
      </c>
      <c r="D284" s="58"/>
    </row>
    <row r="285" spans="1:4" s="15" customFormat="1" ht="16.5" customHeight="1">
      <c r="B285" s="321"/>
      <c r="C285" s="323"/>
      <c r="D285" s="58"/>
    </row>
    <row r="286" spans="1:4" s="15" customFormat="1" ht="16.5" customHeight="1">
      <c r="B286" s="322"/>
      <c r="C286" s="324"/>
      <c r="D286" s="58"/>
    </row>
    <row r="287" spans="1:4" s="16" customFormat="1" ht="24.95" customHeight="1">
      <c r="B287" s="319" t="s">
        <v>90</v>
      </c>
      <c r="C287" s="319"/>
      <c r="D287" s="319"/>
    </row>
    <row r="288" spans="1:4" s="44" customFormat="1" ht="16.5" customHeight="1">
      <c r="A288" s="44" t="s">
        <v>344</v>
      </c>
      <c r="B288" s="59" t="s">
        <v>130</v>
      </c>
      <c r="C288" s="60">
        <v>3600</v>
      </c>
      <c r="D288" s="58"/>
    </row>
    <row r="289" spans="1:4" s="44" customFormat="1" ht="16.5" customHeight="1">
      <c r="A289" s="44" t="s">
        <v>345</v>
      </c>
      <c r="B289" s="59" t="s">
        <v>42</v>
      </c>
      <c r="C289" s="60">
        <v>33000</v>
      </c>
      <c r="D289" s="58"/>
    </row>
    <row r="290" spans="1:4" s="15" customFormat="1" ht="16.5" customHeight="1">
      <c r="A290" s="44" t="s">
        <v>346</v>
      </c>
      <c r="B290" s="61" t="s">
        <v>45</v>
      </c>
      <c r="C290" s="62">
        <v>100</v>
      </c>
      <c r="D290" s="62">
        <f t="shared" ref="D290" si="20">SUM(D288:D289)</f>
        <v>0</v>
      </c>
    </row>
    <row r="291" spans="1:4" s="15" customFormat="1" ht="16.5" customHeight="1">
      <c r="B291" s="61" t="s">
        <v>190</v>
      </c>
      <c r="C291" s="62">
        <f>SUM(C288:C290)</f>
        <v>36700</v>
      </c>
      <c r="D291" s="62">
        <v>480</v>
      </c>
    </row>
    <row r="292" spans="1:4" s="15" customFormat="1" ht="16.5" customHeight="1">
      <c r="A292" s="44" t="s">
        <v>347</v>
      </c>
      <c r="B292" s="61" t="s">
        <v>43</v>
      </c>
      <c r="C292" s="62">
        <v>3500</v>
      </c>
      <c r="D292" s="62"/>
    </row>
    <row r="293" spans="1:4" s="44" customFormat="1" ht="16.5" customHeight="1">
      <c r="A293" s="44" t="s">
        <v>348</v>
      </c>
      <c r="B293" s="59" t="s">
        <v>152</v>
      </c>
      <c r="C293" s="60">
        <v>36365</v>
      </c>
      <c r="D293" s="58"/>
    </row>
    <row r="294" spans="1:4" s="44" customFormat="1" ht="16.5" customHeight="1">
      <c r="A294" s="44" t="s">
        <v>348</v>
      </c>
      <c r="B294" s="59" t="s">
        <v>234</v>
      </c>
      <c r="C294" s="60">
        <v>100</v>
      </c>
      <c r="D294" s="58"/>
    </row>
    <row r="295" spans="1:4" s="44" customFormat="1" ht="16.5" customHeight="1">
      <c r="A295" s="44" t="s">
        <v>348</v>
      </c>
      <c r="B295" s="59" t="s">
        <v>153</v>
      </c>
      <c r="C295" s="60">
        <v>1550</v>
      </c>
      <c r="D295" s="58"/>
    </row>
    <row r="296" spans="1:4" s="15" customFormat="1" ht="16.5" customHeight="1">
      <c r="A296" s="44" t="s">
        <v>348</v>
      </c>
      <c r="B296" s="59" t="s">
        <v>156</v>
      </c>
      <c r="C296" s="60">
        <v>8356</v>
      </c>
      <c r="D296" s="62">
        <f>SUM(D293:D295)</f>
        <v>0</v>
      </c>
    </row>
    <row r="297" spans="1:4" s="44" customFormat="1" ht="16.5" customHeight="1">
      <c r="A297" s="44" t="s">
        <v>348</v>
      </c>
      <c r="B297" s="59" t="s">
        <v>154</v>
      </c>
      <c r="C297" s="60">
        <v>2816</v>
      </c>
      <c r="D297" s="58"/>
    </row>
    <row r="298" spans="1:4" s="44" customFormat="1" ht="16.5" customHeight="1">
      <c r="A298" s="44" t="s">
        <v>348</v>
      </c>
      <c r="B298" s="59" t="s">
        <v>155</v>
      </c>
      <c r="C298" s="60">
        <v>2034</v>
      </c>
      <c r="D298" s="58"/>
    </row>
    <row r="299" spans="1:4" s="44" customFormat="1" ht="16.5" customHeight="1">
      <c r="A299" s="44" t="s">
        <v>348</v>
      </c>
      <c r="B299" s="59" t="s">
        <v>160</v>
      </c>
      <c r="C299" s="60">
        <v>0</v>
      </c>
      <c r="D299" s="58"/>
    </row>
    <row r="300" spans="1:4" ht="16.5" customHeight="1">
      <c r="A300" s="44" t="s">
        <v>348</v>
      </c>
      <c r="B300" s="59" t="s">
        <v>157</v>
      </c>
      <c r="C300" s="91">
        <v>5317</v>
      </c>
      <c r="D300" s="92">
        <f t="shared" ref="D300" si="21">SUM(D297:D299)</f>
        <v>0</v>
      </c>
    </row>
    <row r="301" spans="1:4" ht="16.5" customHeight="1">
      <c r="A301" s="44" t="s">
        <v>348</v>
      </c>
      <c r="B301" s="59" t="s">
        <v>191</v>
      </c>
      <c r="C301" s="91"/>
      <c r="D301" s="92"/>
    </row>
    <row r="302" spans="1:4" ht="16.5" customHeight="1">
      <c r="A302" s="44" t="s">
        <v>348</v>
      </c>
      <c r="B302" s="59" t="s">
        <v>192</v>
      </c>
      <c r="C302" s="91"/>
      <c r="D302" s="92"/>
    </row>
    <row r="303" spans="1:4" ht="16.5" customHeight="1">
      <c r="A303" s="44" t="s">
        <v>348</v>
      </c>
      <c r="B303" s="59" t="s">
        <v>189</v>
      </c>
      <c r="C303" s="91">
        <v>2967</v>
      </c>
      <c r="D303" s="92"/>
    </row>
    <row r="304" spans="1:4" ht="16.5" customHeight="1">
      <c r="B304" s="93" t="s">
        <v>44</v>
      </c>
      <c r="C304" s="94">
        <f>SUM(C293:C303)</f>
        <v>59505</v>
      </c>
      <c r="D304" s="94">
        <f t="shared" ref="D304" si="22">D300</f>
        <v>0</v>
      </c>
    </row>
    <row r="305" spans="1:4" s="16" customFormat="1" ht="24.95" customHeight="1">
      <c r="B305" s="64"/>
      <c r="C305" s="65">
        <f>SUM(C291+C292+C304)</f>
        <v>99705</v>
      </c>
      <c r="D305" s="65" t="e">
        <f>D290+D291+D296+D300+#REF!+#REF!+#REF!</f>
        <v>#REF!</v>
      </c>
    </row>
    <row r="306" spans="1:4" s="11" customFormat="1" ht="24.95" customHeight="1">
      <c r="B306" s="22"/>
      <c r="C306" s="23"/>
      <c r="D306" s="54"/>
    </row>
    <row r="307" spans="1:4" s="11" customFormat="1" ht="16.5" customHeight="1">
      <c r="B307" s="320" t="s">
        <v>342</v>
      </c>
      <c r="C307" s="323" t="s">
        <v>20</v>
      </c>
      <c r="D307" s="58"/>
    </row>
    <row r="308" spans="1:4" s="11" customFormat="1" ht="16.5" customHeight="1">
      <c r="B308" s="327"/>
      <c r="C308" s="323"/>
      <c r="D308" s="58"/>
    </row>
    <row r="309" spans="1:4" ht="16.5" customHeight="1">
      <c r="B309" s="328"/>
      <c r="C309" s="324"/>
      <c r="D309" s="58"/>
    </row>
    <row r="310" spans="1:4" s="16" customFormat="1" ht="24.95" customHeight="1">
      <c r="B310" s="319" t="s">
        <v>90</v>
      </c>
      <c r="C310" s="319"/>
      <c r="D310" s="319"/>
    </row>
    <row r="311" spans="1:4" s="26" customFormat="1" ht="16.5" customHeight="1">
      <c r="B311" s="69" t="s">
        <v>88</v>
      </c>
      <c r="C311" s="95"/>
      <c r="D311" s="95">
        <v>0</v>
      </c>
    </row>
    <row r="312" spans="1:4" ht="16.5" customHeight="1">
      <c r="B312" s="61" t="s">
        <v>47</v>
      </c>
      <c r="C312" s="62">
        <f>+C311</f>
        <v>0</v>
      </c>
      <c r="D312" s="62" t="e">
        <f>+D311+#REF!</f>
        <v>#REF!</v>
      </c>
    </row>
    <row r="313" spans="1:4" s="16" customFormat="1" ht="24.95" customHeight="1">
      <c r="B313" s="64"/>
      <c r="C313" s="83">
        <f>C311</f>
        <v>0</v>
      </c>
      <c r="D313" s="83" t="e">
        <f>#REF!+D311</f>
        <v>#REF!</v>
      </c>
    </row>
    <row r="314" spans="1:4" s="20" customFormat="1" ht="24.95" customHeight="1">
      <c r="B314" s="326" t="s">
        <v>91</v>
      </c>
      <c r="C314" s="326"/>
      <c r="D314" s="326"/>
    </row>
    <row r="315" spans="1:4" s="20" customFormat="1" ht="16.5" customHeight="1">
      <c r="A315" s="49" t="s">
        <v>349</v>
      </c>
      <c r="B315" s="84" t="s">
        <v>183</v>
      </c>
      <c r="C315" s="60">
        <v>10000</v>
      </c>
      <c r="D315" s="75"/>
    </row>
    <row r="316" spans="1:4" s="20" customFormat="1" ht="16.5" customHeight="1">
      <c r="A316" s="49" t="s">
        <v>349</v>
      </c>
      <c r="B316" s="88" t="s">
        <v>350</v>
      </c>
      <c r="C316" s="62">
        <f>SUM(C315:C315)</f>
        <v>10000</v>
      </c>
      <c r="D316" s="62">
        <f>SUM(D315:D315)</f>
        <v>0</v>
      </c>
    </row>
    <row r="317" spans="1:4" s="20" customFormat="1" ht="24.95" customHeight="1">
      <c r="B317" s="73" t="s">
        <v>287</v>
      </c>
      <c r="C317" s="96">
        <f>SUM(C316)</f>
        <v>10000</v>
      </c>
      <c r="D317" s="96">
        <f t="shared" ref="D317" si="23">SUM(D316)</f>
        <v>0</v>
      </c>
    </row>
    <row r="318" spans="1:4" s="20" customFormat="1" ht="24.95" customHeight="1">
      <c r="B318" s="19"/>
      <c r="C318" s="41"/>
      <c r="D318" s="121"/>
    </row>
    <row r="319" spans="1:4" s="15" customFormat="1" ht="16.5" customHeight="1">
      <c r="B319" s="320" t="s">
        <v>343</v>
      </c>
      <c r="C319" s="330" t="s">
        <v>20</v>
      </c>
      <c r="D319" s="58"/>
    </row>
    <row r="320" spans="1:4" s="15" customFormat="1" ht="16.5" customHeight="1">
      <c r="B320" s="327"/>
      <c r="C320" s="330"/>
      <c r="D320" s="58"/>
    </row>
    <row r="321" spans="1:4" s="15" customFormat="1" ht="16.5" customHeight="1">
      <c r="B321" s="328"/>
      <c r="C321" s="324"/>
      <c r="D321" s="58"/>
    </row>
    <row r="322" spans="1:4" s="16" customFormat="1" ht="24.95" customHeight="1">
      <c r="B322" s="319" t="s">
        <v>90</v>
      </c>
      <c r="C322" s="319"/>
      <c r="D322" s="319"/>
    </row>
    <row r="323" spans="1:4" s="44" customFormat="1" ht="16.5" customHeight="1">
      <c r="A323" s="44" t="s">
        <v>352</v>
      </c>
      <c r="B323" s="84" t="s">
        <v>21</v>
      </c>
      <c r="C323" s="85">
        <v>4507</v>
      </c>
      <c r="D323" s="58"/>
    </row>
    <row r="324" spans="1:4" s="15" customFormat="1" ht="16.5" customHeight="1">
      <c r="A324" s="15" t="s">
        <v>353</v>
      </c>
      <c r="B324" s="61" t="s">
        <v>354</v>
      </c>
      <c r="C324" s="89">
        <f>C323</f>
        <v>4507</v>
      </c>
      <c r="D324" s="89">
        <f t="shared" ref="D324:D325" si="24">D323</f>
        <v>0</v>
      </c>
    </row>
    <row r="325" spans="1:4" s="18" customFormat="1" ht="24.95" customHeight="1">
      <c r="B325" s="64" t="s">
        <v>4</v>
      </c>
      <c r="C325" s="97">
        <f>C324</f>
        <v>4507</v>
      </c>
      <c r="D325" s="97">
        <f t="shared" si="24"/>
        <v>0</v>
      </c>
    </row>
    <row r="326" spans="1:4" s="16" customFormat="1" ht="24.95" customHeight="1">
      <c r="B326" s="325" t="s">
        <v>91</v>
      </c>
      <c r="C326" s="325"/>
      <c r="D326" s="325"/>
    </row>
    <row r="327" spans="1:4" s="44" customFormat="1" ht="16.5" customHeight="1">
      <c r="A327" s="44" t="s">
        <v>273</v>
      </c>
      <c r="B327" s="84" t="s">
        <v>5</v>
      </c>
      <c r="C327" s="60">
        <v>1914</v>
      </c>
      <c r="D327" s="58"/>
    </row>
    <row r="328" spans="1:4" s="44" customFormat="1" ht="16.5" customHeight="1">
      <c r="A328" s="44" t="s">
        <v>273</v>
      </c>
      <c r="B328" s="84" t="s">
        <v>235</v>
      </c>
      <c r="C328" s="60">
        <v>312</v>
      </c>
      <c r="D328" s="58"/>
    </row>
    <row r="329" spans="1:4" s="44" customFormat="1" ht="16.5" customHeight="1">
      <c r="A329" s="44" t="s">
        <v>273</v>
      </c>
      <c r="B329" s="59" t="s">
        <v>22</v>
      </c>
      <c r="C329" s="60">
        <v>50</v>
      </c>
      <c r="D329" s="58"/>
    </row>
    <row r="330" spans="1:4" s="44" customFormat="1" ht="16.5" customHeight="1">
      <c r="A330" s="44" t="s">
        <v>245</v>
      </c>
      <c r="B330" s="59" t="s">
        <v>139</v>
      </c>
      <c r="C330" s="60">
        <v>120</v>
      </c>
      <c r="D330" s="58"/>
    </row>
    <row r="331" spans="1:4" s="44" customFormat="1" ht="16.5" customHeight="1">
      <c r="A331" s="44" t="s">
        <v>355</v>
      </c>
      <c r="B331" s="59" t="s">
        <v>179</v>
      </c>
      <c r="C331" s="60">
        <v>276</v>
      </c>
      <c r="D331" s="58"/>
    </row>
    <row r="332" spans="1:4" ht="16.5" customHeight="1">
      <c r="A332" s="131" t="s">
        <v>223</v>
      </c>
      <c r="B332" s="61" t="s">
        <v>10</v>
      </c>
      <c r="C332" s="62">
        <f>SUM(C327:C331)</f>
        <v>2672</v>
      </c>
      <c r="D332" s="62" t="e">
        <f>#REF!+#REF!</f>
        <v>#REF!</v>
      </c>
    </row>
    <row r="333" spans="1:4" s="44" customFormat="1" ht="16.5" customHeight="1">
      <c r="A333" s="44" t="s">
        <v>264</v>
      </c>
      <c r="B333" s="59" t="s">
        <v>66</v>
      </c>
      <c r="C333" s="60">
        <v>721</v>
      </c>
      <c r="D333" s="58"/>
    </row>
    <row r="334" spans="1:4" s="44" customFormat="1" ht="16.5" customHeight="1">
      <c r="A334" s="44" t="s">
        <v>266</v>
      </c>
      <c r="B334" s="59" t="s">
        <v>101</v>
      </c>
      <c r="C334" s="60">
        <v>20</v>
      </c>
      <c r="D334" s="58"/>
    </row>
    <row r="335" spans="1:4" s="44" customFormat="1" ht="16.5" customHeight="1">
      <c r="A335" s="44" t="s">
        <v>276</v>
      </c>
      <c r="B335" s="59" t="s">
        <v>97</v>
      </c>
      <c r="C335" s="60">
        <v>10</v>
      </c>
      <c r="D335" s="58"/>
    </row>
    <row r="336" spans="1:4" s="44" customFormat="1" ht="16.5" customHeight="1">
      <c r="A336" s="44" t="s">
        <v>265</v>
      </c>
      <c r="B336" s="59" t="s">
        <v>15</v>
      </c>
      <c r="C336" s="60">
        <v>23</v>
      </c>
      <c r="D336" s="58"/>
    </row>
    <row r="337" spans="1:4" s="15" customFormat="1" ht="16.5" customHeight="1">
      <c r="A337" s="131" t="s">
        <v>267</v>
      </c>
      <c r="B337" s="61" t="s">
        <v>15</v>
      </c>
      <c r="C337" s="62">
        <f>SUM(C333:C336)</f>
        <v>774</v>
      </c>
      <c r="D337" s="62">
        <f t="shared" ref="D337" si="25">SUM(D333:D335)</f>
        <v>0</v>
      </c>
    </row>
    <row r="338" spans="1:4" s="44" customFormat="1" ht="16.5" customHeight="1">
      <c r="A338" s="44" t="s">
        <v>201</v>
      </c>
      <c r="B338" s="59" t="s">
        <v>12</v>
      </c>
      <c r="C338" s="60">
        <v>10</v>
      </c>
      <c r="D338" s="58"/>
    </row>
    <row r="339" spans="1:4" s="44" customFormat="1" ht="16.5" customHeight="1">
      <c r="A339" s="44" t="s">
        <v>201</v>
      </c>
      <c r="B339" s="59" t="s">
        <v>67</v>
      </c>
      <c r="C339" s="60">
        <v>15</v>
      </c>
      <c r="D339" s="58"/>
    </row>
    <row r="340" spans="1:4" s="44" customFormat="1" ht="16.5" customHeight="1">
      <c r="A340" s="131" t="s">
        <v>211</v>
      </c>
      <c r="B340" s="130" t="s">
        <v>278</v>
      </c>
      <c r="C340" s="127">
        <f>SUM(C338:C339)</f>
        <v>25</v>
      </c>
      <c r="D340" s="58"/>
    </row>
    <row r="341" spans="1:4" s="44" customFormat="1" ht="16.5" customHeight="1">
      <c r="A341" s="44" t="s">
        <v>202</v>
      </c>
      <c r="B341" s="59" t="s">
        <v>236</v>
      </c>
      <c r="C341" s="60">
        <v>300</v>
      </c>
      <c r="D341" s="58"/>
    </row>
    <row r="342" spans="1:4" s="44" customFormat="1" ht="16.5" customHeight="1">
      <c r="A342" s="131" t="s">
        <v>210</v>
      </c>
      <c r="B342" s="130" t="s">
        <v>340</v>
      </c>
      <c r="C342" s="127">
        <f>SUM(C341)</f>
        <v>300</v>
      </c>
      <c r="D342" s="58"/>
    </row>
    <row r="343" spans="1:4" s="44" customFormat="1" ht="16.5" customHeight="1">
      <c r="A343" s="44" t="s">
        <v>283</v>
      </c>
      <c r="B343" s="59" t="s">
        <v>99</v>
      </c>
      <c r="C343" s="60">
        <v>25</v>
      </c>
      <c r="D343" s="58"/>
    </row>
    <row r="344" spans="1:4" s="44" customFormat="1" ht="16.5" customHeight="1">
      <c r="A344" s="44" t="s">
        <v>283</v>
      </c>
      <c r="B344" s="59" t="s">
        <v>98</v>
      </c>
      <c r="C344" s="60">
        <v>35</v>
      </c>
      <c r="D344" s="58"/>
    </row>
    <row r="345" spans="1:4" s="44" customFormat="1" ht="16.5" customHeight="1">
      <c r="A345" s="44" t="s">
        <v>257</v>
      </c>
      <c r="B345" s="59" t="s">
        <v>284</v>
      </c>
      <c r="C345" s="60">
        <f>SUM(C343:C344)</f>
        <v>60</v>
      </c>
      <c r="D345" s="58"/>
    </row>
    <row r="346" spans="1:4" s="44" customFormat="1" ht="16.5" customHeight="1">
      <c r="A346" s="44" t="s">
        <v>208</v>
      </c>
      <c r="B346" s="59" t="s">
        <v>68</v>
      </c>
      <c r="C346" s="60">
        <v>18</v>
      </c>
      <c r="D346" s="58"/>
    </row>
    <row r="347" spans="1:4" s="44" customFormat="1" ht="16.5" customHeight="1">
      <c r="A347" s="131" t="s">
        <v>261</v>
      </c>
      <c r="B347" s="130" t="s">
        <v>216</v>
      </c>
      <c r="C347" s="127">
        <f>SUM(C346)</f>
        <v>18</v>
      </c>
      <c r="D347" s="58"/>
    </row>
    <row r="348" spans="1:4" s="44" customFormat="1" ht="16.5" customHeight="1">
      <c r="A348" s="44" t="s">
        <v>209</v>
      </c>
      <c r="B348" s="59" t="s">
        <v>69</v>
      </c>
      <c r="C348" s="60">
        <v>30</v>
      </c>
      <c r="D348" s="58"/>
    </row>
    <row r="349" spans="1:4" s="44" customFormat="1" ht="16.5" customHeight="1">
      <c r="A349" s="131" t="s">
        <v>259</v>
      </c>
      <c r="B349" s="130" t="s">
        <v>356</v>
      </c>
      <c r="C349" s="127">
        <f>SUM(C348)</f>
        <v>30</v>
      </c>
      <c r="D349" s="58"/>
    </row>
    <row r="350" spans="1:4" s="15" customFormat="1" ht="16.5" customHeight="1">
      <c r="A350" s="131" t="s">
        <v>263</v>
      </c>
      <c r="B350" s="61" t="s">
        <v>2</v>
      </c>
      <c r="C350" s="62">
        <f>C340+C342+C347+C349</f>
        <v>373</v>
      </c>
      <c r="D350" s="62">
        <f>SUM(D338:D348)</f>
        <v>0</v>
      </c>
    </row>
    <row r="351" spans="1:4" s="44" customFormat="1" ht="16.5" customHeight="1">
      <c r="A351" s="44" t="s">
        <v>372</v>
      </c>
      <c r="B351" s="98" t="s">
        <v>237</v>
      </c>
      <c r="C351" s="67">
        <v>275</v>
      </c>
      <c r="D351" s="58"/>
    </row>
    <row r="352" spans="1:4" s="44" customFormat="1" ht="16.5" customHeight="1">
      <c r="B352" s="98" t="s">
        <v>238</v>
      </c>
      <c r="C352" s="67"/>
      <c r="D352" s="58"/>
    </row>
    <row r="353" spans="1:4" s="15" customFormat="1" ht="16.5" customHeight="1">
      <c r="A353" s="44" t="s">
        <v>360</v>
      </c>
      <c r="B353" s="61" t="s">
        <v>373</v>
      </c>
      <c r="C353" s="62">
        <f>SUM(C351:C352)</f>
        <v>275</v>
      </c>
      <c r="D353" s="62">
        <f t="shared" ref="D353" si="26">SUM(D351:D352)</f>
        <v>0</v>
      </c>
    </row>
    <row r="354" spans="1:4" s="15" customFormat="1" ht="16.5" customHeight="1">
      <c r="A354" s="44"/>
      <c r="B354" s="61" t="s">
        <v>71</v>
      </c>
      <c r="C354" s="62">
        <f>C332+C337+C350+C353</f>
        <v>4094</v>
      </c>
      <c r="D354" s="62" t="e">
        <f>D332+D337+D350+D353</f>
        <v>#REF!</v>
      </c>
    </row>
    <row r="355" spans="1:4" s="15" customFormat="1" ht="16.5" customHeight="1">
      <c r="A355" s="44" t="s">
        <v>273</v>
      </c>
      <c r="B355" s="59" t="s">
        <v>5</v>
      </c>
      <c r="C355" s="60">
        <v>157</v>
      </c>
      <c r="D355" s="62"/>
    </row>
    <row r="356" spans="1:4" s="15" customFormat="1" ht="16.5" customHeight="1">
      <c r="A356" s="44" t="s">
        <v>223</v>
      </c>
      <c r="B356" s="61" t="s">
        <v>241</v>
      </c>
      <c r="C356" s="62">
        <v>157</v>
      </c>
      <c r="D356" s="62"/>
    </row>
    <row r="357" spans="1:4" s="15" customFormat="1" ht="16.5" customHeight="1">
      <c r="A357" s="44" t="s">
        <v>264</v>
      </c>
      <c r="B357" s="59" t="s">
        <v>239</v>
      </c>
      <c r="C357" s="60">
        <v>42</v>
      </c>
      <c r="D357" s="62"/>
    </row>
    <row r="358" spans="1:4" s="15" customFormat="1" ht="16.5" customHeight="1">
      <c r="A358" s="44" t="s">
        <v>267</v>
      </c>
      <c r="B358" s="61" t="s">
        <v>240</v>
      </c>
      <c r="C358" s="62">
        <v>42</v>
      </c>
      <c r="D358" s="62"/>
    </row>
    <row r="359" spans="1:4" s="44" customFormat="1" ht="16.5" customHeight="1">
      <c r="A359" s="44" t="s">
        <v>200</v>
      </c>
      <c r="B359" s="59" t="s">
        <v>105</v>
      </c>
      <c r="C359" s="60">
        <v>15</v>
      </c>
      <c r="D359" s="58"/>
    </row>
    <row r="360" spans="1:4" s="44" customFormat="1" ht="16.5" customHeight="1">
      <c r="A360" s="44" t="s">
        <v>201</v>
      </c>
      <c r="B360" s="59" t="s">
        <v>23</v>
      </c>
      <c r="C360" s="60">
        <v>5</v>
      </c>
      <c r="D360" s="58"/>
    </row>
    <row r="361" spans="1:4" s="44" customFormat="1" ht="16.5" customHeight="1">
      <c r="A361" s="44" t="s">
        <v>204</v>
      </c>
      <c r="B361" s="59" t="s">
        <v>280</v>
      </c>
      <c r="C361" s="60">
        <v>162</v>
      </c>
      <c r="D361" s="58"/>
    </row>
    <row r="362" spans="1:4" s="44" customFormat="1" ht="16.5" customHeight="1">
      <c r="A362" s="44" t="s">
        <v>208</v>
      </c>
      <c r="B362" s="59" t="s">
        <v>36</v>
      </c>
      <c r="C362" s="60">
        <v>32</v>
      </c>
      <c r="D362" s="58"/>
    </row>
    <row r="363" spans="1:4" s="44" customFormat="1" ht="16.5" customHeight="1">
      <c r="A363" s="131" t="s">
        <v>263</v>
      </c>
      <c r="B363" s="61" t="s">
        <v>72</v>
      </c>
      <c r="C363" s="62">
        <f>SUM(C359:C362)</f>
        <v>214</v>
      </c>
      <c r="D363" s="58"/>
    </row>
    <row r="364" spans="1:4" s="18" customFormat="1" ht="24.95" customHeight="1">
      <c r="B364" s="73" t="s">
        <v>287</v>
      </c>
      <c r="C364" s="74">
        <f>C354+C356+C358+C363</f>
        <v>4507</v>
      </c>
      <c r="D364" s="74" t="e">
        <f>SUM(D354,#REF!)</f>
        <v>#REF!</v>
      </c>
    </row>
    <row r="365" spans="1:4" s="40" customFormat="1" ht="24.95" customHeight="1">
      <c r="B365" s="19"/>
      <c r="C365" s="31"/>
      <c r="D365" s="121"/>
    </row>
    <row r="366" spans="1:4" ht="16.5" customHeight="1">
      <c r="B366" s="320" t="s">
        <v>351</v>
      </c>
      <c r="C366" s="323" t="s">
        <v>20</v>
      </c>
      <c r="D366" s="58"/>
    </row>
    <row r="367" spans="1:4" ht="16.5" customHeight="1">
      <c r="B367" s="327"/>
      <c r="C367" s="323"/>
      <c r="D367" s="58"/>
    </row>
    <row r="368" spans="1:4" ht="16.5" customHeight="1">
      <c r="B368" s="328"/>
      <c r="C368" s="324"/>
      <c r="D368" s="58"/>
    </row>
    <row r="369" spans="1:4" s="11" customFormat="1" ht="24.95" customHeight="1">
      <c r="B369" s="332" t="s">
        <v>90</v>
      </c>
      <c r="C369" s="332"/>
      <c r="D369" s="332"/>
    </row>
    <row r="370" spans="1:4" s="44" customFormat="1" ht="16.5" customHeight="1">
      <c r="A370" s="44" t="s">
        <v>352</v>
      </c>
      <c r="B370" s="84" t="s">
        <v>177</v>
      </c>
      <c r="C370" s="85">
        <v>120</v>
      </c>
      <c r="D370" s="58"/>
    </row>
    <row r="371" spans="1:4" ht="16.5" customHeight="1">
      <c r="A371" s="15" t="s">
        <v>353</v>
      </c>
      <c r="B371" s="61" t="s">
        <v>354</v>
      </c>
      <c r="C371" s="89">
        <f>C370</f>
        <v>120</v>
      </c>
      <c r="D371" s="87">
        <f t="shared" ref="D371:D372" si="27">D370</f>
        <v>0</v>
      </c>
    </row>
    <row r="372" spans="1:4" s="18" customFormat="1" ht="24.95" customHeight="1">
      <c r="B372" s="99" t="s">
        <v>4</v>
      </c>
      <c r="C372" s="100">
        <f>C371</f>
        <v>120</v>
      </c>
      <c r="D372" s="100">
        <f t="shared" si="27"/>
        <v>0</v>
      </c>
    </row>
    <row r="373" spans="1:4" s="16" customFormat="1" ht="24.95" customHeight="1">
      <c r="B373" s="326" t="s">
        <v>91</v>
      </c>
      <c r="C373" s="326"/>
      <c r="D373" s="326"/>
    </row>
    <row r="374" spans="1:4" s="44" customFormat="1" ht="16.5" customHeight="1">
      <c r="A374" s="44" t="s">
        <v>357</v>
      </c>
      <c r="B374" s="84" t="s">
        <v>55</v>
      </c>
      <c r="C374" s="60">
        <v>60</v>
      </c>
      <c r="D374" s="58"/>
    </row>
    <row r="375" spans="1:4" s="44" customFormat="1" ht="16.5" customHeight="1">
      <c r="A375" s="44" t="s">
        <v>201</v>
      </c>
      <c r="B375" s="84" t="s">
        <v>277</v>
      </c>
      <c r="C375" s="60">
        <v>47</v>
      </c>
      <c r="D375" s="58"/>
    </row>
    <row r="376" spans="1:4" s="45" customFormat="1" ht="16.5" customHeight="1">
      <c r="A376" s="45" t="s">
        <v>208</v>
      </c>
      <c r="B376" s="84" t="s">
        <v>31</v>
      </c>
      <c r="C376" s="60">
        <v>13</v>
      </c>
      <c r="D376" s="58"/>
    </row>
    <row r="377" spans="1:4" s="15" customFormat="1" ht="16.5" customHeight="1">
      <c r="A377" s="131" t="s">
        <v>263</v>
      </c>
      <c r="B377" s="88" t="s">
        <v>2</v>
      </c>
      <c r="C377" s="62">
        <f>SUM(C374:C376)</f>
        <v>120</v>
      </c>
      <c r="D377" s="62">
        <f t="shared" ref="D377" si="28">SUM(D374:D376)</f>
        <v>0</v>
      </c>
    </row>
    <row r="378" spans="1:4" s="20" customFormat="1" ht="24.95" customHeight="1">
      <c r="B378" s="73" t="s">
        <v>287</v>
      </c>
      <c r="C378" s="96">
        <f>SUM(C377)</f>
        <v>120</v>
      </c>
      <c r="D378" s="96">
        <f t="shared" ref="D378" si="29">SUM(D377)</f>
        <v>0</v>
      </c>
    </row>
    <row r="379" spans="1:4" s="28" customFormat="1" ht="24.95" customHeight="1">
      <c r="B379" s="17"/>
      <c r="C379" s="27"/>
      <c r="D379" s="121"/>
    </row>
    <row r="380" spans="1:4" s="28" customFormat="1" ht="16.5" customHeight="1">
      <c r="B380" s="333" t="s">
        <v>242</v>
      </c>
      <c r="C380" s="323" t="s">
        <v>20</v>
      </c>
      <c r="D380" s="75"/>
    </row>
    <row r="381" spans="1:4" s="28" customFormat="1" ht="16.5" customHeight="1">
      <c r="B381" s="334"/>
      <c r="C381" s="323"/>
      <c r="D381" s="75"/>
    </row>
    <row r="382" spans="1:4" s="28" customFormat="1" ht="16.5" customHeight="1">
      <c r="B382" s="335"/>
      <c r="C382" s="324"/>
      <c r="D382" s="75"/>
    </row>
    <row r="383" spans="1:4" s="20" customFormat="1" ht="24.95" customHeight="1">
      <c r="B383" s="325" t="s">
        <v>91</v>
      </c>
      <c r="C383" s="325"/>
      <c r="D383" s="325"/>
    </row>
    <row r="384" spans="1:4" s="49" customFormat="1" ht="16.5" customHeight="1">
      <c r="A384" s="49" t="s">
        <v>358</v>
      </c>
      <c r="B384" s="84" t="s">
        <v>178</v>
      </c>
      <c r="C384" s="58">
        <v>36365</v>
      </c>
      <c r="D384" s="75"/>
    </row>
    <row r="385" spans="1:4" s="28" customFormat="1" ht="16.5" customHeight="1">
      <c r="A385" s="49" t="s">
        <v>349</v>
      </c>
      <c r="B385" s="88" t="s">
        <v>350</v>
      </c>
      <c r="C385" s="76">
        <f>SUM(C384)</f>
        <v>36365</v>
      </c>
      <c r="D385" s="76">
        <f t="shared" ref="D385" si="30">SUM(D384)</f>
        <v>0</v>
      </c>
    </row>
    <row r="386" spans="1:4" s="16" customFormat="1" ht="24.95" customHeight="1">
      <c r="B386" s="73" t="s">
        <v>287</v>
      </c>
      <c r="C386" s="74">
        <f>C385</f>
        <v>36365</v>
      </c>
      <c r="D386" s="74" t="e">
        <f>SUM(#REF!,D385)</f>
        <v>#REF!</v>
      </c>
    </row>
    <row r="387" spans="1:4" ht="24.95" customHeight="1">
      <c r="B387" s="29"/>
      <c r="C387" s="30"/>
      <c r="D387" s="54"/>
    </row>
    <row r="388" spans="1:4" s="16" customFormat="1" ht="24.95" customHeight="1">
      <c r="B388" s="19"/>
      <c r="C388" s="31"/>
      <c r="D388" s="54"/>
    </row>
    <row r="389" spans="1:4" s="16" customFormat="1" ht="24.95" customHeight="1">
      <c r="B389" s="19"/>
      <c r="C389" s="31"/>
      <c r="D389" s="54"/>
    </row>
    <row r="390" spans="1:4" s="16" customFormat="1" ht="24.95" customHeight="1">
      <c r="B390" s="19"/>
      <c r="C390" s="31"/>
      <c r="D390" s="54"/>
    </row>
    <row r="391" spans="1:4" s="16" customFormat="1" ht="16.5" customHeight="1">
      <c r="B391" s="331" t="s">
        <v>300</v>
      </c>
      <c r="C391" s="323" t="s">
        <v>20</v>
      </c>
      <c r="D391" s="58"/>
    </row>
    <row r="392" spans="1:4" s="16" customFormat="1" ht="16.5" customHeight="1">
      <c r="B392" s="327"/>
      <c r="C392" s="323"/>
      <c r="D392" s="58"/>
    </row>
    <row r="393" spans="1:4" s="16" customFormat="1" ht="16.5" customHeight="1">
      <c r="B393" s="328"/>
      <c r="C393" s="323"/>
      <c r="D393" s="58"/>
    </row>
    <row r="394" spans="1:4" s="16" customFormat="1" ht="24.95" customHeight="1">
      <c r="B394" s="326" t="s">
        <v>91</v>
      </c>
      <c r="C394" s="326"/>
      <c r="D394" s="326"/>
    </row>
    <row r="395" spans="1:4" s="44" customFormat="1" ht="16.5" customHeight="1">
      <c r="A395" s="44" t="s">
        <v>302</v>
      </c>
      <c r="B395" s="59" t="s">
        <v>100</v>
      </c>
      <c r="C395" s="98">
        <v>120</v>
      </c>
      <c r="D395" s="58"/>
    </row>
    <row r="396" spans="1:4" s="44" customFormat="1" ht="16.5" customHeight="1">
      <c r="A396" s="44" t="s">
        <v>302</v>
      </c>
      <c r="B396" s="59" t="s">
        <v>301</v>
      </c>
      <c r="C396" s="98">
        <v>500</v>
      </c>
      <c r="D396" s="58"/>
    </row>
    <row r="397" spans="1:4" s="16" customFormat="1" ht="16.5" customHeight="1">
      <c r="A397" s="132" t="s">
        <v>291</v>
      </c>
      <c r="B397" s="61" t="s">
        <v>303</v>
      </c>
      <c r="C397" s="62">
        <f>SUM(C395:C396)</f>
        <v>620</v>
      </c>
      <c r="D397" s="62">
        <f t="shared" ref="D397" si="31">D395</f>
        <v>0</v>
      </c>
    </row>
    <row r="398" spans="1:4" s="16" customFormat="1" ht="24.95" customHeight="1">
      <c r="B398" s="73" t="s">
        <v>287</v>
      </c>
      <c r="C398" s="74">
        <f>SUM(C397)</f>
        <v>620</v>
      </c>
      <c r="D398" s="74">
        <f t="shared" ref="D398" si="32">SUM(D397)</f>
        <v>0</v>
      </c>
    </row>
    <row r="399" spans="1:4" s="20" customFormat="1" ht="24.95" customHeight="1">
      <c r="B399" s="19"/>
      <c r="C399" s="31"/>
      <c r="D399" s="121"/>
    </row>
    <row r="400" spans="1:4" ht="16.5" customHeight="1">
      <c r="B400" s="320" t="s">
        <v>304</v>
      </c>
      <c r="C400" s="323" t="s">
        <v>20</v>
      </c>
      <c r="D400" s="58"/>
    </row>
    <row r="401" spans="1:4" ht="16.5" customHeight="1">
      <c r="B401" s="321"/>
      <c r="C401" s="323"/>
      <c r="D401" s="58"/>
    </row>
    <row r="402" spans="1:4" ht="16.5" customHeight="1">
      <c r="B402" s="322"/>
      <c r="C402" s="324"/>
      <c r="D402" s="58"/>
    </row>
    <row r="403" spans="1:4" ht="24.95" customHeight="1">
      <c r="B403" s="325" t="s">
        <v>91</v>
      </c>
      <c r="C403" s="325"/>
      <c r="D403" s="325"/>
    </row>
    <row r="404" spans="1:4" s="44" customFormat="1" ht="16.5" customHeight="1">
      <c r="A404" s="44" t="s">
        <v>305</v>
      </c>
      <c r="B404" s="59" t="s">
        <v>74</v>
      </c>
      <c r="C404" s="58">
        <v>200</v>
      </c>
      <c r="D404" s="58"/>
    </row>
    <row r="405" spans="1:4" s="44" customFormat="1" ht="16.5" customHeight="1">
      <c r="A405" s="44" t="s">
        <v>305</v>
      </c>
      <c r="B405" s="59" t="s">
        <v>301</v>
      </c>
      <c r="C405" s="58">
        <v>210</v>
      </c>
      <c r="D405" s="58"/>
    </row>
    <row r="406" spans="1:4" s="44" customFormat="1" ht="16.5" customHeight="1">
      <c r="A406" s="44" t="s">
        <v>305</v>
      </c>
      <c r="B406" s="59" t="s">
        <v>75</v>
      </c>
      <c r="C406" s="58">
        <v>300</v>
      </c>
      <c r="D406" s="58"/>
    </row>
    <row r="407" spans="1:4" ht="16.5" customHeight="1">
      <c r="A407" s="132" t="s">
        <v>291</v>
      </c>
      <c r="B407" s="61" t="s">
        <v>303</v>
      </c>
      <c r="C407" s="76">
        <f>C404+C405+C406</f>
        <v>710</v>
      </c>
      <c r="D407" s="76">
        <f t="shared" ref="D407" si="33">D404+D405+D406</f>
        <v>0</v>
      </c>
    </row>
    <row r="408" spans="1:4" s="16" customFormat="1" ht="24.95" customHeight="1">
      <c r="B408" s="73" t="s">
        <v>287</v>
      </c>
      <c r="C408" s="78">
        <f>SUM(C407)</f>
        <v>710</v>
      </c>
      <c r="D408" s="78">
        <f t="shared" ref="D408" si="34">SUM(D407)</f>
        <v>0</v>
      </c>
    </row>
    <row r="409" spans="1:4" s="16" customFormat="1" ht="24.95" customHeight="1">
      <c r="B409" s="19"/>
      <c r="C409" s="21"/>
      <c r="D409" s="54"/>
    </row>
    <row r="410" spans="1:4" s="32" customFormat="1" ht="24.95" customHeight="1">
      <c r="B410" s="19"/>
      <c r="C410" s="21"/>
      <c r="D410" s="121"/>
    </row>
    <row r="411" spans="1:4" ht="24.95" customHeight="1">
      <c r="B411" s="19"/>
      <c r="C411" s="21"/>
      <c r="D411" s="54"/>
    </row>
    <row r="412" spans="1:4" s="32" customFormat="1" ht="16.5" customHeight="1">
      <c r="B412" s="320" t="s">
        <v>359</v>
      </c>
      <c r="C412" s="330" t="s">
        <v>20</v>
      </c>
      <c r="D412" s="75"/>
    </row>
    <row r="413" spans="1:4" s="32" customFormat="1" ht="16.5" customHeight="1">
      <c r="B413" s="321"/>
      <c r="C413" s="330"/>
      <c r="D413" s="75"/>
    </row>
    <row r="414" spans="1:4" s="32" customFormat="1" ht="33.75" customHeight="1">
      <c r="B414" s="322"/>
      <c r="C414" s="324"/>
      <c r="D414" s="75"/>
    </row>
    <row r="415" spans="1:4" s="32" customFormat="1" ht="24.95" customHeight="1">
      <c r="B415" s="319" t="s">
        <v>90</v>
      </c>
      <c r="C415" s="319"/>
      <c r="D415" s="319"/>
    </row>
    <row r="416" spans="1:4" s="32" customFormat="1" ht="16.5" customHeight="1">
      <c r="B416" s="84" t="s">
        <v>111</v>
      </c>
      <c r="C416" s="85">
        <v>0</v>
      </c>
      <c r="D416" s="75"/>
    </row>
    <row r="417" spans="1:4" s="32" customFormat="1" ht="16.5" customHeight="1">
      <c r="B417" s="61" t="s">
        <v>112</v>
      </c>
      <c r="C417" s="89">
        <f>SUM(C416:C416)</f>
        <v>0</v>
      </c>
      <c r="D417" s="89">
        <f t="shared" ref="D417" si="35">SUM(D416:D416)</f>
        <v>0</v>
      </c>
    </row>
    <row r="418" spans="1:4" s="32" customFormat="1" ht="24.95" customHeight="1">
      <c r="B418" s="64" t="s">
        <v>4</v>
      </c>
      <c r="C418" s="97">
        <f>C417</f>
        <v>0</v>
      </c>
      <c r="D418" s="97">
        <f t="shared" ref="D418" si="36">D417</f>
        <v>0</v>
      </c>
    </row>
    <row r="419" spans="1:4" s="32" customFormat="1" ht="24.95" customHeight="1">
      <c r="B419" s="325" t="s">
        <v>91</v>
      </c>
      <c r="C419" s="325"/>
      <c r="D419" s="325"/>
    </row>
    <row r="420" spans="1:4" s="32" customFormat="1" ht="16.5" customHeight="1">
      <c r="A420" s="49" t="s">
        <v>273</v>
      </c>
      <c r="B420" s="84" t="s">
        <v>113</v>
      </c>
      <c r="C420" s="85">
        <v>400</v>
      </c>
      <c r="D420" s="75"/>
    </row>
    <row r="421" spans="1:4" s="53" customFormat="1" ht="16.5" customHeight="1">
      <c r="A421" s="133" t="s">
        <v>223</v>
      </c>
      <c r="B421" s="88" t="s">
        <v>10</v>
      </c>
      <c r="C421" s="89">
        <f>C420</f>
        <v>400</v>
      </c>
      <c r="D421" s="89">
        <f t="shared" ref="D421" si="37">D420</f>
        <v>0</v>
      </c>
    </row>
    <row r="422" spans="1:4" s="32" customFormat="1" ht="16.5" customHeight="1">
      <c r="A422" s="49" t="s">
        <v>264</v>
      </c>
      <c r="B422" s="84" t="s">
        <v>114</v>
      </c>
      <c r="C422" s="85">
        <v>54</v>
      </c>
      <c r="D422" s="75"/>
    </row>
    <row r="423" spans="1:4" s="53" customFormat="1" ht="16.5" customHeight="1">
      <c r="A423" s="53" t="s">
        <v>267</v>
      </c>
      <c r="B423" s="88" t="s">
        <v>11</v>
      </c>
      <c r="C423" s="89">
        <f>C422</f>
        <v>54</v>
      </c>
      <c r="D423" s="89">
        <f t="shared" ref="D423" si="38">D422</f>
        <v>0</v>
      </c>
    </row>
    <row r="424" spans="1:4" s="32" customFormat="1" ht="24.95" customHeight="1">
      <c r="B424" s="73" t="s">
        <v>287</v>
      </c>
      <c r="C424" s="101">
        <f>C421+C423</f>
        <v>454</v>
      </c>
      <c r="D424" s="101">
        <f t="shared" ref="D424" si="39">D421+D423</f>
        <v>0</v>
      </c>
    </row>
    <row r="425" spans="1:4" s="32" customFormat="1" ht="24.95" customHeight="1">
      <c r="B425" s="19"/>
      <c r="C425" s="31"/>
      <c r="D425" s="121"/>
    </row>
    <row r="426" spans="1:4" s="32" customFormat="1" ht="16.5" customHeight="1">
      <c r="B426" s="320" t="s">
        <v>164</v>
      </c>
      <c r="C426" s="330" t="s">
        <v>20</v>
      </c>
      <c r="D426" s="75"/>
    </row>
    <row r="427" spans="1:4" s="32" customFormat="1" ht="16.5" customHeight="1">
      <c r="B427" s="321"/>
      <c r="C427" s="330"/>
      <c r="D427" s="75"/>
    </row>
    <row r="428" spans="1:4" s="32" customFormat="1" ht="16.5" customHeight="1">
      <c r="B428" s="322"/>
      <c r="C428" s="324"/>
      <c r="D428" s="75"/>
    </row>
    <row r="429" spans="1:4" s="32" customFormat="1" ht="24.95" customHeight="1">
      <c r="B429" s="325" t="s">
        <v>91</v>
      </c>
      <c r="C429" s="325"/>
      <c r="D429" s="325"/>
    </row>
    <row r="430" spans="1:4" s="32" customFormat="1" ht="16.5" customHeight="1">
      <c r="A430" s="49" t="s">
        <v>361</v>
      </c>
      <c r="B430" s="84" t="s">
        <v>109</v>
      </c>
      <c r="C430" s="60"/>
      <c r="D430" s="75"/>
    </row>
    <row r="431" spans="1:4" s="32" customFormat="1" ht="16.5" customHeight="1">
      <c r="A431" s="49" t="s">
        <v>361</v>
      </c>
      <c r="B431" s="84" t="s">
        <v>184</v>
      </c>
      <c r="C431" s="60">
        <v>200</v>
      </c>
      <c r="D431" s="75"/>
    </row>
    <row r="432" spans="1:4" s="32" customFormat="1" ht="16.5" customHeight="1">
      <c r="A432" s="49" t="s">
        <v>361</v>
      </c>
      <c r="B432" s="84" t="s">
        <v>133</v>
      </c>
      <c r="C432" s="60">
        <v>27</v>
      </c>
      <c r="D432" s="75"/>
    </row>
    <row r="433" spans="1:4" s="32" customFormat="1" ht="16.5" customHeight="1">
      <c r="A433" s="49" t="s">
        <v>361</v>
      </c>
      <c r="B433" s="84" t="s">
        <v>134</v>
      </c>
      <c r="C433" s="60">
        <v>20</v>
      </c>
      <c r="D433" s="75"/>
    </row>
    <row r="434" spans="1:4" s="32" customFormat="1" ht="16.5" customHeight="1">
      <c r="A434" s="49" t="s">
        <v>361</v>
      </c>
      <c r="B434" s="84" t="s">
        <v>135</v>
      </c>
      <c r="C434" s="60">
        <v>30</v>
      </c>
      <c r="D434" s="75"/>
    </row>
    <row r="435" spans="1:4" s="32" customFormat="1" ht="16.5" customHeight="1">
      <c r="A435" s="49" t="s">
        <v>361</v>
      </c>
      <c r="B435" s="84" t="s">
        <v>185</v>
      </c>
      <c r="C435" s="60">
        <v>31</v>
      </c>
      <c r="D435" s="75"/>
    </row>
    <row r="436" spans="1:4" s="32" customFormat="1" ht="16.5" customHeight="1">
      <c r="A436" s="134" t="s">
        <v>361</v>
      </c>
      <c r="B436" s="61" t="s">
        <v>362</v>
      </c>
      <c r="C436" s="62">
        <f>SUM(C430:C435)</f>
        <v>308</v>
      </c>
      <c r="D436" s="62">
        <f t="shared" ref="D436" si="40">SUM(D430:D434)</f>
        <v>0</v>
      </c>
    </row>
    <row r="437" spans="1:4" s="32" customFormat="1" ht="24.95" customHeight="1">
      <c r="B437" s="73" t="s">
        <v>287</v>
      </c>
      <c r="C437" s="74">
        <f>C436</f>
        <v>308</v>
      </c>
      <c r="D437" s="74">
        <f t="shared" ref="D437" si="41">D436</f>
        <v>0</v>
      </c>
    </row>
    <row r="438" spans="1:4" s="32" customFormat="1" ht="24.95" customHeight="1">
      <c r="B438" s="19"/>
      <c r="C438" s="31"/>
      <c r="D438" s="121"/>
    </row>
    <row r="439" spans="1:4" s="20" customFormat="1" ht="24.95" customHeight="1">
      <c r="B439" s="19"/>
      <c r="C439" s="21"/>
      <c r="D439" s="122"/>
    </row>
    <row r="440" spans="1:4" ht="16.5" customHeight="1">
      <c r="B440" s="320" t="s">
        <v>165</v>
      </c>
      <c r="C440" s="323" t="s">
        <v>20</v>
      </c>
      <c r="D440" s="58"/>
    </row>
    <row r="441" spans="1:4" ht="16.5" customHeight="1">
      <c r="B441" s="321"/>
      <c r="C441" s="323"/>
      <c r="D441" s="58"/>
    </row>
    <row r="442" spans="1:4" ht="16.5" customHeight="1">
      <c r="B442" s="322"/>
      <c r="C442" s="323"/>
      <c r="D442" s="58"/>
    </row>
    <row r="443" spans="1:4" ht="24.75" customHeight="1">
      <c r="B443" s="353" t="s">
        <v>90</v>
      </c>
      <c r="C443" s="354"/>
      <c r="D443" s="58"/>
    </row>
    <row r="444" spans="1:4" ht="16.5" customHeight="1">
      <c r="B444" s="102"/>
      <c r="C444" s="90"/>
      <c r="D444" s="58"/>
    </row>
    <row r="445" spans="1:4" ht="16.5" customHeight="1">
      <c r="B445" s="103"/>
      <c r="C445" s="123"/>
      <c r="D445" s="58"/>
    </row>
    <row r="446" spans="1:4" ht="24.75" customHeight="1">
      <c r="B446" s="99" t="s">
        <v>4</v>
      </c>
      <c r="C446" s="100">
        <f>SUM(C445)</f>
        <v>0</v>
      </c>
      <c r="D446" s="58"/>
    </row>
    <row r="447" spans="1:4" s="20" customFormat="1" ht="24.95" customHeight="1">
      <c r="B447" s="325" t="s">
        <v>91</v>
      </c>
      <c r="C447" s="325"/>
      <c r="D447" s="325"/>
    </row>
    <row r="448" spans="1:4" s="45" customFormat="1" ht="16.5" customHeight="1">
      <c r="A448" s="45" t="s">
        <v>273</v>
      </c>
      <c r="B448" s="84" t="s">
        <v>5</v>
      </c>
      <c r="C448" s="58">
        <v>3420</v>
      </c>
      <c r="D448" s="58"/>
    </row>
    <row r="449" spans="1:4" s="44" customFormat="1" ht="16.5" customHeight="1">
      <c r="A449" s="44" t="s">
        <v>273</v>
      </c>
      <c r="B449" s="68" t="s">
        <v>37</v>
      </c>
      <c r="C449" s="60">
        <v>68</v>
      </c>
      <c r="D449" s="58"/>
    </row>
    <row r="450" spans="1:4" s="44" customFormat="1" ht="16.5" customHeight="1">
      <c r="A450" s="44" t="s">
        <v>245</v>
      </c>
      <c r="B450" s="68" t="s">
        <v>140</v>
      </c>
      <c r="C450" s="60">
        <v>240</v>
      </c>
      <c r="D450" s="58"/>
    </row>
    <row r="451" spans="1:4" s="24" customFormat="1" ht="16.5" customHeight="1">
      <c r="A451" s="48" t="s">
        <v>223</v>
      </c>
      <c r="B451" s="88" t="s">
        <v>10</v>
      </c>
      <c r="C451" s="76">
        <f>SUM(C448:C450)</f>
        <v>3728</v>
      </c>
      <c r="D451" s="76" t="e">
        <f>SUM(#REF!,#REF!)</f>
        <v>#REF!</v>
      </c>
    </row>
    <row r="452" spans="1:4" s="44" customFormat="1" ht="16.5" customHeight="1">
      <c r="A452" s="44" t="s">
        <v>264</v>
      </c>
      <c r="B452" s="84" t="s">
        <v>76</v>
      </c>
      <c r="C452" s="58">
        <v>942</v>
      </c>
      <c r="D452" s="58"/>
    </row>
    <row r="453" spans="1:4" s="44" customFormat="1" ht="16.5" customHeight="1">
      <c r="A453" s="44" t="s">
        <v>266</v>
      </c>
      <c r="B453" s="84" t="s">
        <v>101</v>
      </c>
      <c r="C453" s="58">
        <v>40</v>
      </c>
      <c r="D453" s="58"/>
    </row>
    <row r="454" spans="1:4" s="44" customFormat="1" ht="16.5" customHeight="1">
      <c r="A454" s="44" t="s">
        <v>265</v>
      </c>
      <c r="B454" s="84" t="s">
        <v>364</v>
      </c>
      <c r="C454" s="58">
        <v>46</v>
      </c>
      <c r="D454" s="58"/>
    </row>
    <row r="455" spans="1:4" s="44" customFormat="1" ht="16.5" customHeight="1">
      <c r="A455" s="44" t="s">
        <v>276</v>
      </c>
      <c r="B455" s="84" t="s">
        <v>97</v>
      </c>
      <c r="C455" s="58">
        <v>20</v>
      </c>
      <c r="D455" s="58"/>
    </row>
    <row r="456" spans="1:4" ht="16.5" customHeight="1">
      <c r="A456" s="44" t="s">
        <v>267</v>
      </c>
      <c r="B456" s="88" t="s">
        <v>25</v>
      </c>
      <c r="C456" s="76">
        <f>SUM(C452:C455)</f>
        <v>1048</v>
      </c>
      <c r="D456" s="76">
        <f t="shared" ref="D456" si="42">SUM(D452:D455)</f>
        <v>0</v>
      </c>
    </row>
    <row r="457" spans="1:4" s="44" customFormat="1" ht="16.5" customHeight="1">
      <c r="A457" s="44" t="s">
        <v>201</v>
      </c>
      <c r="B457" s="84" t="s">
        <v>12</v>
      </c>
      <c r="C457" s="58">
        <v>25</v>
      </c>
      <c r="D457" s="58"/>
    </row>
    <row r="458" spans="1:4" s="44" customFormat="1" ht="16.5" customHeight="1">
      <c r="A458" s="44" t="s">
        <v>201</v>
      </c>
      <c r="B458" s="84" t="s">
        <v>17</v>
      </c>
      <c r="C458" s="58">
        <v>22</v>
      </c>
      <c r="D458" s="58"/>
    </row>
    <row r="459" spans="1:4" s="44" customFormat="1" ht="16.5" customHeight="1">
      <c r="A459" s="44" t="s">
        <v>201</v>
      </c>
      <c r="B459" s="84" t="s">
        <v>277</v>
      </c>
      <c r="C459" s="58">
        <v>200</v>
      </c>
      <c r="D459" s="58"/>
    </row>
    <row r="460" spans="1:4" s="44" customFormat="1" ht="16.5" customHeight="1">
      <c r="A460" s="131" t="s">
        <v>211</v>
      </c>
      <c r="B460" s="138" t="s">
        <v>278</v>
      </c>
      <c r="C460" s="135">
        <f>SUM(C457:C459)</f>
        <v>247</v>
      </c>
      <c r="D460" s="58"/>
    </row>
    <row r="461" spans="1:4" s="44" customFormat="1" ht="16.5" customHeight="1">
      <c r="A461" s="44" t="s">
        <v>203</v>
      </c>
      <c r="B461" s="84" t="s">
        <v>52</v>
      </c>
      <c r="C461" s="58">
        <v>150</v>
      </c>
      <c r="D461" s="58"/>
    </row>
    <row r="462" spans="1:4" s="44" customFormat="1" ht="16.5" customHeight="1">
      <c r="A462" s="131" t="s">
        <v>210</v>
      </c>
      <c r="B462" s="138" t="s">
        <v>256</v>
      </c>
      <c r="C462" s="135">
        <f>SUM(C461)</f>
        <v>150</v>
      </c>
      <c r="D462" s="58"/>
    </row>
    <row r="463" spans="1:4" s="44" customFormat="1" ht="16.5" customHeight="1">
      <c r="A463" s="44" t="s">
        <v>204</v>
      </c>
      <c r="B463" s="84" t="s">
        <v>280</v>
      </c>
      <c r="C463" s="58">
        <v>300</v>
      </c>
      <c r="D463" s="58"/>
    </row>
    <row r="464" spans="1:4" s="44" customFormat="1" ht="16.5" customHeight="1">
      <c r="A464" s="44" t="s">
        <v>205</v>
      </c>
      <c r="B464" s="84" t="s">
        <v>41</v>
      </c>
      <c r="C464" s="58">
        <v>100</v>
      </c>
      <c r="D464" s="58"/>
    </row>
    <row r="465" spans="1:4" s="44" customFormat="1" ht="16.5" customHeight="1">
      <c r="A465" s="44" t="s">
        <v>207</v>
      </c>
      <c r="B465" s="84" t="s">
        <v>363</v>
      </c>
      <c r="C465" s="58">
        <v>100</v>
      </c>
      <c r="D465" s="58"/>
    </row>
    <row r="466" spans="1:4" s="44" customFormat="1" ht="16.5" customHeight="1">
      <c r="A466" s="131" t="s">
        <v>257</v>
      </c>
      <c r="B466" s="138" t="s">
        <v>284</v>
      </c>
      <c r="C466" s="135">
        <f>SUM(C463:C465)</f>
        <v>500</v>
      </c>
      <c r="D466" s="58"/>
    </row>
    <row r="467" spans="1:4" s="45" customFormat="1" ht="16.5" customHeight="1">
      <c r="A467" s="45" t="s">
        <v>208</v>
      </c>
      <c r="B467" s="84" t="s">
        <v>31</v>
      </c>
      <c r="C467" s="58">
        <v>242</v>
      </c>
      <c r="D467" s="58"/>
    </row>
    <row r="468" spans="1:4" s="45" customFormat="1" ht="16.5" customHeight="1">
      <c r="A468" s="131" t="s">
        <v>261</v>
      </c>
      <c r="B468" s="138" t="s">
        <v>216</v>
      </c>
      <c r="C468" s="135">
        <f>SUM(C467)</f>
        <v>242</v>
      </c>
      <c r="D468" s="58"/>
    </row>
    <row r="469" spans="1:4" s="44" customFormat="1" ht="16.5" customHeight="1">
      <c r="A469" s="44" t="s">
        <v>209</v>
      </c>
      <c r="B469" s="84" t="s">
        <v>14</v>
      </c>
      <c r="C469" s="58">
        <v>50</v>
      </c>
      <c r="D469" s="58"/>
    </row>
    <row r="470" spans="1:4" s="44" customFormat="1" ht="16.5" customHeight="1">
      <c r="A470" s="44" t="s">
        <v>259</v>
      </c>
      <c r="B470" s="84" t="s">
        <v>365</v>
      </c>
      <c r="C470" s="58">
        <f>SUM(C469)</f>
        <v>50</v>
      </c>
      <c r="D470" s="58"/>
    </row>
    <row r="471" spans="1:4" ht="16.5" customHeight="1">
      <c r="A471" s="131" t="s">
        <v>263</v>
      </c>
      <c r="B471" s="88" t="s">
        <v>2</v>
      </c>
      <c r="C471" s="76">
        <f>SUM(C457:C469)</f>
        <v>2328</v>
      </c>
      <c r="D471" s="76">
        <f t="shared" ref="D471" si="43">SUM(D457:D469)</f>
        <v>0</v>
      </c>
    </row>
    <row r="472" spans="1:4" s="16" customFormat="1" ht="24.95" customHeight="1">
      <c r="B472" s="73" t="s">
        <v>287</v>
      </c>
      <c r="C472" s="74">
        <f>SUM(C451,C456,C471)</f>
        <v>7104</v>
      </c>
      <c r="D472" s="74" t="e">
        <f>SUM(D451,D456,D471)</f>
        <v>#REF!</v>
      </c>
    </row>
    <row r="473" spans="1:4" s="20" customFormat="1" ht="24.95" customHeight="1">
      <c r="B473" s="19"/>
      <c r="C473" s="31"/>
      <c r="D473" s="121"/>
    </row>
    <row r="474" spans="1:4" s="20" customFormat="1" ht="16.5" customHeight="1">
      <c r="B474" s="320" t="s">
        <v>366</v>
      </c>
      <c r="C474" s="323" t="s">
        <v>20</v>
      </c>
      <c r="D474" s="75"/>
    </row>
    <row r="475" spans="1:4" s="20" customFormat="1" ht="16.5" customHeight="1">
      <c r="B475" s="321"/>
      <c r="C475" s="323"/>
      <c r="D475" s="75"/>
    </row>
    <row r="476" spans="1:4" s="20" customFormat="1" ht="32.25" customHeight="1">
      <c r="B476" s="322"/>
      <c r="C476" s="324"/>
      <c r="D476" s="75"/>
    </row>
    <row r="477" spans="1:4" s="20" customFormat="1" ht="24.95" customHeight="1">
      <c r="B477" s="319" t="s">
        <v>90</v>
      </c>
      <c r="C477" s="319"/>
      <c r="D477" s="319"/>
    </row>
    <row r="478" spans="1:4" s="20" customFormat="1" ht="16.5" customHeight="1">
      <c r="A478" s="49" t="s">
        <v>367</v>
      </c>
      <c r="B478" s="84" t="s">
        <v>124</v>
      </c>
      <c r="C478" s="104">
        <v>1800</v>
      </c>
      <c r="D478" s="75"/>
    </row>
    <row r="479" spans="1:4" s="20" customFormat="1" ht="16.5" customHeight="1">
      <c r="A479" s="49" t="s">
        <v>353</v>
      </c>
      <c r="B479" s="61" t="s">
        <v>368</v>
      </c>
      <c r="C479" s="76">
        <f>C478</f>
        <v>1800</v>
      </c>
      <c r="D479" s="76">
        <f t="shared" ref="D479" si="44">D478</f>
        <v>0</v>
      </c>
    </row>
    <row r="480" spans="1:4" s="20" customFormat="1" ht="24.95" customHeight="1">
      <c r="B480" s="64" t="s">
        <v>4</v>
      </c>
      <c r="C480" s="65">
        <f>C479</f>
        <v>1800</v>
      </c>
      <c r="D480" s="65" t="e">
        <f>#REF!+D479</f>
        <v>#REF!</v>
      </c>
    </row>
    <row r="481" spans="1:4" s="20" customFormat="1" ht="24.95" customHeight="1">
      <c r="B481" s="325" t="s">
        <v>91</v>
      </c>
      <c r="C481" s="325"/>
      <c r="D481" s="325"/>
    </row>
    <row r="482" spans="1:4" s="20" customFormat="1" ht="16.5" customHeight="1">
      <c r="A482" s="49" t="s">
        <v>273</v>
      </c>
      <c r="B482" s="84" t="s">
        <v>5</v>
      </c>
      <c r="C482" s="58">
        <v>1464</v>
      </c>
      <c r="D482" s="75"/>
    </row>
    <row r="483" spans="1:4" s="20" customFormat="1" ht="16.5" customHeight="1">
      <c r="A483" s="49" t="s">
        <v>273</v>
      </c>
      <c r="B483" s="84" t="s">
        <v>117</v>
      </c>
      <c r="C483" s="58">
        <v>30</v>
      </c>
      <c r="D483" s="75"/>
    </row>
    <row r="484" spans="1:4" s="20" customFormat="1" ht="16.5" customHeight="1">
      <c r="A484" s="49" t="s">
        <v>245</v>
      </c>
      <c r="B484" s="84" t="s">
        <v>141</v>
      </c>
      <c r="C484" s="58">
        <v>123</v>
      </c>
      <c r="D484" s="75"/>
    </row>
    <row r="485" spans="1:4" s="20" customFormat="1" ht="16.5" customHeight="1">
      <c r="A485" s="49" t="s">
        <v>223</v>
      </c>
      <c r="B485" s="88" t="s">
        <v>10</v>
      </c>
      <c r="C485" s="76">
        <f>SUM(C482:C484)</f>
        <v>1617</v>
      </c>
      <c r="D485" s="76" t="e">
        <f>#REF!+#REF!</f>
        <v>#REF!</v>
      </c>
    </row>
    <row r="486" spans="1:4" s="20" customFormat="1" ht="16.5" customHeight="1">
      <c r="A486" s="49" t="s">
        <v>264</v>
      </c>
      <c r="B486" s="84" t="s">
        <v>118</v>
      </c>
      <c r="C486" s="58">
        <v>403</v>
      </c>
      <c r="D486" s="75"/>
    </row>
    <row r="487" spans="1:4" s="20" customFormat="1" ht="16.5" customHeight="1">
      <c r="A487" s="49" t="s">
        <v>276</v>
      </c>
      <c r="B487" s="84" t="s">
        <v>119</v>
      </c>
      <c r="C487" s="58">
        <v>10</v>
      </c>
      <c r="D487" s="75"/>
    </row>
    <row r="488" spans="1:4" s="20" customFormat="1" ht="16.5" customHeight="1">
      <c r="A488" s="49" t="s">
        <v>266</v>
      </c>
      <c r="B488" s="84" t="s">
        <v>120</v>
      </c>
      <c r="C488" s="58">
        <v>23</v>
      </c>
      <c r="D488" s="75"/>
    </row>
    <row r="489" spans="1:4" s="20" customFormat="1" ht="16.5" customHeight="1">
      <c r="A489" s="49" t="s">
        <v>265</v>
      </c>
      <c r="B489" s="84" t="s">
        <v>364</v>
      </c>
      <c r="C489" s="58">
        <v>23</v>
      </c>
      <c r="D489" s="75"/>
    </row>
    <row r="490" spans="1:4" s="20" customFormat="1" ht="16.5" customHeight="1">
      <c r="A490" s="134" t="s">
        <v>267</v>
      </c>
      <c r="B490" s="88" t="s">
        <v>15</v>
      </c>
      <c r="C490" s="76">
        <f>C486+C487+C488</f>
        <v>436</v>
      </c>
      <c r="D490" s="76">
        <f t="shared" ref="D490" si="45">D486+D487+D488</f>
        <v>0</v>
      </c>
    </row>
    <row r="491" spans="1:4" s="49" customFormat="1" ht="16.5" customHeight="1">
      <c r="A491" s="49" t="s">
        <v>201</v>
      </c>
      <c r="B491" s="84" t="s">
        <v>121</v>
      </c>
      <c r="C491" s="58">
        <v>11</v>
      </c>
      <c r="D491" s="75"/>
    </row>
    <row r="492" spans="1:4" s="49" customFormat="1" ht="16.5" customHeight="1">
      <c r="A492" s="49" t="s">
        <v>201</v>
      </c>
      <c r="B492" s="84" t="s">
        <v>122</v>
      </c>
      <c r="C492" s="58">
        <v>200</v>
      </c>
      <c r="D492" s="75"/>
    </row>
    <row r="493" spans="1:4" s="49" customFormat="1" ht="16.5" customHeight="1">
      <c r="A493" s="134" t="s">
        <v>211</v>
      </c>
      <c r="B493" s="138" t="s">
        <v>278</v>
      </c>
      <c r="C493" s="135">
        <f>SUM(C491:C492)</f>
        <v>211</v>
      </c>
      <c r="D493" s="75"/>
    </row>
    <row r="494" spans="1:4" s="49" customFormat="1" ht="16.5" customHeight="1">
      <c r="A494" s="49" t="s">
        <v>204</v>
      </c>
      <c r="B494" s="84" t="s">
        <v>280</v>
      </c>
      <c r="C494" s="58">
        <v>450</v>
      </c>
      <c r="D494" s="75"/>
    </row>
    <row r="495" spans="1:4" s="49" customFormat="1" ht="16.5" customHeight="1">
      <c r="A495" s="49" t="s">
        <v>205</v>
      </c>
      <c r="B495" s="84" t="s">
        <v>41</v>
      </c>
      <c r="C495" s="58">
        <v>100</v>
      </c>
      <c r="D495" s="75"/>
    </row>
    <row r="496" spans="1:4" s="49" customFormat="1" ht="16.5" customHeight="1">
      <c r="A496" s="49" t="s">
        <v>283</v>
      </c>
      <c r="B496" s="84" t="s">
        <v>123</v>
      </c>
      <c r="C496" s="58">
        <v>150</v>
      </c>
      <c r="D496" s="75"/>
    </row>
    <row r="497" spans="1:4" s="49" customFormat="1" ht="16.5" customHeight="1">
      <c r="A497" s="134" t="s">
        <v>257</v>
      </c>
      <c r="B497" s="138" t="s">
        <v>284</v>
      </c>
      <c r="C497" s="135">
        <f>SUM(C494:C496)</f>
        <v>700</v>
      </c>
      <c r="D497" s="75"/>
    </row>
    <row r="498" spans="1:4" s="49" customFormat="1" ht="16.5" customHeight="1">
      <c r="A498" s="49" t="s">
        <v>208</v>
      </c>
      <c r="B498" s="84" t="s">
        <v>31</v>
      </c>
      <c r="C498" s="58">
        <v>246</v>
      </c>
      <c r="D498" s="75"/>
    </row>
    <row r="499" spans="1:4" s="49" customFormat="1" ht="16.5" customHeight="1">
      <c r="A499" s="134" t="s">
        <v>261</v>
      </c>
      <c r="B499" s="138" t="s">
        <v>216</v>
      </c>
      <c r="C499" s="135">
        <f>SUM(C498)</f>
        <v>246</v>
      </c>
      <c r="D499" s="75"/>
    </row>
    <row r="500" spans="1:4" s="49" customFormat="1" ht="16.5" customHeight="1">
      <c r="A500" s="49" t="s">
        <v>209</v>
      </c>
      <c r="B500" s="84" t="s">
        <v>14</v>
      </c>
      <c r="C500" s="58">
        <v>50</v>
      </c>
      <c r="D500" s="76">
        <f>SUM(D491:D498)</f>
        <v>0</v>
      </c>
    </row>
    <row r="501" spans="1:4" s="49" customFormat="1" ht="16.5" customHeight="1">
      <c r="A501" s="134" t="s">
        <v>259</v>
      </c>
      <c r="B501" s="138" t="s">
        <v>369</v>
      </c>
      <c r="C501" s="135">
        <f>SUM(C500)</f>
        <v>50</v>
      </c>
      <c r="D501" s="75"/>
    </row>
    <row r="502" spans="1:4" s="49" customFormat="1" ht="16.5" customHeight="1">
      <c r="A502" s="140" t="s">
        <v>263</v>
      </c>
      <c r="B502" s="88" t="s">
        <v>116</v>
      </c>
      <c r="C502" s="76">
        <f>C493+C497+C499+C501</f>
        <v>1207</v>
      </c>
      <c r="D502" s="76" t="e">
        <f>D501+#REF!</f>
        <v>#REF!</v>
      </c>
    </row>
    <row r="503" spans="1:4" s="20" customFormat="1" ht="24.95" customHeight="1">
      <c r="B503" s="73" t="s">
        <v>287</v>
      </c>
      <c r="C503" s="74">
        <f>C485+C490+C502</f>
        <v>3260</v>
      </c>
      <c r="D503" s="74" t="e">
        <f>D485+D490+D500+D502+#REF!</f>
        <v>#REF!</v>
      </c>
    </row>
    <row r="504" spans="1:4" ht="24.95" customHeight="1">
      <c r="B504" s="17"/>
      <c r="C504" s="27"/>
      <c r="D504" s="54"/>
    </row>
    <row r="505" spans="1:4" ht="16.5" customHeight="1">
      <c r="B505" s="331" t="s">
        <v>93</v>
      </c>
      <c r="C505" s="323" t="s">
        <v>20</v>
      </c>
      <c r="D505" s="58"/>
    </row>
    <row r="506" spans="1:4" ht="16.5" customHeight="1">
      <c r="B506" s="327"/>
      <c r="C506" s="323"/>
      <c r="D506" s="58"/>
    </row>
    <row r="507" spans="1:4" ht="16.5" customHeight="1">
      <c r="B507" s="328"/>
      <c r="C507" s="324"/>
      <c r="D507" s="58"/>
    </row>
    <row r="508" spans="1:4" s="16" customFormat="1" ht="24.95" customHeight="1">
      <c r="B508" s="325" t="s">
        <v>91</v>
      </c>
      <c r="C508" s="325"/>
      <c r="D508" s="325"/>
    </row>
    <row r="509" spans="1:4" s="44" customFormat="1" ht="16.5" customHeight="1">
      <c r="A509" s="44" t="s">
        <v>370</v>
      </c>
      <c r="B509" s="84" t="s">
        <v>26</v>
      </c>
      <c r="C509" s="106">
        <v>300</v>
      </c>
      <c r="D509" s="58"/>
    </row>
    <row r="510" spans="1:4" ht="16.5" customHeight="1">
      <c r="A510" s="131" t="s">
        <v>223</v>
      </c>
      <c r="B510" s="88" t="s">
        <v>10</v>
      </c>
      <c r="C510" s="107">
        <f>SUM(C509)</f>
        <v>300</v>
      </c>
      <c r="D510" s="107" t="e">
        <f>SUM(#REF!)</f>
        <v>#REF!</v>
      </c>
    </row>
    <row r="511" spans="1:4" s="44" customFormat="1" ht="16.5" customHeight="1">
      <c r="A511" s="131" t="s">
        <v>264</v>
      </c>
      <c r="B511" s="138" t="s">
        <v>77</v>
      </c>
      <c r="C511" s="141">
        <v>81</v>
      </c>
      <c r="D511" s="58"/>
    </row>
    <row r="512" spans="1:4" s="11" customFormat="1" ht="16.5" customHeight="1">
      <c r="A512" s="45" t="s">
        <v>267</v>
      </c>
      <c r="B512" s="88" t="s">
        <v>11</v>
      </c>
      <c r="C512" s="107">
        <f>SUM(C511)</f>
        <v>81</v>
      </c>
      <c r="D512" s="107">
        <f t="shared" ref="D512" si="46">SUM(D511)</f>
        <v>0</v>
      </c>
    </row>
    <row r="513" spans="1:4" s="45" customFormat="1" ht="16.5" customHeight="1">
      <c r="A513" s="44" t="s">
        <v>200</v>
      </c>
      <c r="B513" s="84" t="s">
        <v>56</v>
      </c>
      <c r="C513" s="106">
        <v>250</v>
      </c>
      <c r="D513" s="58"/>
    </row>
    <row r="514" spans="1:4" s="45" customFormat="1" ht="16.5" customHeight="1">
      <c r="A514" s="44" t="s">
        <v>200</v>
      </c>
      <c r="B514" s="59" t="s">
        <v>57</v>
      </c>
      <c r="C514" s="60">
        <v>150</v>
      </c>
      <c r="D514" s="58"/>
    </row>
    <row r="515" spans="1:4" s="45" customFormat="1" ht="16.5" customHeight="1">
      <c r="A515" s="131" t="s">
        <v>200</v>
      </c>
      <c r="B515" s="130" t="s">
        <v>278</v>
      </c>
      <c r="C515" s="127">
        <f>SUM(C513:C514)</f>
        <v>400</v>
      </c>
      <c r="D515" s="58"/>
    </row>
    <row r="516" spans="1:4" s="44" customFormat="1" ht="16.5" customHeight="1">
      <c r="A516" s="44" t="s">
        <v>208</v>
      </c>
      <c r="B516" s="59" t="s">
        <v>31</v>
      </c>
      <c r="C516" s="60">
        <v>20</v>
      </c>
      <c r="D516" s="58"/>
    </row>
    <row r="517" spans="1:4" s="44" customFormat="1" ht="16.5" customHeight="1">
      <c r="A517" s="131" t="s">
        <v>261</v>
      </c>
      <c r="B517" s="130" t="s">
        <v>216</v>
      </c>
      <c r="C517" s="127">
        <f>SUM(C516)</f>
        <v>20</v>
      </c>
      <c r="D517" s="58"/>
    </row>
    <row r="518" spans="1:4" ht="16.5" customHeight="1">
      <c r="A518" s="131" t="s">
        <v>263</v>
      </c>
      <c r="B518" s="61" t="s">
        <v>18</v>
      </c>
      <c r="C518" s="62">
        <f>SUM(C515+C517)</f>
        <v>420</v>
      </c>
      <c r="D518" s="62">
        <f t="shared" ref="D518" si="47">SUM(D513:D516)</f>
        <v>0</v>
      </c>
    </row>
    <row r="519" spans="1:4" s="16" customFormat="1" ht="24.95" customHeight="1">
      <c r="B519" s="73" t="s">
        <v>287</v>
      </c>
      <c r="C519" s="74">
        <f>SUM(C510,C512,C518)</f>
        <v>801</v>
      </c>
      <c r="D519" s="74" t="e">
        <f t="shared" ref="D519" si="48">SUM(D510,D512,D518)</f>
        <v>#REF!</v>
      </c>
    </row>
    <row r="520" spans="1:4" s="20" customFormat="1" ht="24.95" customHeight="1">
      <c r="B520" s="19"/>
      <c r="C520" s="31"/>
      <c r="D520" s="121"/>
    </row>
    <row r="521" spans="1:4" s="16" customFormat="1" ht="16.5" customHeight="1">
      <c r="B521" s="320" t="s">
        <v>371</v>
      </c>
      <c r="C521" s="323" t="s">
        <v>20</v>
      </c>
      <c r="D521" s="58"/>
    </row>
    <row r="522" spans="1:4" s="16" customFormat="1" ht="16.5" customHeight="1">
      <c r="B522" s="327"/>
      <c r="C522" s="323"/>
      <c r="D522" s="58"/>
    </row>
    <row r="523" spans="1:4" s="16" customFormat="1" ht="16.5" customHeight="1">
      <c r="B523" s="328"/>
      <c r="C523" s="324"/>
      <c r="D523" s="58"/>
    </row>
    <row r="524" spans="1:4" s="16" customFormat="1" ht="24.95" customHeight="1">
      <c r="B524" s="325" t="s">
        <v>91</v>
      </c>
      <c r="C524" s="325"/>
      <c r="D524" s="325"/>
    </row>
    <row r="525" spans="1:4" s="44" customFormat="1" ht="16.5" customHeight="1">
      <c r="A525" s="44" t="s">
        <v>201</v>
      </c>
      <c r="B525" s="84" t="s">
        <v>280</v>
      </c>
      <c r="C525" s="75">
        <v>1200</v>
      </c>
      <c r="D525" s="75">
        <v>7677</v>
      </c>
    </row>
    <row r="526" spans="1:4" s="44" customFormat="1" ht="16.5" customHeight="1">
      <c r="A526" s="44" t="s">
        <v>205</v>
      </c>
      <c r="B526" s="59" t="s">
        <v>175</v>
      </c>
      <c r="C526" s="60">
        <v>150</v>
      </c>
      <c r="D526" s="75"/>
    </row>
    <row r="527" spans="1:4" s="44" customFormat="1" ht="16.5" customHeight="1">
      <c r="A527" s="44" t="s">
        <v>283</v>
      </c>
      <c r="B527" s="59" t="s">
        <v>174</v>
      </c>
      <c r="C527" s="60">
        <v>150</v>
      </c>
      <c r="D527" s="75"/>
    </row>
    <row r="528" spans="1:4" s="44" customFormat="1" ht="16.5" customHeight="1">
      <c r="A528" s="131" t="s">
        <v>257</v>
      </c>
      <c r="B528" s="130" t="s">
        <v>284</v>
      </c>
      <c r="C528" s="127">
        <f>SUM(C525:C527)</f>
        <v>1500</v>
      </c>
      <c r="D528" s="75"/>
    </row>
    <row r="529" spans="1:4" s="44" customFormat="1" ht="16.5" customHeight="1">
      <c r="A529" s="44" t="s">
        <v>203</v>
      </c>
      <c r="B529" s="84" t="s">
        <v>374</v>
      </c>
      <c r="C529" s="58">
        <v>150</v>
      </c>
      <c r="D529" s="58">
        <v>398</v>
      </c>
    </row>
    <row r="530" spans="1:4" s="16" customFormat="1" ht="16.5" customHeight="1">
      <c r="A530" s="131" t="s">
        <v>210</v>
      </c>
      <c r="B530" s="130" t="s">
        <v>256</v>
      </c>
      <c r="C530" s="127">
        <f>SUM(C529)</f>
        <v>150</v>
      </c>
      <c r="D530" s="62">
        <f>SUM(D525:D529)</f>
        <v>8075</v>
      </c>
    </row>
    <row r="531" spans="1:4" s="16" customFormat="1" ht="16.5" customHeight="1">
      <c r="A531" s="44" t="s">
        <v>208</v>
      </c>
      <c r="B531" s="59" t="s">
        <v>31</v>
      </c>
      <c r="C531" s="60">
        <v>445</v>
      </c>
      <c r="D531" s="60"/>
    </row>
    <row r="532" spans="1:4" s="16" customFormat="1" ht="16.5" customHeight="1">
      <c r="A532" s="131" t="s">
        <v>261</v>
      </c>
      <c r="B532" s="130" t="s">
        <v>216</v>
      </c>
      <c r="C532" s="127">
        <f>SUM(C531)</f>
        <v>445</v>
      </c>
      <c r="D532" s="60"/>
    </row>
    <row r="533" spans="1:4" s="16" customFormat="1" ht="16.5" customHeight="1">
      <c r="A533" s="44"/>
      <c r="B533" s="61" t="s">
        <v>2</v>
      </c>
      <c r="C533" s="62">
        <f>C528+C530+C532</f>
        <v>2095</v>
      </c>
      <c r="D533" s="62">
        <f t="shared" ref="D533" si="49">D531+D532</f>
        <v>0</v>
      </c>
    </row>
    <row r="534" spans="1:4" s="16" customFormat="1" ht="24.95" customHeight="1">
      <c r="B534" s="73" t="s">
        <v>287</v>
      </c>
      <c r="C534" s="74">
        <f>SUM(C533)</f>
        <v>2095</v>
      </c>
      <c r="D534" s="74">
        <f t="shared" ref="D534" si="50">SUM(D530+D533)</f>
        <v>8075</v>
      </c>
    </row>
    <row r="535" spans="1:4" s="20" customFormat="1" ht="24.95" customHeight="1">
      <c r="B535" s="19"/>
      <c r="C535" s="31"/>
      <c r="D535" s="121"/>
    </row>
    <row r="536" spans="1:4" s="16" customFormat="1" ht="16.5" customHeight="1">
      <c r="B536" s="331" t="s">
        <v>94</v>
      </c>
      <c r="C536" s="323" t="s">
        <v>20</v>
      </c>
      <c r="D536" s="58"/>
    </row>
    <row r="537" spans="1:4" s="16" customFormat="1" ht="16.5" customHeight="1">
      <c r="B537" s="327"/>
      <c r="C537" s="323"/>
      <c r="D537" s="58"/>
    </row>
    <row r="538" spans="1:4" s="16" customFormat="1" ht="16.5" customHeight="1">
      <c r="B538" s="327"/>
      <c r="C538" s="323"/>
      <c r="D538" s="58"/>
    </row>
    <row r="539" spans="1:4" s="16" customFormat="1" ht="16.5" customHeight="1">
      <c r="B539" s="328"/>
      <c r="C539" s="324"/>
      <c r="D539" s="58"/>
    </row>
    <row r="540" spans="1:4" s="16" customFormat="1" ht="24.95" customHeight="1">
      <c r="B540" s="319" t="s">
        <v>90</v>
      </c>
      <c r="C540" s="319"/>
      <c r="D540" s="319"/>
    </row>
    <row r="541" spans="1:4" s="16" customFormat="1" ht="16.5" customHeight="1">
      <c r="B541" s="77" t="s">
        <v>188</v>
      </c>
      <c r="C541" s="108">
        <v>62655</v>
      </c>
      <c r="D541" s="58"/>
    </row>
    <row r="542" spans="1:4" s="16" customFormat="1" ht="16.5" customHeight="1">
      <c r="B542" s="55" t="s">
        <v>173</v>
      </c>
      <c r="C542" s="56">
        <f>C541</f>
        <v>62655</v>
      </c>
      <c r="D542" s="55">
        <f t="shared" ref="D542:D543" si="51">D541</f>
        <v>0</v>
      </c>
    </row>
    <row r="543" spans="1:4" s="16" customFormat="1" ht="24.95" customHeight="1">
      <c r="B543" s="64" t="s">
        <v>4</v>
      </c>
      <c r="C543" s="109">
        <f>C542</f>
        <v>62655</v>
      </c>
      <c r="D543" s="110">
        <f t="shared" si="51"/>
        <v>0</v>
      </c>
    </row>
    <row r="544" spans="1:4" s="16" customFormat="1" ht="24.95" customHeight="1">
      <c r="B544" s="325" t="s">
        <v>91</v>
      </c>
      <c r="C544" s="325"/>
      <c r="D544" s="325"/>
    </row>
    <row r="545" spans="1:4" s="44" customFormat="1" ht="16.5" customHeight="1">
      <c r="B545" s="84" t="s">
        <v>170</v>
      </c>
      <c r="C545" s="75"/>
      <c r="D545" s="75">
        <v>6785</v>
      </c>
    </row>
    <row r="546" spans="1:4" s="44" customFormat="1" ht="16.5" customHeight="1">
      <c r="B546" s="84" t="s">
        <v>171</v>
      </c>
      <c r="C546" s="58"/>
      <c r="D546" s="58">
        <v>476</v>
      </c>
    </row>
    <row r="547" spans="1:4" s="16" customFormat="1" ht="16.5" customHeight="1">
      <c r="B547" s="86" t="s">
        <v>172</v>
      </c>
      <c r="C547" s="76">
        <f>SUM(C545+C546)</f>
        <v>0</v>
      </c>
      <c r="D547" s="76">
        <f t="shared" ref="D547" si="52">SUM(D545+D546)</f>
        <v>7261</v>
      </c>
    </row>
    <row r="548" spans="1:4" s="44" customFormat="1" ht="16.5" customHeight="1">
      <c r="B548" s="59" t="s">
        <v>78</v>
      </c>
      <c r="C548" s="60">
        <v>1720</v>
      </c>
      <c r="D548" s="60">
        <v>687</v>
      </c>
    </row>
    <row r="549" spans="1:4" s="44" customFormat="1" ht="16.5" customHeight="1">
      <c r="B549" s="59" t="s">
        <v>31</v>
      </c>
      <c r="C549" s="60">
        <v>464</v>
      </c>
      <c r="D549" s="60">
        <v>185</v>
      </c>
    </row>
    <row r="550" spans="1:4" s="16" customFormat="1" ht="16.5" customHeight="1">
      <c r="B550" s="61" t="s">
        <v>18</v>
      </c>
      <c r="C550" s="62">
        <f>SUM(C548:C549)</f>
        <v>2184</v>
      </c>
      <c r="D550" s="62">
        <f>SUM(D548:D549)</f>
        <v>872</v>
      </c>
    </row>
    <row r="551" spans="1:4" s="16" customFormat="1" ht="24.95" customHeight="1">
      <c r="B551" s="73" t="s">
        <v>287</v>
      </c>
      <c r="C551" s="74">
        <f>C547+C550</f>
        <v>2184</v>
      </c>
      <c r="D551" s="74">
        <f>D547+D550</f>
        <v>8133</v>
      </c>
    </row>
    <row r="552" spans="1:4" s="20" customFormat="1" ht="24.95" customHeight="1">
      <c r="B552" s="19"/>
      <c r="C552" s="31"/>
      <c r="D552" s="121"/>
    </row>
    <row r="553" spans="1:4" s="20" customFormat="1" ht="24.95" customHeight="1">
      <c r="B553" s="19"/>
      <c r="C553" s="31"/>
      <c r="D553" s="121"/>
    </row>
    <row r="554" spans="1:4" s="16" customFormat="1" ht="16.5" customHeight="1">
      <c r="B554" s="331" t="s">
        <v>95</v>
      </c>
      <c r="C554" s="323" t="s">
        <v>20</v>
      </c>
      <c r="D554" s="58"/>
    </row>
    <row r="555" spans="1:4" s="16" customFormat="1" ht="16.5" customHeight="1">
      <c r="B555" s="327"/>
      <c r="C555" s="323"/>
      <c r="D555" s="58"/>
    </row>
    <row r="556" spans="1:4" s="16" customFormat="1" ht="16.5" customHeight="1">
      <c r="B556" s="328"/>
      <c r="C556" s="324"/>
      <c r="D556" s="58"/>
    </row>
    <row r="557" spans="1:4" s="16" customFormat="1" ht="24.95" customHeight="1">
      <c r="B557" s="325" t="s">
        <v>91</v>
      </c>
      <c r="C557" s="325"/>
      <c r="D557" s="325"/>
    </row>
    <row r="558" spans="1:4" s="44" customFormat="1" ht="16.5" customHeight="1">
      <c r="A558" s="44" t="s">
        <v>201</v>
      </c>
      <c r="B558" s="111" t="s">
        <v>79</v>
      </c>
      <c r="C558" s="58">
        <v>30</v>
      </c>
      <c r="D558" s="58">
        <v>20</v>
      </c>
    </row>
    <row r="559" spans="1:4" s="44" customFormat="1" ht="16.5" customHeight="1">
      <c r="A559" s="44" t="s">
        <v>201</v>
      </c>
      <c r="B559" s="84" t="s">
        <v>80</v>
      </c>
      <c r="C559" s="58">
        <v>30</v>
      </c>
      <c r="D559" s="58">
        <v>20</v>
      </c>
    </row>
    <row r="560" spans="1:4" s="44" customFormat="1" ht="16.5" customHeight="1">
      <c r="A560" s="44" t="s">
        <v>201</v>
      </c>
      <c r="B560" s="84" t="s">
        <v>81</v>
      </c>
      <c r="C560" s="58">
        <v>20</v>
      </c>
      <c r="D560" s="58">
        <v>25</v>
      </c>
    </row>
    <row r="561" spans="1:4" s="44" customFormat="1" ht="16.5" customHeight="1">
      <c r="A561" s="44" t="s">
        <v>201</v>
      </c>
      <c r="B561" s="84" t="s">
        <v>82</v>
      </c>
      <c r="C561" s="58">
        <v>200</v>
      </c>
      <c r="D561" s="58">
        <v>100</v>
      </c>
    </row>
    <row r="562" spans="1:4" s="44" customFormat="1" ht="16.5" customHeight="1">
      <c r="A562" s="44" t="s">
        <v>201</v>
      </c>
      <c r="B562" s="84" t="s">
        <v>151</v>
      </c>
      <c r="C562" s="58">
        <v>120</v>
      </c>
      <c r="D562" s="58">
        <v>50</v>
      </c>
    </row>
    <row r="563" spans="1:4" s="44" customFormat="1" ht="16.5" customHeight="1">
      <c r="A563" s="131" t="s">
        <v>211</v>
      </c>
      <c r="B563" s="138" t="s">
        <v>278</v>
      </c>
      <c r="C563" s="135">
        <f>SUM(C558:C562)</f>
        <v>400</v>
      </c>
      <c r="D563" s="58"/>
    </row>
    <row r="564" spans="1:4" s="44" customFormat="1" ht="16.5" customHeight="1">
      <c r="A564" s="44" t="s">
        <v>283</v>
      </c>
      <c r="B564" s="84" t="s">
        <v>376</v>
      </c>
      <c r="C564" s="58">
        <v>400</v>
      </c>
      <c r="D564" s="58"/>
    </row>
    <row r="565" spans="1:4" s="44" customFormat="1" ht="16.5" customHeight="1">
      <c r="A565" s="131" t="s">
        <v>257</v>
      </c>
      <c r="B565" s="138" t="s">
        <v>284</v>
      </c>
      <c r="C565" s="135">
        <f>SUM(C564)</f>
        <v>400</v>
      </c>
      <c r="D565" s="58"/>
    </row>
    <row r="566" spans="1:4" s="44" customFormat="1" ht="16.5" customHeight="1">
      <c r="A566" s="44" t="s">
        <v>261</v>
      </c>
      <c r="B566" s="84" t="s">
        <v>375</v>
      </c>
      <c r="C566" s="58">
        <v>216</v>
      </c>
      <c r="D566" s="58"/>
    </row>
    <row r="567" spans="1:4" s="16" customFormat="1" ht="16.5" customHeight="1">
      <c r="A567" s="131" t="s">
        <v>263</v>
      </c>
      <c r="B567" s="88" t="s">
        <v>2</v>
      </c>
      <c r="C567" s="76">
        <f>C563+C565+C566</f>
        <v>1016</v>
      </c>
      <c r="D567" s="76">
        <f t="shared" ref="D567" si="53">SUM(D558:D562)</f>
        <v>215</v>
      </c>
    </row>
    <row r="568" spans="1:4" s="16" customFormat="1" ht="24.95" customHeight="1">
      <c r="B568" s="73" t="s">
        <v>287</v>
      </c>
      <c r="C568" s="74">
        <f>SUM(C567)</f>
        <v>1016</v>
      </c>
      <c r="D568" s="74">
        <f t="shared" ref="D568" si="54">SUM(D567)</f>
        <v>215</v>
      </c>
    </row>
    <row r="569" spans="1:4" s="20" customFormat="1" ht="24.95" customHeight="1">
      <c r="B569" s="19"/>
      <c r="C569" s="31"/>
      <c r="D569" s="121"/>
    </row>
    <row r="570" spans="1:4" s="37" customFormat="1" ht="16.5" customHeight="1">
      <c r="B570" s="331" t="s">
        <v>96</v>
      </c>
      <c r="C570" s="323" t="s">
        <v>20</v>
      </c>
      <c r="D570" s="58"/>
    </row>
    <row r="571" spans="1:4" s="37" customFormat="1" ht="16.5" customHeight="1">
      <c r="B571" s="327"/>
      <c r="C571" s="323"/>
      <c r="D571" s="58"/>
    </row>
    <row r="572" spans="1:4" s="37" customFormat="1" ht="16.5" customHeight="1">
      <c r="B572" s="328"/>
      <c r="C572" s="324"/>
      <c r="D572" s="58"/>
    </row>
    <row r="573" spans="1:4" s="16" customFormat="1" ht="24.95" customHeight="1">
      <c r="B573" s="325" t="s">
        <v>91</v>
      </c>
      <c r="C573" s="325"/>
      <c r="D573" s="325"/>
    </row>
    <row r="574" spans="1:4" s="44" customFormat="1" ht="16.5" customHeight="1">
      <c r="A574" s="44" t="s">
        <v>273</v>
      </c>
      <c r="B574" s="59" t="s">
        <v>61</v>
      </c>
      <c r="C574" s="60">
        <v>1260</v>
      </c>
      <c r="D574" s="60">
        <v>1117</v>
      </c>
    </row>
    <row r="575" spans="1:4" s="44" customFormat="1" ht="16.5" customHeight="1">
      <c r="A575" s="44" t="s">
        <v>245</v>
      </c>
      <c r="B575" s="59" t="s">
        <v>142</v>
      </c>
      <c r="C575" s="60">
        <v>123</v>
      </c>
      <c r="D575" s="60">
        <v>90</v>
      </c>
    </row>
    <row r="576" spans="1:4" ht="16.5" customHeight="1">
      <c r="A576" s="44" t="s">
        <v>223</v>
      </c>
      <c r="B576" s="61" t="s">
        <v>10</v>
      </c>
      <c r="C576" s="62">
        <f>SUM(C574:C575)</f>
        <v>1383</v>
      </c>
      <c r="D576" s="62" t="e">
        <f>SUM(#REF!+#REF!)</f>
        <v>#REF!</v>
      </c>
    </row>
    <row r="577" spans="1:4" s="44" customFormat="1" ht="16.5" customHeight="1">
      <c r="A577" s="44" t="s">
        <v>264</v>
      </c>
      <c r="B577" s="68" t="s">
        <v>60</v>
      </c>
      <c r="C577" s="60">
        <v>329</v>
      </c>
      <c r="D577" s="60">
        <v>301</v>
      </c>
    </row>
    <row r="578" spans="1:4" s="44" customFormat="1" ht="16.5" customHeight="1">
      <c r="A578" s="44" t="s">
        <v>266</v>
      </c>
      <c r="B578" s="68" t="s">
        <v>101</v>
      </c>
      <c r="C578" s="60">
        <v>23</v>
      </c>
      <c r="D578" s="60">
        <v>7</v>
      </c>
    </row>
    <row r="579" spans="1:4" s="44" customFormat="1" ht="16.5" customHeight="1">
      <c r="A579" s="44" t="s">
        <v>276</v>
      </c>
      <c r="B579" s="68" t="s">
        <v>97</v>
      </c>
      <c r="C579" s="60">
        <v>10</v>
      </c>
      <c r="D579" s="60">
        <v>10</v>
      </c>
    </row>
    <row r="580" spans="1:4" s="44" customFormat="1" ht="16.5" customHeight="1">
      <c r="A580" s="44" t="s">
        <v>265</v>
      </c>
      <c r="B580" s="68" t="s">
        <v>377</v>
      </c>
      <c r="C580" s="60">
        <v>23</v>
      </c>
      <c r="D580" s="60"/>
    </row>
    <row r="581" spans="1:4" ht="16.5" customHeight="1">
      <c r="A581" s="44" t="s">
        <v>267</v>
      </c>
      <c r="B581" s="61" t="s">
        <v>15</v>
      </c>
      <c r="C581" s="62">
        <f>SUM(C577:C580)</f>
        <v>385</v>
      </c>
      <c r="D581" s="62">
        <f t="shared" ref="D581" si="55">SUM(D577:D579)</f>
        <v>318</v>
      </c>
    </row>
    <row r="582" spans="1:4" s="44" customFormat="1" ht="16.5" customHeight="1">
      <c r="A582" s="44" t="s">
        <v>201</v>
      </c>
      <c r="B582" s="59" t="s">
        <v>16</v>
      </c>
      <c r="C582" s="60">
        <v>150</v>
      </c>
      <c r="D582" s="60">
        <v>50</v>
      </c>
    </row>
    <row r="583" spans="1:4" s="44" customFormat="1" ht="16.5" customHeight="1">
      <c r="A583" s="44" t="s">
        <v>201</v>
      </c>
      <c r="B583" s="59" t="s">
        <v>131</v>
      </c>
      <c r="C583" s="60">
        <v>150</v>
      </c>
      <c r="D583" s="60">
        <v>150</v>
      </c>
    </row>
    <row r="584" spans="1:4" s="44" customFormat="1" ht="16.5" customHeight="1">
      <c r="A584" s="44" t="s">
        <v>201</v>
      </c>
      <c r="B584" s="59" t="s">
        <v>67</v>
      </c>
      <c r="C584" s="60">
        <v>15</v>
      </c>
      <c r="D584" s="60"/>
    </row>
    <row r="585" spans="1:4" s="44" customFormat="1" ht="16.5" customHeight="1">
      <c r="A585" s="131" t="s">
        <v>211</v>
      </c>
      <c r="B585" s="130" t="s">
        <v>278</v>
      </c>
      <c r="C585" s="127">
        <f>SUM(C582:C584)</f>
        <v>315</v>
      </c>
      <c r="D585" s="60"/>
    </row>
    <row r="586" spans="1:4" s="44" customFormat="1" ht="16.5" customHeight="1">
      <c r="A586" s="44" t="s">
        <v>205</v>
      </c>
      <c r="B586" s="59" t="s">
        <v>33</v>
      </c>
      <c r="C586" s="60">
        <v>150</v>
      </c>
      <c r="D586" s="60">
        <v>100</v>
      </c>
    </row>
    <row r="587" spans="1:4" s="44" customFormat="1" ht="16.5" customHeight="1">
      <c r="A587" s="44" t="s">
        <v>283</v>
      </c>
      <c r="B587" s="59" t="s">
        <v>62</v>
      </c>
      <c r="C587" s="60">
        <v>100</v>
      </c>
      <c r="D587" s="60">
        <v>50</v>
      </c>
    </row>
    <row r="588" spans="1:4" s="44" customFormat="1" ht="16.5" customHeight="1">
      <c r="A588" s="131" t="s">
        <v>378</v>
      </c>
      <c r="B588" s="130" t="s">
        <v>284</v>
      </c>
      <c r="C588" s="127">
        <f>SUM(C586:C587)</f>
        <v>250</v>
      </c>
      <c r="D588" s="60">
        <v>15</v>
      </c>
    </row>
    <row r="589" spans="1:4" s="44" customFormat="1" ht="16.5" customHeight="1">
      <c r="A589" s="44" t="s">
        <v>208</v>
      </c>
      <c r="B589" s="59" t="s">
        <v>31</v>
      </c>
      <c r="C589" s="60">
        <v>153</v>
      </c>
      <c r="D589" s="60">
        <v>112</v>
      </c>
    </row>
    <row r="590" spans="1:4" s="44" customFormat="1" ht="16.5" customHeight="1">
      <c r="A590" s="44" t="s">
        <v>261</v>
      </c>
      <c r="B590" s="59" t="s">
        <v>216</v>
      </c>
      <c r="C590" s="60">
        <f>SUM(C589)</f>
        <v>153</v>
      </c>
      <c r="D590" s="60"/>
    </row>
    <row r="591" spans="1:4" ht="16.5" customHeight="1">
      <c r="A591" s="131" t="s">
        <v>263</v>
      </c>
      <c r="B591" s="61" t="s">
        <v>18</v>
      </c>
      <c r="C591" s="62">
        <f>SUM(C585+C588+C590)</f>
        <v>718</v>
      </c>
      <c r="D591" s="62">
        <f>SUM(D582:D589)</f>
        <v>477</v>
      </c>
    </row>
    <row r="592" spans="1:4" ht="24.95" customHeight="1">
      <c r="A592" s="44"/>
      <c r="B592" s="73" t="s">
        <v>287</v>
      </c>
      <c r="C592" s="74">
        <f>C591+C581+C576</f>
        <v>2486</v>
      </c>
      <c r="D592" s="74" t="e">
        <f>D591+D581+D576</f>
        <v>#REF!</v>
      </c>
    </row>
    <row r="593" spans="1:4" s="32" customFormat="1" ht="24.95" customHeight="1">
      <c r="A593" s="2"/>
      <c r="B593" s="19"/>
      <c r="C593" s="31"/>
      <c r="D593" s="121"/>
    </row>
    <row r="594" spans="1:4" ht="16.5" customHeight="1">
      <c r="A594" s="32"/>
      <c r="B594" s="348" t="s">
        <v>180</v>
      </c>
      <c r="C594" s="351" t="s">
        <v>20</v>
      </c>
      <c r="D594" s="58"/>
    </row>
    <row r="595" spans="1:4" ht="16.5" customHeight="1">
      <c r="B595" s="349"/>
      <c r="C595" s="352"/>
      <c r="D595" s="58"/>
    </row>
    <row r="596" spans="1:4" ht="16.5" customHeight="1">
      <c r="B596" s="350"/>
      <c r="C596" s="352"/>
      <c r="D596" s="58"/>
    </row>
    <row r="597" spans="1:4" ht="24.95" customHeight="1">
      <c r="A597" s="2" t="s">
        <v>348</v>
      </c>
      <c r="B597" s="112" t="s">
        <v>385</v>
      </c>
      <c r="C597" s="113"/>
      <c r="D597" s="113" t="e">
        <f>D12+D148+D183+#REF!+D543</f>
        <v>#REF!</v>
      </c>
    </row>
    <row r="598" spans="1:4" ht="24.95" customHeight="1">
      <c r="A598" s="2" t="s">
        <v>386</v>
      </c>
      <c r="B598" s="114" t="s">
        <v>387</v>
      </c>
      <c r="C598" s="113"/>
      <c r="D598" s="113">
        <f>D290</f>
        <v>0</v>
      </c>
    </row>
    <row r="599" spans="1:4" ht="24.95" customHeight="1">
      <c r="A599" s="2" t="s">
        <v>388</v>
      </c>
      <c r="B599" s="114" t="s">
        <v>389</v>
      </c>
      <c r="C599" s="113"/>
      <c r="D599" s="113"/>
    </row>
    <row r="600" spans="1:4" ht="24.95" customHeight="1">
      <c r="A600" s="2" t="s">
        <v>384</v>
      </c>
      <c r="B600" s="115" t="s">
        <v>390</v>
      </c>
      <c r="C600" s="113"/>
      <c r="D600" s="113" t="e">
        <f>#REF!+#REF!+#REF!+D291+#REF!</f>
        <v>#REF!</v>
      </c>
    </row>
    <row r="601" spans="1:4" ht="24.95" customHeight="1">
      <c r="A601" s="2" t="s">
        <v>197</v>
      </c>
      <c r="B601" s="115" t="s">
        <v>312</v>
      </c>
      <c r="C601" s="113"/>
      <c r="D601" s="113"/>
    </row>
    <row r="602" spans="1:4" ht="24.95" customHeight="1">
      <c r="A602" s="2" t="s">
        <v>314</v>
      </c>
      <c r="B602" s="114" t="s">
        <v>315</v>
      </c>
      <c r="C602" s="113"/>
      <c r="D602" s="113" t="e">
        <f>D304+#REF!</f>
        <v>#REF!</v>
      </c>
    </row>
    <row r="603" spans="1:4" ht="24.95" customHeight="1">
      <c r="A603" s="2" t="s">
        <v>391</v>
      </c>
      <c r="B603" s="114" t="s">
        <v>392</v>
      </c>
      <c r="C603" s="113"/>
      <c r="D603" s="113" t="e">
        <f>D324+D371+D417+D480+#REF!</f>
        <v>#REF!</v>
      </c>
    </row>
    <row r="604" spans="1:4" ht="24.95" customHeight="1">
      <c r="A604" s="2" t="s">
        <v>393</v>
      </c>
      <c r="B604" s="114" t="s">
        <v>394</v>
      </c>
      <c r="C604" s="113"/>
      <c r="D604" s="113">
        <f>D311</f>
        <v>0</v>
      </c>
    </row>
    <row r="605" spans="1:4" ht="24.95" customHeight="1">
      <c r="A605" s="2" t="s">
        <v>318</v>
      </c>
      <c r="B605" s="114" t="s">
        <v>395</v>
      </c>
      <c r="C605" s="113"/>
      <c r="D605" s="113"/>
    </row>
    <row r="606" spans="1:4" ht="24.95" customHeight="1">
      <c r="B606" s="116" t="s">
        <v>0</v>
      </c>
      <c r="C606" s="113"/>
      <c r="D606" s="113" t="e">
        <f>SUM(D597:D605)</f>
        <v>#REF!</v>
      </c>
    </row>
    <row r="607" spans="1:4" ht="43.5" customHeight="1">
      <c r="B607" s="33"/>
      <c r="C607" s="34"/>
      <c r="D607" s="54"/>
    </row>
    <row r="608" spans="1:4" ht="16.5" customHeight="1">
      <c r="B608" s="343" t="s">
        <v>181</v>
      </c>
      <c r="C608" s="346" t="s">
        <v>20</v>
      </c>
      <c r="D608" s="58"/>
    </row>
    <row r="609" spans="1:6" ht="16.5" customHeight="1">
      <c r="B609" s="344"/>
      <c r="C609" s="347"/>
      <c r="D609" s="58"/>
    </row>
    <row r="610" spans="1:6" ht="16.5" customHeight="1">
      <c r="B610" s="345"/>
      <c r="C610" s="347"/>
      <c r="D610" s="58"/>
    </row>
    <row r="611" spans="1:6" ht="24.95" customHeight="1">
      <c r="A611" s="2" t="s">
        <v>223</v>
      </c>
      <c r="B611" s="117" t="s">
        <v>10</v>
      </c>
      <c r="C611" s="118"/>
      <c r="D611" s="118" t="e">
        <f>D20+D75+#REF!+D332+D451+D510+D576+D421+D485</f>
        <v>#REF!</v>
      </c>
    </row>
    <row r="612" spans="1:6" ht="24.95" customHeight="1">
      <c r="A612" s="2" t="s">
        <v>380</v>
      </c>
      <c r="B612" s="117" t="s">
        <v>379</v>
      </c>
      <c r="C612" s="118"/>
      <c r="D612" s="118"/>
    </row>
    <row r="613" spans="1:6" ht="24.95" customHeight="1">
      <c r="A613" s="2" t="s">
        <v>267</v>
      </c>
      <c r="B613" s="117" t="s">
        <v>11</v>
      </c>
      <c r="C613" s="118"/>
      <c r="D613" s="118" t="e">
        <f>D24+D80+D198+D337+D456+D512+D581+D385+#REF!+D423+D490</f>
        <v>#REF!</v>
      </c>
    </row>
    <row r="614" spans="1:6" ht="24.95" customHeight="1">
      <c r="A614" s="2" t="s">
        <v>263</v>
      </c>
      <c r="B614" s="117" t="s">
        <v>2</v>
      </c>
      <c r="C614" s="118"/>
      <c r="D614" s="118" t="e">
        <f>D43+D98+D154+D166+#REF!+D350+#REF!+D377+D471+D518+D550+#REF!+#REF!+#REF!+D567+D591+#REF!+D500+D533+#REF!</f>
        <v>#REF!</v>
      </c>
    </row>
    <row r="615" spans="1:6" ht="24.95" customHeight="1">
      <c r="A615" s="2" t="s">
        <v>222</v>
      </c>
      <c r="B615" s="117" t="s">
        <v>54</v>
      </c>
      <c r="C615" s="118"/>
      <c r="D615" s="118" t="e">
        <f>#REF!+#REF!+D502+#REF!+D112</f>
        <v>#REF!</v>
      </c>
    </row>
    <row r="616" spans="1:6" ht="24.95" customHeight="1">
      <c r="A616" s="2" t="s">
        <v>381</v>
      </c>
      <c r="B616" s="117" t="s">
        <v>28</v>
      </c>
      <c r="C616" s="118"/>
      <c r="D616" s="118" t="e">
        <f>D53+D353+D530+D547+#REF!+#REF!+D436</f>
        <v>#REF!</v>
      </c>
    </row>
    <row r="617" spans="1:6" ht="24.95" customHeight="1">
      <c r="A617" s="2" t="s">
        <v>291</v>
      </c>
      <c r="B617" s="117" t="s">
        <v>29</v>
      </c>
      <c r="C617" s="118"/>
      <c r="D617" s="118" t="e">
        <f>D121+#REF!+#REF!+#REF!+#REF!+#REF!+#REF!+D397+D407+#REF!+#REF!+#REF!</f>
        <v>#REF!</v>
      </c>
    </row>
    <row r="618" spans="1:6" ht="24.95" customHeight="1">
      <c r="A618" s="2" t="s">
        <v>382</v>
      </c>
      <c r="B618" s="117" t="s">
        <v>158</v>
      </c>
      <c r="C618" s="118"/>
      <c r="D618" s="118" t="e">
        <f>#REF!</f>
        <v>#REF!</v>
      </c>
    </row>
    <row r="619" spans="1:6" ht="24.95" customHeight="1">
      <c r="A619" s="2" t="s">
        <v>383</v>
      </c>
      <c r="B619" s="117" t="s">
        <v>127</v>
      </c>
      <c r="C619" s="118"/>
      <c r="D619" s="118">
        <f>D61</f>
        <v>0</v>
      </c>
    </row>
    <row r="620" spans="1:6" ht="24.95" customHeight="1">
      <c r="B620" s="119" t="s">
        <v>30</v>
      </c>
      <c r="C620" s="120"/>
      <c r="D620" s="120" t="e">
        <f>SUM(D611:D619)</f>
        <v>#REF!</v>
      </c>
      <c r="F620" s="51"/>
    </row>
    <row r="623" spans="1:6">
      <c r="C623" s="51"/>
    </row>
  </sheetData>
  <mergeCells count="101">
    <mergeCell ref="C474:C476"/>
    <mergeCell ref="B443:C443"/>
    <mergeCell ref="B447:D447"/>
    <mergeCell ref="B477:D477"/>
    <mergeCell ref="B474:B476"/>
    <mergeCell ref="C521:C523"/>
    <mergeCell ref="B521:B523"/>
    <mergeCell ref="B536:B539"/>
    <mergeCell ref="C536:C539"/>
    <mergeCell ref="B540:D540"/>
    <mergeCell ref="B524:D524"/>
    <mergeCell ref="B544:D544"/>
    <mergeCell ref="B481:D481"/>
    <mergeCell ref="B508:D508"/>
    <mergeCell ref="B505:B507"/>
    <mergeCell ref="C505:C507"/>
    <mergeCell ref="B608:B610"/>
    <mergeCell ref="C608:C610"/>
    <mergeCell ref="B570:B572"/>
    <mergeCell ref="C570:C572"/>
    <mergeCell ref="B554:B556"/>
    <mergeCell ref="C554:C556"/>
    <mergeCell ref="B557:D557"/>
    <mergeCell ref="B573:D573"/>
    <mergeCell ref="B594:B596"/>
    <mergeCell ref="C594:C596"/>
    <mergeCell ref="B1:D1"/>
    <mergeCell ref="B2:D2"/>
    <mergeCell ref="B10:D10"/>
    <mergeCell ref="B14:D14"/>
    <mergeCell ref="B67:D67"/>
    <mergeCell ref="B7:B9"/>
    <mergeCell ref="C7:C9"/>
    <mergeCell ref="C6:D6"/>
    <mergeCell ref="B64:B66"/>
    <mergeCell ref="C64:C66"/>
    <mergeCell ref="B322:D322"/>
    <mergeCell ref="B326:D326"/>
    <mergeCell ref="B369:D369"/>
    <mergeCell ref="B373:D373"/>
    <mergeCell ref="B383:D383"/>
    <mergeCell ref="B319:B321"/>
    <mergeCell ref="B366:B368"/>
    <mergeCell ref="C319:C321"/>
    <mergeCell ref="C380:C382"/>
    <mergeCell ref="C366:C368"/>
    <mergeCell ref="B380:B382"/>
    <mergeCell ref="B394:D394"/>
    <mergeCell ref="B403:D403"/>
    <mergeCell ref="B440:B442"/>
    <mergeCell ref="C440:C442"/>
    <mergeCell ref="B412:B414"/>
    <mergeCell ref="C412:C414"/>
    <mergeCell ref="B419:D419"/>
    <mergeCell ref="B429:D429"/>
    <mergeCell ref="C391:C393"/>
    <mergeCell ref="B426:B428"/>
    <mergeCell ref="C426:C428"/>
    <mergeCell ref="B400:B402"/>
    <mergeCell ref="B415:D415"/>
    <mergeCell ref="B391:B393"/>
    <mergeCell ref="C400:C402"/>
    <mergeCell ref="B101:B103"/>
    <mergeCell ref="C101:C103"/>
    <mergeCell ref="B104:D104"/>
    <mergeCell ref="B156:C156"/>
    <mergeCell ref="B219:B221"/>
    <mergeCell ref="C219:C221"/>
    <mergeCell ref="B222:D222"/>
    <mergeCell ref="B227:D227"/>
    <mergeCell ref="B252:B253"/>
    <mergeCell ref="C252:C253"/>
    <mergeCell ref="B118:D118"/>
    <mergeCell ref="B177:B179"/>
    <mergeCell ref="C177:C179"/>
    <mergeCell ref="C124:C126"/>
    <mergeCell ref="B149:D149"/>
    <mergeCell ref="B160:D160"/>
    <mergeCell ref="B172:D172"/>
    <mergeCell ref="B157:B159"/>
    <mergeCell ref="C157:C159"/>
    <mergeCell ref="B138:D138"/>
    <mergeCell ref="B287:D287"/>
    <mergeCell ref="B115:B117"/>
    <mergeCell ref="C115:C117"/>
    <mergeCell ref="B254:D254"/>
    <mergeCell ref="B259:D259"/>
    <mergeCell ref="B310:D310"/>
    <mergeCell ref="B314:D314"/>
    <mergeCell ref="B135:B137"/>
    <mergeCell ref="B127:D127"/>
    <mergeCell ref="B124:B126"/>
    <mergeCell ref="B180:D180"/>
    <mergeCell ref="B187:D187"/>
    <mergeCell ref="B284:B286"/>
    <mergeCell ref="C284:C286"/>
    <mergeCell ref="C135:C137"/>
    <mergeCell ref="C169:C171"/>
    <mergeCell ref="B169:B171"/>
    <mergeCell ref="C307:C309"/>
    <mergeCell ref="B307:B309"/>
  </mergeCells>
  <printOptions horizontalCentered="1"/>
  <pageMargins left="0.35433070866141736" right="0.43307086614173229" top="0.39370078740157483" bottom="0.35433070866141736" header="0.15748031496062992" footer="0.15748031496062992"/>
  <pageSetup paperSize="9" scale="90" fitToHeight="0" orientation="portrait" r:id="rId1"/>
  <headerFooter differentFirst="1">
    <oddHeader>&amp;C&amp;"Arial Narrow,Normál"&amp;8Kincsesbánya Község Önkormányzata 2014 évi költségvetése</oddHeader>
    <oddFooter>&amp;C&amp;P/&amp;N</oddFooter>
  </headerFooter>
  <rowBreaks count="13" manualBreakCount="13">
    <brk id="39" max="16383" man="1"/>
    <brk id="100" max="16383" man="1"/>
    <brk id="155" max="16383" man="1"/>
    <brk id="198" max="16383" man="1"/>
    <brk id="250" max="16383" man="1"/>
    <brk id="292" max="16383" man="1"/>
    <brk id="337" max="16383" man="1"/>
    <brk id="386" max="16383" man="1"/>
    <brk id="408" max="16383" man="1"/>
    <brk id="437" max="16383" man="1"/>
    <brk id="472" max="16383" man="1"/>
    <brk id="519" max="16383" man="1"/>
    <brk id="59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04"/>
  <sheetViews>
    <sheetView tabSelected="1" view="pageBreakPreview" zoomScaleSheetLayoutView="100" workbookViewId="0">
      <selection activeCell="I8" sqref="I8"/>
    </sheetView>
  </sheetViews>
  <sheetFormatPr defaultRowHeight="15.75"/>
  <cols>
    <col min="1" max="1" width="6.7109375" style="284" customWidth="1"/>
    <col min="2" max="2" width="48" style="32" customWidth="1"/>
    <col min="3" max="3" width="15" style="32" customWidth="1"/>
    <col min="4" max="4" width="12.42578125" style="2" customWidth="1"/>
    <col min="5" max="5" width="14.42578125" style="2" customWidth="1"/>
    <col min="6" max="6" width="13.42578125" style="2" customWidth="1"/>
    <col min="7" max="7" width="15.85546875" style="2" customWidth="1"/>
    <col min="8" max="8" width="18" style="2" customWidth="1"/>
    <col min="9" max="16384" width="9.140625" style="2"/>
  </cols>
  <sheetData>
    <row r="1" spans="1:7" s="32" customFormat="1" ht="14.25">
      <c r="A1" s="395" t="s">
        <v>526</v>
      </c>
      <c r="B1" s="395"/>
      <c r="C1" s="395"/>
      <c r="D1" s="395"/>
      <c r="E1" s="395"/>
      <c r="F1" s="395"/>
      <c r="G1" s="395"/>
    </row>
    <row r="2" spans="1:7" s="283" customFormat="1" ht="20.25" customHeight="1">
      <c r="A2" s="396" t="s">
        <v>434</v>
      </c>
      <c r="B2" s="396"/>
      <c r="C2" s="396"/>
      <c r="D2" s="396"/>
      <c r="E2" s="396"/>
      <c r="F2" s="396"/>
      <c r="G2" s="396"/>
    </row>
    <row r="3" spans="1:7" s="32" customFormat="1" ht="18">
      <c r="A3" s="397" t="s">
        <v>508</v>
      </c>
      <c r="B3" s="397"/>
      <c r="C3" s="397"/>
      <c r="D3" s="397"/>
      <c r="E3" s="397"/>
      <c r="F3" s="397"/>
      <c r="G3" s="397"/>
    </row>
    <row r="4" spans="1:7">
      <c r="B4" s="146"/>
      <c r="C4" s="186" t="s">
        <v>438</v>
      </c>
    </row>
    <row r="5" spans="1:7" ht="15" customHeight="1">
      <c r="A5" s="358" t="s">
        <v>420</v>
      </c>
      <c r="B5" s="360" t="s">
        <v>440</v>
      </c>
      <c r="C5" s="323" t="s">
        <v>20</v>
      </c>
      <c r="D5" s="355" t="s">
        <v>473</v>
      </c>
      <c r="E5" s="355" t="s">
        <v>474</v>
      </c>
      <c r="F5" s="355" t="s">
        <v>507</v>
      </c>
      <c r="G5" s="363" t="s">
        <v>439</v>
      </c>
    </row>
    <row r="6" spans="1:7" ht="15" customHeight="1">
      <c r="A6" s="358"/>
      <c r="B6" s="361"/>
      <c r="C6" s="323"/>
      <c r="D6" s="356"/>
      <c r="E6" s="356"/>
      <c r="F6" s="356"/>
      <c r="G6" s="363"/>
    </row>
    <row r="7" spans="1:7" ht="15" customHeight="1">
      <c r="A7" s="358"/>
      <c r="B7" s="362"/>
      <c r="C7" s="338"/>
      <c r="D7" s="357"/>
      <c r="E7" s="357"/>
      <c r="F7" s="357"/>
      <c r="G7" s="363"/>
    </row>
    <row r="8" spans="1:7" ht="20.100000000000001" customHeight="1">
      <c r="A8" s="359" t="s">
        <v>90</v>
      </c>
      <c r="B8" s="359"/>
      <c r="C8" s="359"/>
      <c r="D8" s="359"/>
      <c r="E8" s="359"/>
      <c r="F8" s="359"/>
      <c r="G8" s="359"/>
    </row>
    <row r="9" spans="1:7" ht="15" customHeight="1">
      <c r="A9" s="285" t="s">
        <v>197</v>
      </c>
      <c r="B9" s="217" t="s">
        <v>46</v>
      </c>
      <c r="C9" s="145">
        <v>350000</v>
      </c>
      <c r="D9" s="72"/>
      <c r="E9" s="72"/>
      <c r="F9" s="72"/>
      <c r="G9" s="72">
        <v>350000</v>
      </c>
    </row>
    <row r="10" spans="1:7" s="165" customFormat="1" ht="15" customHeight="1">
      <c r="A10" s="399" t="s">
        <v>307</v>
      </c>
      <c r="B10" s="399"/>
      <c r="C10" s="164">
        <f>C9</f>
        <v>350000</v>
      </c>
      <c r="D10" s="218"/>
      <c r="E10" s="218"/>
      <c r="F10" s="218"/>
      <c r="G10" s="164">
        <f>G9</f>
        <v>350000</v>
      </c>
    </row>
    <row r="11" spans="1:7" ht="20.100000000000001" customHeight="1">
      <c r="A11" s="398" t="s">
        <v>91</v>
      </c>
      <c r="B11" s="398"/>
      <c r="C11" s="398"/>
      <c r="D11" s="398"/>
      <c r="E11" s="398"/>
      <c r="F11" s="398"/>
      <c r="G11" s="398"/>
    </row>
    <row r="12" spans="1:7" s="44" customFormat="1" ht="15" customHeight="1">
      <c r="A12" s="286" t="s">
        <v>198</v>
      </c>
      <c r="B12" s="158" t="s">
        <v>10</v>
      </c>
      <c r="C12" s="67">
        <v>6312000</v>
      </c>
      <c r="D12" s="60">
        <v>0</v>
      </c>
      <c r="E12" s="60"/>
      <c r="F12" s="60">
        <v>948000</v>
      </c>
      <c r="G12" s="67">
        <v>7260000</v>
      </c>
    </row>
    <row r="13" spans="1:7" s="44" customFormat="1" ht="15" customHeight="1">
      <c r="A13" s="286" t="s">
        <v>380</v>
      </c>
      <c r="B13" s="158" t="s">
        <v>8</v>
      </c>
      <c r="C13" s="67">
        <v>2910321</v>
      </c>
      <c r="D13" s="60">
        <v>-540000</v>
      </c>
      <c r="E13" s="60"/>
      <c r="F13" s="60"/>
      <c r="G13" s="60">
        <v>2370321</v>
      </c>
    </row>
    <row r="14" spans="1:7" s="132" customFormat="1" ht="15" customHeight="1">
      <c r="A14" s="287" t="s">
        <v>223</v>
      </c>
      <c r="B14" s="219" t="s">
        <v>10</v>
      </c>
      <c r="C14" s="95">
        <f>C12+C13</f>
        <v>9222321</v>
      </c>
      <c r="D14" s="70">
        <f>SUM(D13)</f>
        <v>-540000</v>
      </c>
      <c r="E14" s="70"/>
      <c r="F14" s="70">
        <f>SUM(F12:F13)</f>
        <v>948000</v>
      </c>
      <c r="G14" s="70">
        <f>SUM(G12:G13)</f>
        <v>9630321</v>
      </c>
    </row>
    <row r="15" spans="1:7" s="132" customFormat="1" ht="15" customHeight="1">
      <c r="A15" s="287" t="s">
        <v>267</v>
      </c>
      <c r="B15" s="219" t="s">
        <v>11</v>
      </c>
      <c r="C15" s="95">
        <v>2785848</v>
      </c>
      <c r="D15" s="70"/>
      <c r="E15" s="70"/>
      <c r="F15" s="70"/>
      <c r="G15" s="95">
        <v>2785848</v>
      </c>
    </row>
    <row r="16" spans="1:7" s="44" customFormat="1" ht="15" customHeight="1">
      <c r="A16" s="286" t="s">
        <v>211</v>
      </c>
      <c r="B16" s="158" t="s">
        <v>255</v>
      </c>
      <c r="C16" s="67">
        <v>583846</v>
      </c>
      <c r="D16" s="60"/>
      <c r="E16" s="60"/>
      <c r="F16" s="60">
        <v>260000</v>
      </c>
      <c r="G16" s="67">
        <v>843846</v>
      </c>
    </row>
    <row r="17" spans="1:8" s="44" customFormat="1" ht="15" customHeight="1">
      <c r="A17" s="286" t="s">
        <v>210</v>
      </c>
      <c r="B17" s="158" t="s">
        <v>256</v>
      </c>
      <c r="C17" s="67">
        <v>1206037</v>
      </c>
      <c r="D17" s="60"/>
      <c r="E17" s="60"/>
      <c r="F17" s="60">
        <v>30000</v>
      </c>
      <c r="G17" s="67">
        <v>1236037</v>
      </c>
    </row>
    <row r="18" spans="1:8" s="44" customFormat="1" ht="15" customHeight="1">
      <c r="A18" s="286" t="s">
        <v>257</v>
      </c>
      <c r="B18" s="158" t="s">
        <v>398</v>
      </c>
      <c r="C18" s="67">
        <v>5708661</v>
      </c>
      <c r="D18" s="60"/>
      <c r="E18" s="60"/>
      <c r="F18" s="60">
        <v>-395618</v>
      </c>
      <c r="G18" s="67">
        <v>5313043</v>
      </c>
    </row>
    <row r="19" spans="1:8" s="44" customFormat="1" ht="15" customHeight="1">
      <c r="A19" s="286" t="s">
        <v>259</v>
      </c>
      <c r="B19" s="158" t="s">
        <v>260</v>
      </c>
      <c r="C19" s="67">
        <v>300000</v>
      </c>
      <c r="D19" s="60"/>
      <c r="E19" s="60"/>
      <c r="F19" s="60"/>
      <c r="G19" s="67">
        <v>300000</v>
      </c>
    </row>
    <row r="20" spans="1:8" s="44" customFormat="1" ht="15" customHeight="1">
      <c r="A20" s="286" t="s">
        <v>261</v>
      </c>
      <c r="B20" s="158" t="s">
        <v>397</v>
      </c>
      <c r="C20" s="67">
        <v>2074607</v>
      </c>
      <c r="D20" s="60"/>
      <c r="E20" s="60">
        <v>5</v>
      </c>
      <c r="F20" s="60"/>
      <c r="G20" s="67">
        <v>2074612</v>
      </c>
    </row>
    <row r="21" spans="1:8" s="132" customFormat="1" ht="15" customHeight="1">
      <c r="A21" s="287" t="s">
        <v>263</v>
      </c>
      <c r="B21" s="219" t="s">
        <v>2</v>
      </c>
      <c r="C21" s="95">
        <f>SUM(C16:C20)</f>
        <v>9873151</v>
      </c>
      <c r="D21" s="70"/>
      <c r="E21" s="70">
        <f>SUM(E20)</f>
        <v>5</v>
      </c>
      <c r="F21" s="70">
        <f>SUM(F16:F20)</f>
        <v>-105618</v>
      </c>
      <c r="G21" s="95">
        <f>SUM(G16:G20)</f>
        <v>9767538</v>
      </c>
    </row>
    <row r="22" spans="1:8" s="132" customFormat="1" ht="15" customHeight="1">
      <c r="A22" s="287" t="s">
        <v>399</v>
      </c>
      <c r="B22" s="219" t="s">
        <v>32</v>
      </c>
      <c r="C22" s="95">
        <v>6331763</v>
      </c>
      <c r="D22" s="225">
        <v>-3299000</v>
      </c>
      <c r="E22" s="70"/>
      <c r="F22" s="70">
        <v>-2468763</v>
      </c>
      <c r="G22" s="70">
        <v>564000</v>
      </c>
    </row>
    <row r="23" spans="1:8" s="44" customFormat="1" ht="15" customHeight="1">
      <c r="A23" s="286" t="s">
        <v>217</v>
      </c>
      <c r="B23" s="158" t="s">
        <v>430</v>
      </c>
      <c r="C23" s="67">
        <v>3550000</v>
      </c>
      <c r="D23" s="60"/>
      <c r="E23" s="60">
        <v>111239</v>
      </c>
      <c r="F23" s="60">
        <v>102500</v>
      </c>
      <c r="G23" s="67">
        <v>3763739</v>
      </c>
    </row>
    <row r="24" spans="1:8" s="44" customFormat="1" ht="15" customHeight="1">
      <c r="A24" s="286" t="s">
        <v>217</v>
      </c>
      <c r="B24" s="158" t="s">
        <v>402</v>
      </c>
      <c r="C24" s="67">
        <v>958500</v>
      </c>
      <c r="D24" s="60"/>
      <c r="E24" s="60">
        <v>30035</v>
      </c>
      <c r="F24" s="60"/>
      <c r="G24" s="67">
        <v>988535</v>
      </c>
    </row>
    <row r="25" spans="1:8" s="132" customFormat="1" ht="15" customHeight="1">
      <c r="A25" s="287" t="s">
        <v>217</v>
      </c>
      <c r="B25" s="219" t="s">
        <v>401</v>
      </c>
      <c r="C25" s="95">
        <f>C23+C24</f>
        <v>4508500</v>
      </c>
      <c r="D25" s="70"/>
      <c r="E25" s="70">
        <v>141274</v>
      </c>
      <c r="F25" s="70">
        <f>SUM(F23:F24)</f>
        <v>102500</v>
      </c>
      <c r="G25" s="70">
        <f>SUM(G23:G24)</f>
        <v>4752274</v>
      </c>
    </row>
    <row r="26" spans="1:8" s="132" customFormat="1" ht="15" customHeight="1">
      <c r="A26" s="286" t="s">
        <v>478</v>
      </c>
      <c r="B26" s="158" t="s">
        <v>220</v>
      </c>
      <c r="C26" s="67"/>
      <c r="D26" s="60"/>
      <c r="E26" s="60">
        <v>200000</v>
      </c>
      <c r="F26" s="60"/>
      <c r="G26" s="60">
        <v>200000</v>
      </c>
    </row>
    <row r="27" spans="1:8" s="132" customFormat="1" ht="15" customHeight="1">
      <c r="A27" s="286" t="s">
        <v>479</v>
      </c>
      <c r="B27" s="158" t="s">
        <v>221</v>
      </c>
      <c r="C27" s="67"/>
      <c r="D27" s="60"/>
      <c r="E27" s="60">
        <v>54000</v>
      </c>
      <c r="F27" s="60"/>
      <c r="G27" s="60">
        <v>54000</v>
      </c>
    </row>
    <row r="28" spans="1:8" s="132" customFormat="1" ht="15" customHeight="1">
      <c r="A28" s="287" t="s">
        <v>222</v>
      </c>
      <c r="B28" s="219" t="s">
        <v>506</v>
      </c>
      <c r="C28" s="95"/>
      <c r="D28" s="70"/>
      <c r="E28" s="70">
        <f>SUM(E26:E27)</f>
        <v>254000</v>
      </c>
      <c r="F28" s="70"/>
      <c r="G28" s="70">
        <f>SUM(G26:G27)</f>
        <v>254000</v>
      </c>
    </row>
    <row r="29" spans="1:8" s="44" customFormat="1" ht="15" customHeight="1">
      <c r="A29" s="286" t="s">
        <v>383</v>
      </c>
      <c r="B29" s="158" t="s">
        <v>419</v>
      </c>
      <c r="C29" s="67">
        <v>6200000</v>
      </c>
      <c r="D29" s="60">
        <v>-4919760</v>
      </c>
      <c r="E29" s="60">
        <v>-1129083</v>
      </c>
      <c r="F29" s="60">
        <v>10809492</v>
      </c>
      <c r="G29" s="60">
        <v>10960649</v>
      </c>
    </row>
    <row r="30" spans="1:8" s="15" customFormat="1" ht="15" customHeight="1">
      <c r="A30" s="399" t="s">
        <v>287</v>
      </c>
      <c r="B30" s="399"/>
      <c r="C30" s="164">
        <f>SUM(C14+C15+C21+C22++C25+C29)</f>
        <v>38921583</v>
      </c>
      <c r="D30" s="213">
        <f>SUM(D14:D29)</f>
        <v>-8758760</v>
      </c>
      <c r="E30" s="213">
        <f>E25+E28+E29+E21</f>
        <v>-733804</v>
      </c>
      <c r="F30" s="213">
        <f>F22+F29+F14+F25+F21</f>
        <v>9285611</v>
      </c>
      <c r="G30" s="169">
        <f>G14+G15+G21+G22+G25+G29+G28</f>
        <v>38714630</v>
      </c>
      <c r="H30" s="176"/>
    </row>
    <row r="31" spans="1:8" s="15" customFormat="1" ht="15" customHeight="1">
      <c r="A31" s="288"/>
      <c r="B31" s="181"/>
      <c r="C31" s="182"/>
      <c r="G31" s="2"/>
      <c r="H31" s="176"/>
    </row>
    <row r="32" spans="1:8" s="15" customFormat="1" ht="15" customHeight="1">
      <c r="A32" s="358" t="s">
        <v>420</v>
      </c>
      <c r="B32" s="330" t="s">
        <v>441</v>
      </c>
      <c r="C32" s="323" t="s">
        <v>20</v>
      </c>
      <c r="D32" s="355" t="s">
        <v>473</v>
      </c>
      <c r="E32" s="355" t="s">
        <v>474</v>
      </c>
      <c r="F32" s="355" t="s">
        <v>507</v>
      </c>
      <c r="G32" s="363" t="s">
        <v>439</v>
      </c>
      <c r="H32" s="176"/>
    </row>
    <row r="33" spans="1:8" s="15" customFormat="1" ht="15" customHeight="1">
      <c r="A33" s="358"/>
      <c r="B33" s="330"/>
      <c r="C33" s="323"/>
      <c r="D33" s="356"/>
      <c r="E33" s="356"/>
      <c r="F33" s="356"/>
      <c r="G33" s="363"/>
      <c r="H33" s="176"/>
    </row>
    <row r="34" spans="1:8" s="15" customFormat="1" ht="15" customHeight="1">
      <c r="A34" s="358"/>
      <c r="B34" s="330"/>
      <c r="C34" s="338"/>
      <c r="D34" s="357"/>
      <c r="E34" s="357"/>
      <c r="F34" s="357"/>
      <c r="G34" s="363"/>
      <c r="H34" s="176"/>
    </row>
    <row r="35" spans="1:8" s="15" customFormat="1" ht="19.5" customHeight="1">
      <c r="A35" s="367" t="s">
        <v>90</v>
      </c>
      <c r="B35" s="368"/>
      <c r="C35" s="368"/>
      <c r="D35" s="368"/>
      <c r="E35" s="368"/>
      <c r="F35" s="368"/>
      <c r="G35" s="368"/>
      <c r="H35" s="176"/>
    </row>
    <row r="36" spans="1:8" s="49" customFormat="1" ht="15" customHeight="1">
      <c r="A36" s="224" t="s">
        <v>197</v>
      </c>
      <c r="B36" s="66" t="s">
        <v>416</v>
      </c>
      <c r="C36" s="80">
        <v>5000420</v>
      </c>
      <c r="D36" s="150"/>
      <c r="E36" s="150">
        <v>967962</v>
      </c>
      <c r="F36" s="150"/>
      <c r="G36" s="67">
        <v>5968382</v>
      </c>
      <c r="H36" s="184"/>
    </row>
    <row r="37" spans="1:8" s="49" customFormat="1" ht="15" customHeight="1">
      <c r="A37" s="224" t="s">
        <v>197</v>
      </c>
      <c r="B37" s="66" t="s">
        <v>417</v>
      </c>
      <c r="C37" s="80">
        <v>1350113</v>
      </c>
      <c r="D37" s="150"/>
      <c r="E37" s="150">
        <v>261352</v>
      </c>
      <c r="F37" s="150"/>
      <c r="G37" s="67">
        <v>1611465</v>
      </c>
      <c r="H37" s="184"/>
    </row>
    <row r="38" spans="1:8" s="49" customFormat="1" ht="15" customHeight="1">
      <c r="A38" s="224" t="s">
        <v>197</v>
      </c>
      <c r="B38" s="66" t="s">
        <v>487</v>
      </c>
      <c r="C38" s="80"/>
      <c r="D38" s="150"/>
      <c r="E38" s="150">
        <v>8103</v>
      </c>
      <c r="F38" s="150"/>
      <c r="G38" s="67">
        <v>8103</v>
      </c>
      <c r="H38" s="184"/>
    </row>
    <row r="39" spans="1:8" s="49" customFormat="1" ht="15" customHeight="1">
      <c r="A39" s="289" t="s">
        <v>197</v>
      </c>
      <c r="B39" s="136" t="s">
        <v>27</v>
      </c>
      <c r="C39" s="183">
        <f>SUM(C36:C37)</f>
        <v>6350533</v>
      </c>
      <c r="D39" s="188"/>
      <c r="E39" s="198">
        <f>SUM(E36:E38)</f>
        <v>1237417</v>
      </c>
      <c r="F39" s="198"/>
      <c r="G39" s="70">
        <f>SUM(G36:G38)</f>
        <v>7587950</v>
      </c>
      <c r="H39" s="184"/>
    </row>
    <row r="40" spans="1:8" ht="15" customHeight="1">
      <c r="A40" s="289" t="s">
        <v>391</v>
      </c>
      <c r="B40" s="136" t="s">
        <v>475</v>
      </c>
      <c r="C40" s="183"/>
      <c r="D40" s="188"/>
      <c r="E40" s="68">
        <v>708900</v>
      </c>
      <c r="F40" s="68"/>
      <c r="G40" s="70">
        <v>708900</v>
      </c>
      <c r="H40" s="51"/>
    </row>
    <row r="41" spans="1:8" s="143" customFormat="1" ht="15" customHeight="1">
      <c r="A41" s="372" t="s">
        <v>307</v>
      </c>
      <c r="B41" s="373"/>
      <c r="C41" s="170">
        <f>SUM(C39:C40)</f>
        <v>6350533</v>
      </c>
      <c r="D41" s="189"/>
      <c r="E41" s="223">
        <f>SUM(E40+E39)</f>
        <v>1946317</v>
      </c>
      <c r="F41" s="223"/>
      <c r="G41" s="169">
        <f>SUM(G40+G39)</f>
        <v>8296850</v>
      </c>
      <c r="H41" s="177"/>
    </row>
    <row r="42" spans="1:8" s="15" customFormat="1" ht="21" customHeight="1">
      <c r="A42" s="367" t="s">
        <v>91</v>
      </c>
      <c r="B42" s="368"/>
      <c r="C42" s="368"/>
      <c r="D42" s="368"/>
      <c r="E42" s="368"/>
      <c r="F42" s="368"/>
      <c r="G42" s="368"/>
      <c r="H42" s="176"/>
    </row>
    <row r="43" spans="1:8" s="15" customFormat="1" ht="15" customHeight="1">
      <c r="A43" s="224" t="s">
        <v>205</v>
      </c>
      <c r="B43" s="66" t="s">
        <v>476</v>
      </c>
      <c r="C43" s="80"/>
      <c r="D43" s="191"/>
      <c r="E43" s="60">
        <v>34707</v>
      </c>
      <c r="F43" s="60"/>
      <c r="G43" s="60">
        <v>34707</v>
      </c>
      <c r="H43" s="176"/>
    </row>
    <row r="44" spans="1:8" s="15" customFormat="1" ht="15" customHeight="1">
      <c r="A44" s="224" t="s">
        <v>208</v>
      </c>
      <c r="B44" s="98" t="s">
        <v>400</v>
      </c>
      <c r="C44" s="80"/>
      <c r="D44" s="191"/>
      <c r="E44" s="60">
        <v>9371</v>
      </c>
      <c r="F44" s="60"/>
      <c r="G44" s="60">
        <v>9371</v>
      </c>
      <c r="H44" s="176"/>
    </row>
    <row r="45" spans="1:8" s="15" customFormat="1" ht="15" customHeight="1">
      <c r="A45" s="224" t="s">
        <v>329</v>
      </c>
      <c r="B45" s="66" t="s">
        <v>477</v>
      </c>
      <c r="C45" s="80"/>
      <c r="D45" s="191"/>
      <c r="E45" s="60">
        <v>1229314</v>
      </c>
      <c r="F45" s="60"/>
      <c r="G45" s="60">
        <v>1229314</v>
      </c>
      <c r="H45" s="176"/>
    </row>
    <row r="46" spans="1:8" s="15" customFormat="1" ht="15" customHeight="1">
      <c r="A46" s="289" t="s">
        <v>263</v>
      </c>
      <c r="B46" s="136" t="s">
        <v>116</v>
      </c>
      <c r="C46" s="183"/>
      <c r="D46" s="198"/>
      <c r="E46" s="70">
        <f>SUM(E43:E45)</f>
        <v>1273392</v>
      </c>
      <c r="F46" s="70"/>
      <c r="G46" s="70">
        <f>SUM(G43:G45)</f>
        <v>1273392</v>
      </c>
      <c r="H46" s="176"/>
    </row>
    <row r="47" spans="1:8" s="15" customFormat="1" ht="15" customHeight="1">
      <c r="A47" s="290" t="s">
        <v>381</v>
      </c>
      <c r="B47" s="238" t="s">
        <v>499</v>
      </c>
      <c r="C47" s="239"/>
      <c r="D47" s="188"/>
      <c r="E47" s="60">
        <v>7533600</v>
      </c>
      <c r="F47" s="60"/>
      <c r="G47" s="60">
        <v>7533600</v>
      </c>
      <c r="H47" s="176"/>
    </row>
    <row r="48" spans="1:8" s="15" customFormat="1" ht="15" customHeight="1">
      <c r="A48" s="289" t="s">
        <v>381</v>
      </c>
      <c r="B48" s="136" t="s">
        <v>500</v>
      </c>
      <c r="C48" s="183"/>
      <c r="D48" s="198"/>
      <c r="E48" s="70">
        <f>SUM(E47)</f>
        <v>7533600</v>
      </c>
      <c r="F48" s="70"/>
      <c r="G48" s="70">
        <f>SUM(G47)</f>
        <v>7533600</v>
      </c>
      <c r="H48" s="176"/>
    </row>
    <row r="49" spans="1:8" s="15" customFormat="1" ht="15" customHeight="1">
      <c r="A49" s="224" t="s">
        <v>222</v>
      </c>
      <c r="B49" s="66" t="s">
        <v>220</v>
      </c>
      <c r="C49" s="80">
        <v>7832905</v>
      </c>
      <c r="D49" s="191"/>
      <c r="E49" s="191"/>
      <c r="F49" s="191"/>
      <c r="G49" s="60">
        <v>7832905</v>
      </c>
      <c r="H49" s="176"/>
    </row>
    <row r="50" spans="1:8" s="15" customFormat="1" ht="15" customHeight="1">
      <c r="A50" s="224" t="s">
        <v>222</v>
      </c>
      <c r="B50" s="66" t="s">
        <v>460</v>
      </c>
      <c r="C50" s="80">
        <v>2114884</v>
      </c>
      <c r="D50" s="191"/>
      <c r="E50" s="191"/>
      <c r="F50" s="191"/>
      <c r="G50" s="60">
        <v>2114884</v>
      </c>
      <c r="H50" s="176"/>
    </row>
    <row r="51" spans="1:8" s="15" customFormat="1" ht="15" customHeight="1">
      <c r="A51" s="289" t="s">
        <v>222</v>
      </c>
      <c r="B51" s="136" t="s">
        <v>54</v>
      </c>
      <c r="C51" s="183">
        <f>SUM(C49:C50)</f>
        <v>9947789</v>
      </c>
      <c r="D51" s="191"/>
      <c r="E51" s="191"/>
      <c r="F51" s="191"/>
      <c r="G51" s="70">
        <f>SUM(G49:G50)</f>
        <v>9947789</v>
      </c>
      <c r="H51" s="176"/>
    </row>
    <row r="52" spans="1:8" s="15" customFormat="1" ht="15" customHeight="1">
      <c r="A52" s="372" t="s">
        <v>287</v>
      </c>
      <c r="B52" s="373"/>
      <c r="C52" s="170">
        <f>SUM(C51)</f>
        <v>9947789</v>
      </c>
      <c r="D52" s="191"/>
      <c r="E52" s="213">
        <f>E46+E51+E48</f>
        <v>8806992</v>
      </c>
      <c r="F52" s="213"/>
      <c r="G52" s="148">
        <f>G46+G51+G48</f>
        <v>18754781</v>
      </c>
      <c r="H52" s="176"/>
    </row>
    <row r="53" spans="1:8" s="15" customFormat="1" ht="15" customHeight="1">
      <c r="A53" s="288"/>
      <c r="B53" s="181"/>
      <c r="C53" s="182"/>
      <c r="G53" s="24"/>
      <c r="H53" s="176"/>
    </row>
    <row r="54" spans="1:8" ht="15" customHeight="1">
      <c r="A54" s="358" t="s">
        <v>420</v>
      </c>
      <c r="B54" s="386" t="s">
        <v>442</v>
      </c>
      <c r="C54" s="323" t="s">
        <v>20</v>
      </c>
      <c r="D54" s="355" t="s">
        <v>473</v>
      </c>
      <c r="E54" s="355" t="s">
        <v>474</v>
      </c>
      <c r="F54" s="355" t="s">
        <v>507</v>
      </c>
      <c r="G54" s="363" t="s">
        <v>439</v>
      </c>
    </row>
    <row r="55" spans="1:8" ht="15" customHeight="1">
      <c r="A55" s="358"/>
      <c r="B55" s="386"/>
      <c r="C55" s="323"/>
      <c r="D55" s="356"/>
      <c r="E55" s="356"/>
      <c r="F55" s="356"/>
      <c r="G55" s="363"/>
    </row>
    <row r="56" spans="1:8" ht="15" customHeight="1">
      <c r="A56" s="358"/>
      <c r="B56" s="386"/>
      <c r="C56" s="338"/>
      <c r="D56" s="357"/>
      <c r="E56" s="357"/>
      <c r="F56" s="247"/>
      <c r="G56" s="363"/>
    </row>
    <row r="57" spans="1:8" s="11" customFormat="1" ht="21.75" customHeight="1">
      <c r="A57" s="369" t="s">
        <v>91</v>
      </c>
      <c r="B57" s="370"/>
      <c r="C57" s="370"/>
      <c r="D57" s="370"/>
      <c r="E57" s="370"/>
      <c r="F57" s="370"/>
      <c r="G57" s="371"/>
    </row>
    <row r="58" spans="1:8" s="44" customFormat="1" ht="15" customHeight="1">
      <c r="A58" s="291" t="s">
        <v>223</v>
      </c>
      <c r="B58" s="192" t="s">
        <v>6</v>
      </c>
      <c r="C58" s="194">
        <v>5395000</v>
      </c>
      <c r="D58" s="68"/>
      <c r="E58" s="68"/>
      <c r="F58" s="68"/>
      <c r="G58" s="60">
        <v>5395000</v>
      </c>
    </row>
    <row r="59" spans="1:8" s="44" customFormat="1" ht="15" customHeight="1">
      <c r="A59" s="292" t="s">
        <v>223</v>
      </c>
      <c r="B59" s="98" t="s">
        <v>8</v>
      </c>
      <c r="C59" s="195">
        <v>360000</v>
      </c>
      <c r="D59" s="68"/>
      <c r="E59" s="68"/>
      <c r="F59" s="68">
        <v>-60000</v>
      </c>
      <c r="G59" s="60">
        <v>300000</v>
      </c>
    </row>
    <row r="60" spans="1:8" s="132" customFormat="1" ht="15" customHeight="1">
      <c r="A60" s="293" t="s">
        <v>223</v>
      </c>
      <c r="B60" s="149" t="s">
        <v>10</v>
      </c>
      <c r="C60" s="196">
        <f>SUM(C58+C59)</f>
        <v>5755000</v>
      </c>
      <c r="D60" s="198"/>
      <c r="E60" s="198"/>
      <c r="F60" s="198">
        <f>SUM(F59)</f>
        <v>-60000</v>
      </c>
      <c r="G60" s="70">
        <f>SUM(G58:G59)</f>
        <v>5695000</v>
      </c>
    </row>
    <row r="61" spans="1:8" s="132" customFormat="1" ht="15" customHeight="1">
      <c r="A61" s="293" t="s">
        <v>267</v>
      </c>
      <c r="B61" s="149" t="s">
        <v>15</v>
      </c>
      <c r="C61" s="196">
        <v>1579339</v>
      </c>
      <c r="D61" s="198"/>
      <c r="E61" s="198"/>
      <c r="F61" s="198">
        <v>-152595</v>
      </c>
      <c r="G61" s="70">
        <v>1426744</v>
      </c>
    </row>
    <row r="62" spans="1:8" s="44" customFormat="1" ht="15" customHeight="1">
      <c r="A62" s="292" t="s">
        <v>211</v>
      </c>
      <c r="B62" s="98" t="s">
        <v>278</v>
      </c>
      <c r="C62" s="195">
        <v>1483435</v>
      </c>
      <c r="D62" s="68"/>
      <c r="E62" s="68"/>
      <c r="F62" s="68">
        <v>-130857</v>
      </c>
      <c r="G62" s="60">
        <v>1352578</v>
      </c>
    </row>
    <row r="63" spans="1:8" s="44" customFormat="1" ht="15" customHeight="1">
      <c r="A63" s="292" t="s">
        <v>257</v>
      </c>
      <c r="B63" s="98" t="s">
        <v>284</v>
      </c>
      <c r="C63" s="195">
        <v>1707100</v>
      </c>
      <c r="D63" s="68"/>
      <c r="E63" s="68"/>
      <c r="F63" s="68"/>
      <c r="G63" s="60">
        <v>1707100</v>
      </c>
    </row>
    <row r="64" spans="1:8" s="44" customFormat="1" ht="15" customHeight="1">
      <c r="A64" s="292" t="s">
        <v>261</v>
      </c>
      <c r="B64" s="98" t="s">
        <v>400</v>
      </c>
      <c r="C64" s="195">
        <v>1136322</v>
      </c>
      <c r="D64" s="68"/>
      <c r="E64" s="68"/>
      <c r="F64" s="68"/>
      <c r="G64" s="60">
        <v>1136322</v>
      </c>
    </row>
    <row r="65" spans="1:8" s="132" customFormat="1" ht="15" customHeight="1">
      <c r="A65" s="293" t="s">
        <v>263</v>
      </c>
      <c r="B65" s="149" t="s">
        <v>18</v>
      </c>
      <c r="C65" s="196">
        <f>SUM(C62:C64)</f>
        <v>4326857</v>
      </c>
      <c r="D65" s="198"/>
      <c r="E65" s="198"/>
      <c r="F65" s="198">
        <f>SUM(F62:F64)</f>
        <v>-130857</v>
      </c>
      <c r="G65" s="70">
        <f>SUM(G62:G64)</f>
        <v>4196000</v>
      </c>
    </row>
    <row r="66" spans="1:8" s="45" customFormat="1" ht="15" customHeight="1">
      <c r="A66" s="292" t="s">
        <v>217</v>
      </c>
      <c r="B66" s="98" t="s">
        <v>431</v>
      </c>
      <c r="C66" s="195">
        <v>5361342</v>
      </c>
      <c r="D66" s="60">
        <v>605900</v>
      </c>
      <c r="E66" s="60">
        <v>200000</v>
      </c>
      <c r="F66" s="60">
        <v>130857</v>
      </c>
      <c r="G66" s="216">
        <v>6298099</v>
      </c>
    </row>
    <row r="67" spans="1:8" s="45" customFormat="1" ht="15" customHeight="1">
      <c r="A67" s="292" t="s">
        <v>217</v>
      </c>
      <c r="B67" s="98" t="s">
        <v>402</v>
      </c>
      <c r="C67" s="195">
        <v>1447562</v>
      </c>
      <c r="D67" s="60">
        <v>163593</v>
      </c>
      <c r="E67" s="60">
        <v>54000</v>
      </c>
      <c r="F67" s="60"/>
      <c r="G67" s="216">
        <v>1665155</v>
      </c>
    </row>
    <row r="68" spans="1:8" s="26" customFormat="1" ht="15" customHeight="1">
      <c r="A68" s="293" t="s">
        <v>217</v>
      </c>
      <c r="B68" s="149" t="s">
        <v>225</v>
      </c>
      <c r="C68" s="196">
        <f>C66+C67</f>
        <v>6808904</v>
      </c>
      <c r="D68" s="62">
        <f>SUM(D66:D67)</f>
        <v>769493</v>
      </c>
      <c r="E68" s="62">
        <f>SUM(E58:E67)</f>
        <v>254000</v>
      </c>
      <c r="F68" s="62">
        <f>SUM(F66:F67)</f>
        <v>130857</v>
      </c>
      <c r="G68" s="70">
        <f>SUM(G66:G67)</f>
        <v>7963254</v>
      </c>
    </row>
    <row r="69" spans="1:8" s="44" customFormat="1" ht="15" customHeight="1">
      <c r="A69" s="292" t="s">
        <v>222</v>
      </c>
      <c r="B69" s="98" t="s">
        <v>509</v>
      </c>
      <c r="C69" s="195">
        <v>3300900</v>
      </c>
      <c r="D69" s="68"/>
      <c r="E69" s="68">
        <v>-3300900</v>
      </c>
      <c r="F69" s="68">
        <v>5295769</v>
      </c>
      <c r="G69" s="60">
        <v>5295769</v>
      </c>
    </row>
    <row r="70" spans="1:8" s="44" customFormat="1" ht="15" customHeight="1">
      <c r="A70" s="292" t="s">
        <v>222</v>
      </c>
      <c r="B70" s="98" t="s">
        <v>403</v>
      </c>
      <c r="C70" s="195">
        <v>891243</v>
      </c>
      <c r="D70" s="68"/>
      <c r="E70" s="68">
        <v>-891243</v>
      </c>
      <c r="F70" s="68">
        <v>0</v>
      </c>
      <c r="G70" s="60">
        <v>0</v>
      </c>
    </row>
    <row r="71" spans="1:8" s="132" customFormat="1" ht="15" customHeight="1">
      <c r="A71" s="293" t="s">
        <v>222</v>
      </c>
      <c r="B71" s="149" t="s">
        <v>54</v>
      </c>
      <c r="C71" s="196">
        <f>C69+C70</f>
        <v>4192143</v>
      </c>
      <c r="D71" s="198"/>
      <c r="E71" s="198">
        <f>SUM(E69:E70)</f>
        <v>-4192143</v>
      </c>
      <c r="F71" s="198">
        <f>SUM(F69:F70)</f>
        <v>5295769</v>
      </c>
      <c r="G71" s="70">
        <f>SUM(G69:G70)</f>
        <v>5295769</v>
      </c>
    </row>
    <row r="72" spans="1:8" s="143" customFormat="1" ht="15" customHeight="1">
      <c r="A72" s="364" t="s">
        <v>287</v>
      </c>
      <c r="B72" s="364"/>
      <c r="C72" s="197">
        <f>C61+C60+C65+C68+C71</f>
        <v>22662243</v>
      </c>
      <c r="D72" s="190">
        <f>SUM(D68:D71)</f>
        <v>769493</v>
      </c>
      <c r="E72" s="190">
        <f>E68+E71</f>
        <v>-3938143</v>
      </c>
      <c r="F72" s="190">
        <f>F60+F61+F68+F69+F65</f>
        <v>5083174</v>
      </c>
      <c r="G72" s="169">
        <f>G60+G61+G65+G68+G71</f>
        <v>24576767</v>
      </c>
      <c r="H72" s="177"/>
    </row>
    <row r="73" spans="1:8" s="40" customFormat="1" ht="15" customHeight="1">
      <c r="A73" s="393"/>
      <c r="B73" s="393"/>
      <c r="C73" s="393"/>
      <c r="D73" s="393"/>
      <c r="E73" s="393"/>
      <c r="F73" s="393"/>
      <c r="G73" s="394"/>
    </row>
    <row r="74" spans="1:8" s="40" customFormat="1" ht="15" customHeight="1">
      <c r="A74" s="358" t="s">
        <v>420</v>
      </c>
      <c r="B74" s="330" t="s">
        <v>404</v>
      </c>
      <c r="C74" s="323" t="s">
        <v>20</v>
      </c>
      <c r="D74" s="355" t="s">
        <v>473</v>
      </c>
      <c r="E74" s="355" t="s">
        <v>474</v>
      </c>
      <c r="F74" s="355" t="s">
        <v>507</v>
      </c>
      <c r="G74" s="363" t="s">
        <v>439</v>
      </c>
    </row>
    <row r="75" spans="1:8" s="40" customFormat="1" ht="15" customHeight="1">
      <c r="A75" s="358"/>
      <c r="B75" s="330"/>
      <c r="C75" s="323"/>
      <c r="D75" s="356"/>
      <c r="E75" s="356"/>
      <c r="F75" s="356"/>
      <c r="G75" s="363"/>
    </row>
    <row r="76" spans="1:8" s="40" customFormat="1" ht="15" customHeight="1">
      <c r="A76" s="358"/>
      <c r="B76" s="330"/>
      <c r="C76" s="338"/>
      <c r="D76" s="357"/>
      <c r="E76" s="357"/>
      <c r="F76" s="247"/>
      <c r="G76" s="363"/>
    </row>
    <row r="77" spans="1:8" s="40" customFormat="1" ht="21" customHeight="1">
      <c r="A77" s="391" t="s">
        <v>91</v>
      </c>
      <c r="B77" s="392"/>
      <c r="C77" s="392"/>
      <c r="D77" s="392"/>
      <c r="E77" s="392"/>
      <c r="F77" s="392"/>
      <c r="G77" s="392"/>
    </row>
    <row r="78" spans="1:8" s="49" customFormat="1" ht="15" customHeight="1">
      <c r="A78" s="292" t="s">
        <v>211</v>
      </c>
      <c r="B78" s="98" t="s">
        <v>278</v>
      </c>
      <c r="C78" s="75">
        <v>800000</v>
      </c>
      <c r="D78" s="67"/>
      <c r="E78" s="67"/>
      <c r="F78" s="67"/>
      <c r="G78" s="67">
        <v>800000</v>
      </c>
    </row>
    <row r="79" spans="1:8" s="49" customFormat="1" ht="15" customHeight="1">
      <c r="A79" s="292" t="s">
        <v>257</v>
      </c>
      <c r="B79" s="98" t="s">
        <v>284</v>
      </c>
      <c r="C79" s="75">
        <v>1650000</v>
      </c>
      <c r="D79" s="67"/>
      <c r="E79" s="67"/>
      <c r="F79" s="67"/>
      <c r="G79" s="67">
        <v>1650000</v>
      </c>
    </row>
    <row r="80" spans="1:8" s="49" customFormat="1" ht="15" customHeight="1">
      <c r="A80" s="292" t="s">
        <v>261</v>
      </c>
      <c r="B80" s="98" t="s">
        <v>408</v>
      </c>
      <c r="C80" s="75">
        <v>661500</v>
      </c>
      <c r="D80" s="67"/>
      <c r="E80" s="67"/>
      <c r="F80" s="67"/>
      <c r="G80" s="67">
        <v>661500</v>
      </c>
    </row>
    <row r="81" spans="1:10" s="49" customFormat="1" ht="15" customHeight="1">
      <c r="A81" s="293" t="s">
        <v>263</v>
      </c>
      <c r="B81" s="149" t="s">
        <v>2</v>
      </c>
      <c r="C81" s="151">
        <f>SUM(C78:C80)</f>
        <v>3111500</v>
      </c>
      <c r="D81" s="95"/>
      <c r="E81" s="95"/>
      <c r="F81" s="95"/>
      <c r="G81" s="95">
        <f>SUM(G78:G80)</f>
        <v>3111500</v>
      </c>
    </row>
    <row r="82" spans="1:10" s="49" customFormat="1" ht="15" customHeight="1">
      <c r="A82" s="292" t="s">
        <v>478</v>
      </c>
      <c r="B82" s="98" t="s">
        <v>488</v>
      </c>
      <c r="C82" s="75"/>
      <c r="D82" s="67"/>
      <c r="E82" s="67">
        <v>5486403</v>
      </c>
      <c r="F82" s="67"/>
      <c r="G82" s="67">
        <v>5486403</v>
      </c>
    </row>
    <row r="83" spans="1:10" s="49" customFormat="1" ht="15" customHeight="1">
      <c r="A83" s="292" t="s">
        <v>479</v>
      </c>
      <c r="B83" s="98" t="s">
        <v>489</v>
      </c>
      <c r="C83" s="75"/>
      <c r="D83" s="67"/>
      <c r="E83" s="67">
        <v>1481329</v>
      </c>
      <c r="F83" s="67"/>
      <c r="G83" s="67">
        <v>1481329</v>
      </c>
    </row>
    <row r="84" spans="1:10" s="140" customFormat="1" ht="15" customHeight="1">
      <c r="A84" s="293" t="s">
        <v>222</v>
      </c>
      <c r="B84" s="149" t="s">
        <v>490</v>
      </c>
      <c r="C84" s="151">
        <f>SUM(C78+C79+C80)</f>
        <v>3111500</v>
      </c>
      <c r="D84" s="95"/>
      <c r="E84" s="95">
        <f>SUM(E82:E83)</f>
        <v>6967732</v>
      </c>
      <c r="F84" s="95"/>
      <c r="G84" s="95">
        <f>SUM(G82:G83)</f>
        <v>6967732</v>
      </c>
    </row>
    <row r="85" spans="1:10" s="144" customFormat="1" ht="15" customHeight="1">
      <c r="A85" s="372" t="s">
        <v>287</v>
      </c>
      <c r="B85" s="373"/>
      <c r="C85" s="167">
        <f>SUM(C84)</f>
        <v>3111500</v>
      </c>
      <c r="D85" s="214"/>
      <c r="E85" s="169">
        <f>SUM(E84)</f>
        <v>6967732</v>
      </c>
      <c r="F85" s="169"/>
      <c r="G85" s="169">
        <f>G81+G84</f>
        <v>10079232</v>
      </c>
      <c r="H85" s="178"/>
    </row>
    <row r="86" spans="1:10" s="40" customFormat="1" ht="15" customHeight="1">
      <c r="A86" s="284"/>
      <c r="B86" s="19"/>
      <c r="C86" s="31"/>
      <c r="G86" s="175"/>
    </row>
    <row r="87" spans="1:10" s="16" customFormat="1" ht="15" customHeight="1">
      <c r="A87" s="358" t="s">
        <v>420</v>
      </c>
      <c r="B87" s="330" t="s">
        <v>443</v>
      </c>
      <c r="C87" s="323" t="s">
        <v>20</v>
      </c>
      <c r="D87" s="355" t="s">
        <v>473</v>
      </c>
      <c r="E87" s="355" t="s">
        <v>474</v>
      </c>
      <c r="F87" s="355" t="s">
        <v>507</v>
      </c>
      <c r="G87" s="363" t="s">
        <v>439</v>
      </c>
    </row>
    <row r="88" spans="1:10" s="16" customFormat="1" ht="15" customHeight="1">
      <c r="A88" s="358"/>
      <c r="B88" s="330"/>
      <c r="C88" s="323"/>
      <c r="D88" s="356"/>
      <c r="E88" s="356"/>
      <c r="F88" s="356"/>
      <c r="G88" s="363"/>
    </row>
    <row r="89" spans="1:10" s="16" customFormat="1" ht="15" customHeight="1">
      <c r="A89" s="358"/>
      <c r="B89" s="330"/>
      <c r="C89" s="338"/>
      <c r="D89" s="357"/>
      <c r="E89" s="357"/>
      <c r="F89" s="247"/>
      <c r="G89" s="363"/>
    </row>
    <row r="90" spans="1:10" s="16" customFormat="1" ht="21.75" customHeight="1">
      <c r="A90" s="391" t="s">
        <v>91</v>
      </c>
      <c r="B90" s="392"/>
      <c r="C90" s="392"/>
      <c r="D90" s="392"/>
      <c r="E90" s="392"/>
      <c r="F90" s="392"/>
      <c r="G90" s="392"/>
    </row>
    <row r="91" spans="1:10" s="16" customFormat="1" ht="15" customHeight="1">
      <c r="A91" s="224" t="s">
        <v>496</v>
      </c>
      <c r="B91" s="66" t="s">
        <v>502</v>
      </c>
      <c r="C91" s="66"/>
      <c r="D91" s="240"/>
      <c r="E91" s="80">
        <v>290000</v>
      </c>
      <c r="F91" s="80"/>
      <c r="G91" s="80">
        <v>290000</v>
      </c>
      <c r="J91" s="44"/>
    </row>
    <row r="92" spans="1:10" s="16" customFormat="1" ht="15" customHeight="1">
      <c r="A92" s="290" t="s">
        <v>391</v>
      </c>
      <c r="B92" s="241" t="s">
        <v>503</v>
      </c>
      <c r="C92" s="238"/>
      <c r="D92" s="238"/>
      <c r="E92" s="242">
        <f>SUM(E91)</f>
        <v>290000</v>
      </c>
      <c r="F92" s="242"/>
      <c r="G92" s="80">
        <f>SUM(G91)</f>
        <v>290000</v>
      </c>
    </row>
    <row r="93" spans="1:10" s="16" customFormat="1" ht="15" customHeight="1">
      <c r="A93" s="290"/>
      <c r="B93" s="229" t="s">
        <v>307</v>
      </c>
      <c r="C93" s="230"/>
      <c r="D93" s="238"/>
      <c r="E93" s="243">
        <f>SUM(E92)</f>
        <v>290000</v>
      </c>
      <c r="F93" s="243"/>
      <c r="G93" s="170">
        <f>SUM(G92)</f>
        <v>290000</v>
      </c>
    </row>
    <row r="94" spans="1:10" s="44" customFormat="1" ht="15" customHeight="1">
      <c r="A94" s="292" t="s">
        <v>294</v>
      </c>
      <c r="B94" s="98" t="s">
        <v>227</v>
      </c>
      <c r="C94" s="199">
        <v>65000</v>
      </c>
      <c r="D94" s="60"/>
      <c r="E94" s="60"/>
      <c r="F94" s="60"/>
      <c r="G94" s="60">
        <v>65000</v>
      </c>
    </row>
    <row r="95" spans="1:10" s="44" customFormat="1" ht="15" customHeight="1">
      <c r="A95" s="292" t="s">
        <v>296</v>
      </c>
      <c r="B95" s="98" t="s">
        <v>405</v>
      </c>
      <c r="C95" s="199">
        <v>1300000</v>
      </c>
      <c r="D95" s="60"/>
      <c r="E95" s="60"/>
      <c r="F95" s="60">
        <v>383170</v>
      </c>
      <c r="G95" s="60">
        <v>1683170</v>
      </c>
    </row>
    <row r="96" spans="1:10" s="44" customFormat="1" ht="15" customHeight="1">
      <c r="A96" s="292" t="s">
        <v>298</v>
      </c>
      <c r="B96" s="98" t="s">
        <v>299</v>
      </c>
      <c r="C96" s="199">
        <v>250000</v>
      </c>
      <c r="D96" s="60"/>
      <c r="E96" s="60"/>
      <c r="F96" s="60"/>
      <c r="G96" s="60">
        <v>250000</v>
      </c>
    </row>
    <row r="97" spans="1:11" s="44" customFormat="1" ht="15" customHeight="1">
      <c r="A97" s="294" t="s">
        <v>291</v>
      </c>
      <c r="B97" s="149" t="s">
        <v>292</v>
      </c>
      <c r="C97" s="200">
        <f>SUM(C94:C96)</f>
        <v>1615000</v>
      </c>
      <c r="D97" s="70"/>
      <c r="E97" s="70"/>
      <c r="F97" s="70">
        <f>SUM(F95:F96)</f>
        <v>383170</v>
      </c>
      <c r="G97" s="70">
        <f>SUM(G94:G96)</f>
        <v>1998170</v>
      </c>
    </row>
    <row r="98" spans="1:11" s="44" customFormat="1" ht="15" customHeight="1">
      <c r="A98" s="295" t="s">
        <v>381</v>
      </c>
      <c r="B98" s="185" t="s">
        <v>501</v>
      </c>
      <c r="C98" s="200"/>
      <c r="D98" s="70"/>
      <c r="E98" s="70">
        <v>100000</v>
      </c>
      <c r="F98" s="70"/>
      <c r="G98" s="70">
        <v>100000</v>
      </c>
    </row>
    <row r="99" spans="1:11" s="15" customFormat="1" ht="15" customHeight="1">
      <c r="A99" s="372" t="s">
        <v>287</v>
      </c>
      <c r="B99" s="373"/>
      <c r="C99" s="201">
        <f>SUM(C97:C97)</f>
        <v>1615000</v>
      </c>
      <c r="D99" s="211"/>
      <c r="E99" s="213">
        <f>SUM(E98)</f>
        <v>100000</v>
      </c>
      <c r="F99" s="213">
        <f>SUM(F97:F98)</f>
        <v>383170</v>
      </c>
      <c r="G99" s="169">
        <f>SUM(G97:G98)</f>
        <v>2098170</v>
      </c>
      <c r="H99" s="176"/>
    </row>
    <row r="100" spans="1:11" s="16" customFormat="1" ht="15" customHeight="1">
      <c r="A100" s="284"/>
      <c r="B100" s="365"/>
      <c r="C100" s="365"/>
      <c r="D100" s="365"/>
      <c r="E100" s="365"/>
      <c r="F100" s="365"/>
      <c r="G100" s="366"/>
    </row>
    <row r="101" spans="1:11" s="16" customFormat="1" ht="15" customHeight="1">
      <c r="A101" s="358" t="s">
        <v>420</v>
      </c>
      <c r="B101" s="330" t="s">
        <v>444</v>
      </c>
      <c r="C101" s="400" t="s">
        <v>20</v>
      </c>
      <c r="D101" s="355" t="s">
        <v>473</v>
      </c>
      <c r="E101" s="355" t="s">
        <v>474</v>
      </c>
      <c r="F101" s="355" t="s">
        <v>507</v>
      </c>
      <c r="G101" s="363" t="s">
        <v>439</v>
      </c>
    </row>
    <row r="102" spans="1:11" s="16" customFormat="1" ht="15" customHeight="1">
      <c r="A102" s="358"/>
      <c r="B102" s="330"/>
      <c r="C102" s="400"/>
      <c r="D102" s="356"/>
      <c r="E102" s="356"/>
      <c r="F102" s="356"/>
      <c r="G102" s="363"/>
    </row>
    <row r="103" spans="1:11" s="16" customFormat="1" ht="15" customHeight="1">
      <c r="A103" s="358"/>
      <c r="B103" s="330"/>
      <c r="C103" s="400"/>
      <c r="D103" s="357"/>
      <c r="E103" s="357"/>
      <c r="F103" s="247"/>
      <c r="G103" s="363"/>
    </row>
    <row r="104" spans="1:11" s="16" customFormat="1" ht="20.25" customHeight="1">
      <c r="A104" s="391" t="s">
        <v>90</v>
      </c>
      <c r="B104" s="392"/>
      <c r="C104" s="392"/>
      <c r="D104" s="392"/>
      <c r="E104" s="392"/>
      <c r="F104" s="392"/>
      <c r="G104" s="392"/>
      <c r="K104" s="250"/>
    </row>
    <row r="105" spans="1:11" s="49" customFormat="1" ht="15" customHeight="1">
      <c r="A105" s="292" t="s">
        <v>309</v>
      </c>
      <c r="B105" s="98" t="s">
        <v>85</v>
      </c>
      <c r="C105" s="75">
        <v>153070</v>
      </c>
      <c r="D105" s="67"/>
      <c r="E105" s="67"/>
      <c r="F105" s="67"/>
      <c r="G105" s="67">
        <v>153070</v>
      </c>
    </row>
    <row r="106" spans="1:11" s="49" customFormat="1" ht="15" customHeight="1">
      <c r="A106" s="292" t="s">
        <v>310</v>
      </c>
      <c r="B106" s="66" t="s">
        <v>102</v>
      </c>
      <c r="C106" s="80">
        <v>566928</v>
      </c>
      <c r="D106" s="67"/>
      <c r="E106" s="67"/>
      <c r="F106" s="67"/>
      <c r="G106" s="67">
        <v>566928</v>
      </c>
    </row>
    <row r="107" spans="1:11" s="44" customFormat="1" ht="15" customHeight="1">
      <c r="A107" s="292" t="s">
        <v>311</v>
      </c>
      <c r="B107" s="66" t="s">
        <v>418</v>
      </c>
      <c r="C107" s="108">
        <v>3600000</v>
      </c>
      <c r="D107" s="60">
        <v>307020</v>
      </c>
      <c r="E107" s="60">
        <v>415000</v>
      </c>
      <c r="F107" s="60"/>
      <c r="G107" s="60">
        <v>4322020</v>
      </c>
    </row>
    <row r="108" spans="1:11" s="132" customFormat="1" ht="15" customHeight="1">
      <c r="A108" s="293" t="s">
        <v>197</v>
      </c>
      <c r="B108" s="136" t="s">
        <v>312</v>
      </c>
      <c r="C108" s="152">
        <f>SUM(C105:C107)</f>
        <v>4319998</v>
      </c>
      <c r="D108" s="70">
        <f>SUM(D105:D107)</f>
        <v>307020</v>
      </c>
      <c r="E108" s="70">
        <f>SUM(E107)</f>
        <v>415000</v>
      </c>
      <c r="F108" s="70"/>
      <c r="G108" s="70">
        <f>SUM(G105:G107)</f>
        <v>5042018</v>
      </c>
    </row>
    <row r="109" spans="1:11" s="44" customFormat="1" ht="15" customHeight="1">
      <c r="A109" s="292" t="s">
        <v>313</v>
      </c>
      <c r="B109" s="66" t="s">
        <v>406</v>
      </c>
      <c r="C109" s="108">
        <v>98420</v>
      </c>
      <c r="D109" s="60"/>
      <c r="E109" s="60"/>
      <c r="F109" s="60"/>
      <c r="G109" s="60">
        <v>98420</v>
      </c>
    </row>
    <row r="110" spans="1:11" s="132" customFormat="1" ht="15" customHeight="1">
      <c r="A110" s="294" t="s">
        <v>314</v>
      </c>
      <c r="B110" s="136" t="s">
        <v>315</v>
      </c>
      <c r="C110" s="152">
        <f>SUM(C109)</f>
        <v>98420</v>
      </c>
      <c r="D110" s="70"/>
      <c r="E110" s="70"/>
      <c r="F110" s="70"/>
      <c r="G110" s="70">
        <f>SUM(G109)</f>
        <v>98420</v>
      </c>
    </row>
    <row r="111" spans="1:11" s="15" customFormat="1" ht="15" customHeight="1">
      <c r="A111" s="372" t="s">
        <v>307</v>
      </c>
      <c r="B111" s="373"/>
      <c r="C111" s="168">
        <f>SUM(C108+C110)</f>
        <v>4418418</v>
      </c>
      <c r="D111" s="213">
        <f>D108</f>
        <v>307020</v>
      </c>
      <c r="E111" s="213">
        <f>SUM(E108:E110)</f>
        <v>415000</v>
      </c>
      <c r="F111" s="213"/>
      <c r="G111" s="169">
        <f>G108+G110</f>
        <v>5140438</v>
      </c>
    </row>
    <row r="112" spans="1:11" s="16" customFormat="1" ht="21" customHeight="1">
      <c r="A112" s="391" t="s">
        <v>91</v>
      </c>
      <c r="B112" s="392"/>
      <c r="C112" s="392"/>
      <c r="D112" s="392"/>
      <c r="E112" s="392"/>
      <c r="F112" s="392"/>
      <c r="G112" s="392"/>
    </row>
    <row r="113" spans="1:8" s="44" customFormat="1" ht="15" customHeight="1">
      <c r="A113" s="292" t="s">
        <v>316</v>
      </c>
      <c r="B113" s="98" t="s">
        <v>86</v>
      </c>
      <c r="C113" s="75">
        <v>566928</v>
      </c>
      <c r="D113" s="60"/>
      <c r="E113" s="60"/>
      <c r="F113" s="60"/>
      <c r="G113" s="60">
        <v>566928</v>
      </c>
    </row>
    <row r="114" spans="1:8" s="44" customFormat="1" ht="15" customHeight="1">
      <c r="A114" s="292" t="s">
        <v>208</v>
      </c>
      <c r="B114" s="98" t="s">
        <v>87</v>
      </c>
      <c r="C114" s="75">
        <v>153070</v>
      </c>
      <c r="D114" s="60"/>
      <c r="E114" s="60"/>
      <c r="F114" s="60"/>
      <c r="G114" s="60">
        <v>153070</v>
      </c>
    </row>
    <row r="115" spans="1:8" s="44" customFormat="1" ht="15" customHeight="1">
      <c r="A115" s="292" t="s">
        <v>283</v>
      </c>
      <c r="B115" s="98" t="s">
        <v>232</v>
      </c>
      <c r="C115" s="75">
        <v>228000</v>
      </c>
      <c r="D115" s="60">
        <v>150000</v>
      </c>
      <c r="E115" s="60"/>
      <c r="F115" s="60"/>
      <c r="G115" s="60">
        <v>378000</v>
      </c>
    </row>
    <row r="116" spans="1:8" s="44" customFormat="1" ht="15" customHeight="1">
      <c r="A116" s="292" t="s">
        <v>204</v>
      </c>
      <c r="B116" s="98" t="s">
        <v>233</v>
      </c>
      <c r="C116" s="75">
        <v>169300</v>
      </c>
      <c r="D116" s="60">
        <v>50000</v>
      </c>
      <c r="E116" s="60"/>
      <c r="F116" s="60"/>
      <c r="G116" s="60">
        <v>219300</v>
      </c>
    </row>
    <row r="117" spans="1:8" s="44" customFormat="1" ht="15" customHeight="1">
      <c r="A117" s="292" t="s">
        <v>205</v>
      </c>
      <c r="B117" s="98" t="s">
        <v>465</v>
      </c>
      <c r="C117" s="75"/>
      <c r="D117" s="60">
        <v>84267</v>
      </c>
      <c r="E117" s="60"/>
      <c r="F117" s="60"/>
      <c r="G117" s="60">
        <v>84267</v>
      </c>
    </row>
    <row r="118" spans="1:8" s="44" customFormat="1" ht="15" customHeight="1">
      <c r="A118" s="292" t="s">
        <v>261</v>
      </c>
      <c r="B118" s="98" t="s">
        <v>408</v>
      </c>
      <c r="C118" s="75"/>
      <c r="D118" s="60">
        <v>22753</v>
      </c>
      <c r="E118" s="60"/>
      <c r="F118" s="60"/>
      <c r="G118" s="60">
        <v>22753</v>
      </c>
    </row>
    <row r="119" spans="1:8" s="132" customFormat="1" ht="15" customHeight="1">
      <c r="A119" s="293" t="s">
        <v>263</v>
      </c>
      <c r="B119" s="149" t="s">
        <v>2</v>
      </c>
      <c r="C119" s="151">
        <f>SUM(C113:C116)</f>
        <v>1117298</v>
      </c>
      <c r="D119" s="70">
        <f>SUM(D115:D118)</f>
        <v>307020</v>
      </c>
      <c r="E119" s="70"/>
      <c r="F119" s="70"/>
      <c r="G119" s="70">
        <f>SUM(G113:G118)</f>
        <v>1424318</v>
      </c>
    </row>
    <row r="120" spans="1:8" s="132" customFormat="1" ht="15" customHeight="1">
      <c r="A120" s="292" t="s">
        <v>331</v>
      </c>
      <c r="B120" s="98" t="s">
        <v>462</v>
      </c>
      <c r="C120" s="151"/>
      <c r="D120" s="60">
        <v>157480</v>
      </c>
      <c r="E120" s="60"/>
      <c r="F120" s="60"/>
      <c r="G120" s="60">
        <v>157480</v>
      </c>
    </row>
    <row r="121" spans="1:8" s="132" customFormat="1" ht="15" customHeight="1">
      <c r="A121" s="292" t="s">
        <v>332</v>
      </c>
      <c r="B121" s="98" t="s">
        <v>463</v>
      </c>
      <c r="C121" s="151"/>
      <c r="D121" s="60">
        <v>42520</v>
      </c>
      <c r="E121" s="60"/>
      <c r="F121" s="60"/>
      <c r="G121" s="60">
        <v>42520</v>
      </c>
    </row>
    <row r="122" spans="1:8" s="132" customFormat="1" ht="15" customHeight="1">
      <c r="A122" s="293" t="s">
        <v>217</v>
      </c>
      <c r="B122" s="149" t="s">
        <v>464</v>
      </c>
      <c r="C122" s="151"/>
      <c r="D122" s="70">
        <f>SUM(D120:D121)</f>
        <v>200000</v>
      </c>
      <c r="E122" s="70"/>
      <c r="F122" s="70"/>
      <c r="G122" s="70">
        <f>SUM(G120:G121)</f>
        <v>200000</v>
      </c>
    </row>
    <row r="123" spans="1:8" s="132" customFormat="1" ht="15" customHeight="1">
      <c r="A123" s="292" t="s">
        <v>478</v>
      </c>
      <c r="B123" s="98" t="s">
        <v>481</v>
      </c>
      <c r="C123" s="151"/>
      <c r="D123" s="60"/>
      <c r="E123" s="60">
        <v>345490</v>
      </c>
      <c r="F123" s="60"/>
      <c r="G123" s="60">
        <v>345490</v>
      </c>
    </row>
    <row r="124" spans="1:8" s="132" customFormat="1" ht="15" customHeight="1">
      <c r="A124" s="292" t="s">
        <v>479</v>
      </c>
      <c r="B124" s="98" t="s">
        <v>482</v>
      </c>
      <c r="C124" s="151"/>
      <c r="D124" s="60"/>
      <c r="E124" s="60">
        <v>93282</v>
      </c>
      <c r="F124" s="60"/>
      <c r="G124" s="60">
        <v>93282</v>
      </c>
    </row>
    <row r="125" spans="1:8" s="132" customFormat="1" ht="15" customHeight="1">
      <c r="A125" s="296" t="s">
        <v>222</v>
      </c>
      <c r="B125" s="185" t="s">
        <v>480</v>
      </c>
      <c r="C125" s="151"/>
      <c r="D125" s="70"/>
      <c r="E125" s="70">
        <f>SUM(E123:E124)</f>
        <v>438772</v>
      </c>
      <c r="F125" s="70"/>
      <c r="G125" s="70">
        <f>SUM(G123:G124)</f>
        <v>438772</v>
      </c>
    </row>
    <row r="126" spans="1:8" s="15" customFormat="1" ht="15" customHeight="1">
      <c r="A126" s="372" t="s">
        <v>287</v>
      </c>
      <c r="B126" s="373"/>
      <c r="C126" s="167">
        <f>SUM(C119)</f>
        <v>1117298</v>
      </c>
      <c r="D126" s="213">
        <f>D119+D125</f>
        <v>307020</v>
      </c>
      <c r="E126" s="213">
        <f>SUM(E125)</f>
        <v>438772</v>
      </c>
      <c r="F126" s="213"/>
      <c r="G126" s="169">
        <f>SUM(G119+G125+G122)</f>
        <v>2063090</v>
      </c>
      <c r="H126" s="176"/>
    </row>
    <row r="127" spans="1:8" ht="15" customHeight="1">
      <c r="B127" s="401"/>
      <c r="C127" s="401"/>
    </row>
    <row r="128" spans="1:8" ht="15" customHeight="1">
      <c r="A128" s="358" t="s">
        <v>420</v>
      </c>
      <c r="B128" s="330" t="s">
        <v>407</v>
      </c>
      <c r="C128" s="323" t="s">
        <v>20</v>
      </c>
      <c r="D128" s="355" t="s">
        <v>473</v>
      </c>
      <c r="E128" s="355" t="s">
        <v>474</v>
      </c>
      <c r="F128" s="355" t="s">
        <v>507</v>
      </c>
      <c r="G128" s="363" t="s">
        <v>439</v>
      </c>
    </row>
    <row r="129" spans="1:8" ht="15" customHeight="1">
      <c r="A129" s="358"/>
      <c r="B129" s="330"/>
      <c r="C129" s="323"/>
      <c r="D129" s="356"/>
      <c r="E129" s="356"/>
      <c r="F129" s="356"/>
      <c r="G129" s="363"/>
    </row>
    <row r="130" spans="1:8" ht="15" customHeight="1">
      <c r="A130" s="358"/>
      <c r="B130" s="330"/>
      <c r="C130" s="338"/>
      <c r="D130" s="357"/>
      <c r="E130" s="357"/>
      <c r="F130" s="357"/>
      <c r="G130" s="363"/>
    </row>
    <row r="131" spans="1:8" s="18" customFormat="1" ht="21" customHeight="1">
      <c r="A131" s="367" t="s">
        <v>91</v>
      </c>
      <c r="B131" s="368"/>
      <c r="C131" s="368"/>
      <c r="D131" s="368"/>
      <c r="E131" s="368"/>
      <c r="F131" s="368"/>
      <c r="G131" s="368"/>
    </row>
    <row r="132" spans="1:8" s="44" customFormat="1" ht="15" customHeight="1">
      <c r="A132" s="292" t="s">
        <v>257</v>
      </c>
      <c r="B132" s="98" t="s">
        <v>258</v>
      </c>
      <c r="C132" s="67">
        <v>2399909</v>
      </c>
      <c r="D132" s="60"/>
      <c r="E132" s="60"/>
      <c r="F132" s="60">
        <v>173000</v>
      </c>
      <c r="G132" s="60">
        <v>2572909</v>
      </c>
    </row>
    <row r="133" spans="1:8" s="44" customFormat="1" ht="15" customHeight="1">
      <c r="A133" s="292" t="s">
        <v>261</v>
      </c>
      <c r="B133" s="98" t="s">
        <v>408</v>
      </c>
      <c r="C133" s="67">
        <v>647975</v>
      </c>
      <c r="D133" s="60"/>
      <c r="E133" s="60"/>
      <c r="F133" s="60">
        <v>7000</v>
      </c>
      <c r="G133" s="60">
        <v>654975</v>
      </c>
    </row>
    <row r="134" spans="1:8" s="132" customFormat="1" ht="15" customHeight="1">
      <c r="A134" s="297" t="s">
        <v>263</v>
      </c>
      <c r="B134" s="149" t="s">
        <v>2</v>
      </c>
      <c r="C134" s="95">
        <f>SUM(C132+C133)</f>
        <v>3047884</v>
      </c>
      <c r="D134" s="70"/>
      <c r="E134" s="70"/>
      <c r="F134" s="70">
        <f>SUM(F132:F133)</f>
        <v>180000</v>
      </c>
      <c r="G134" s="70">
        <f>SUM(G132:G133)</f>
        <v>3227884</v>
      </c>
    </row>
    <row r="135" spans="1:8" s="15" customFormat="1" ht="15" customHeight="1">
      <c r="A135" s="372" t="s">
        <v>287</v>
      </c>
      <c r="B135" s="373"/>
      <c r="C135" s="164">
        <f>SUM(C134)</f>
        <v>3047884</v>
      </c>
      <c r="D135" s="211"/>
      <c r="E135" s="211"/>
      <c r="F135" s="212">
        <f>SUM(F134)</f>
        <v>180000</v>
      </c>
      <c r="G135" s="169">
        <f>SUM(G134)</f>
        <v>3227884</v>
      </c>
      <c r="H135" s="176"/>
    </row>
    <row r="136" spans="1:8" ht="15" customHeight="1">
      <c r="B136" s="153"/>
      <c r="C136" s="154"/>
    </row>
    <row r="137" spans="1:8" s="11" customFormat="1" ht="15" customHeight="1">
      <c r="A137" s="358" t="s">
        <v>420</v>
      </c>
      <c r="B137" s="330" t="s">
        <v>426</v>
      </c>
      <c r="C137" s="323" t="s">
        <v>20</v>
      </c>
      <c r="D137" s="355" t="s">
        <v>473</v>
      </c>
      <c r="E137" s="355" t="s">
        <v>474</v>
      </c>
      <c r="F137" s="355" t="s">
        <v>507</v>
      </c>
      <c r="G137" s="363" t="s">
        <v>439</v>
      </c>
    </row>
    <row r="138" spans="1:8" s="11" customFormat="1" ht="15" customHeight="1">
      <c r="A138" s="358"/>
      <c r="B138" s="330"/>
      <c r="C138" s="323"/>
      <c r="D138" s="356"/>
      <c r="E138" s="356"/>
      <c r="F138" s="356"/>
      <c r="G138" s="363"/>
    </row>
    <row r="139" spans="1:8" s="15" customFormat="1" ht="15" customHeight="1">
      <c r="A139" s="358"/>
      <c r="B139" s="330"/>
      <c r="C139" s="338"/>
      <c r="D139" s="357"/>
      <c r="E139" s="357"/>
      <c r="F139" s="357"/>
      <c r="G139" s="363"/>
    </row>
    <row r="140" spans="1:8" s="16" customFormat="1" ht="19.5" customHeight="1">
      <c r="A140" s="369" t="s">
        <v>90</v>
      </c>
      <c r="B140" s="370"/>
      <c r="C140" s="370"/>
      <c r="D140" s="370"/>
      <c r="E140" s="370"/>
      <c r="F140" s="370"/>
      <c r="G140" s="371"/>
    </row>
    <row r="141" spans="1:8" s="44" customFormat="1" ht="15" customHeight="1">
      <c r="A141" s="291" t="s">
        <v>318</v>
      </c>
      <c r="B141" s="192" t="s">
        <v>320</v>
      </c>
      <c r="C141" s="193">
        <v>54059985</v>
      </c>
      <c r="D141" s="60"/>
      <c r="E141" s="60">
        <v>3666561</v>
      </c>
      <c r="F141" s="60"/>
      <c r="G141" s="60">
        <v>57726546</v>
      </c>
    </row>
    <row r="142" spans="1:8" s="132" customFormat="1" ht="15" customHeight="1">
      <c r="A142" s="293" t="s">
        <v>319</v>
      </c>
      <c r="B142" s="149" t="s">
        <v>321</v>
      </c>
      <c r="C142" s="95">
        <f>C141</f>
        <v>54059985</v>
      </c>
      <c r="D142" s="70"/>
      <c r="E142" s="70">
        <f>SUM(E141)</f>
        <v>3666561</v>
      </c>
      <c r="F142" s="70"/>
      <c r="G142" s="70">
        <f>SUM(G141)</f>
        <v>57726546</v>
      </c>
    </row>
    <row r="143" spans="1:8" s="142" customFormat="1" ht="15" customHeight="1">
      <c r="A143" s="372" t="s">
        <v>307</v>
      </c>
      <c r="B143" s="373"/>
      <c r="C143" s="169">
        <f>C142</f>
        <v>54059985</v>
      </c>
      <c r="D143" s="212"/>
      <c r="E143" s="212">
        <f>SUM(E142)</f>
        <v>3666561</v>
      </c>
      <c r="F143" s="212"/>
      <c r="G143" s="169">
        <f>SUM(G142)</f>
        <v>57726546</v>
      </c>
    </row>
    <row r="144" spans="1:8" s="142" customFormat="1" ht="22.5" customHeight="1">
      <c r="A144" s="367" t="s">
        <v>91</v>
      </c>
      <c r="B144" s="368"/>
      <c r="C144" s="368"/>
      <c r="D144" s="368"/>
      <c r="E144" s="368"/>
      <c r="F144" s="368"/>
      <c r="G144" s="368"/>
    </row>
    <row r="145" spans="1:11" s="142" customFormat="1" ht="15" customHeight="1">
      <c r="A145" s="224" t="s">
        <v>381</v>
      </c>
      <c r="B145" s="66" t="s">
        <v>373</v>
      </c>
      <c r="C145" s="169"/>
      <c r="D145" s="254">
        <v>6464000</v>
      </c>
      <c r="E145" s="254"/>
      <c r="F145" s="254">
        <v>2468763</v>
      </c>
      <c r="G145" s="169">
        <v>8932763</v>
      </c>
    </row>
    <row r="146" spans="1:11" s="142" customFormat="1" ht="15" customHeight="1">
      <c r="A146" s="298" t="s">
        <v>381</v>
      </c>
      <c r="B146" s="251" t="s">
        <v>373</v>
      </c>
      <c r="C146" s="169"/>
      <c r="D146" s="254">
        <f>SUM(D145)</f>
        <v>6464000</v>
      </c>
      <c r="E146" s="254"/>
      <c r="F146" s="254">
        <f>SUM(F145)</f>
        <v>2468763</v>
      </c>
      <c r="G146" s="169"/>
    </row>
    <row r="147" spans="1:11" s="142" customFormat="1" ht="15" customHeight="1">
      <c r="A147" s="372" t="s">
        <v>287</v>
      </c>
      <c r="B147" s="373"/>
      <c r="C147" s="169"/>
      <c r="D147" s="254">
        <f>SUM(D146)</f>
        <v>6464000</v>
      </c>
      <c r="E147" s="254"/>
      <c r="F147" s="254">
        <f>SUM(F146)</f>
        <v>2468763</v>
      </c>
      <c r="G147" s="169">
        <f>SUM(G145:G146)</f>
        <v>8932763</v>
      </c>
    </row>
    <row r="148" spans="1:11" s="142" customFormat="1" ht="15" customHeight="1">
      <c r="A148" s="288"/>
      <c r="B148" s="181"/>
      <c r="C148" s="154"/>
      <c r="D148" s="273"/>
      <c r="E148" s="273"/>
      <c r="F148" s="273"/>
      <c r="G148" s="154"/>
      <c r="J148" s="252"/>
      <c r="K148" s="253"/>
    </row>
    <row r="149" spans="1:11" ht="15" customHeight="1">
      <c r="A149" s="358" t="s">
        <v>420</v>
      </c>
      <c r="B149" s="330" t="s">
        <v>445</v>
      </c>
      <c r="C149" s="323" t="s">
        <v>20</v>
      </c>
      <c r="D149" s="360" t="s">
        <v>473</v>
      </c>
      <c r="E149" s="360" t="s">
        <v>474</v>
      </c>
      <c r="F149" s="360" t="s">
        <v>507</v>
      </c>
      <c r="G149" s="330" t="s">
        <v>439</v>
      </c>
    </row>
    <row r="150" spans="1:11" ht="15" customHeight="1">
      <c r="A150" s="358"/>
      <c r="B150" s="330"/>
      <c r="C150" s="323"/>
      <c r="D150" s="361"/>
      <c r="E150" s="361"/>
      <c r="F150" s="361"/>
      <c r="G150" s="330"/>
    </row>
    <row r="151" spans="1:11" ht="15" customHeight="1">
      <c r="A151" s="358"/>
      <c r="B151" s="330"/>
      <c r="C151" s="338"/>
      <c r="D151" s="362"/>
      <c r="E151" s="362"/>
      <c r="F151" s="362"/>
      <c r="G151" s="330"/>
    </row>
    <row r="152" spans="1:11" s="18" customFormat="1" ht="18.75" customHeight="1">
      <c r="A152" s="391" t="s">
        <v>90</v>
      </c>
      <c r="B152" s="392"/>
      <c r="C152" s="392"/>
      <c r="D152" s="392"/>
      <c r="E152" s="392"/>
      <c r="F152" s="392"/>
      <c r="G152" s="392"/>
    </row>
    <row r="153" spans="1:11" s="44" customFormat="1" ht="15" customHeight="1">
      <c r="A153" s="292" t="s">
        <v>311</v>
      </c>
      <c r="B153" s="98" t="s">
        <v>409</v>
      </c>
      <c r="C153" s="67">
        <v>6077900</v>
      </c>
      <c r="D153" s="67"/>
      <c r="E153" s="67">
        <v>2300000</v>
      </c>
      <c r="F153" s="67"/>
      <c r="G153" s="67">
        <v>8377900</v>
      </c>
    </row>
    <row r="154" spans="1:11" s="44" customFormat="1" ht="15" customHeight="1">
      <c r="A154" s="292" t="s">
        <v>309</v>
      </c>
      <c r="B154" s="98" t="s">
        <v>49</v>
      </c>
      <c r="C154" s="67">
        <v>1641033</v>
      </c>
      <c r="D154" s="67"/>
      <c r="E154" s="67">
        <v>621000</v>
      </c>
      <c r="F154" s="67"/>
      <c r="G154" s="67">
        <v>2262033</v>
      </c>
    </row>
    <row r="155" spans="1:11" s="132" customFormat="1" ht="15" customHeight="1">
      <c r="A155" s="293" t="s">
        <v>197</v>
      </c>
      <c r="B155" s="149" t="s">
        <v>27</v>
      </c>
      <c r="C155" s="95">
        <f>SUM(C153:C154)</f>
        <v>7718933</v>
      </c>
      <c r="D155" s="95"/>
      <c r="E155" s="95">
        <f>SUM(E153:E154)</f>
        <v>2921000</v>
      </c>
      <c r="F155" s="95"/>
      <c r="G155" s="95">
        <f>SUM(G153:G154)</f>
        <v>10639933</v>
      </c>
    </row>
    <row r="156" spans="1:11" s="132" customFormat="1" ht="15" customHeight="1">
      <c r="A156" s="293" t="s">
        <v>323</v>
      </c>
      <c r="B156" s="149" t="s">
        <v>324</v>
      </c>
      <c r="C156" s="95">
        <v>0</v>
      </c>
      <c r="D156" s="95"/>
      <c r="E156" s="95"/>
      <c r="F156" s="95"/>
      <c r="G156" s="95">
        <v>0</v>
      </c>
    </row>
    <row r="157" spans="1:11" s="15" customFormat="1" ht="15" customHeight="1">
      <c r="A157" s="372" t="s">
        <v>307</v>
      </c>
      <c r="B157" s="373"/>
      <c r="C157" s="169">
        <f>SUM(C155+C156)</f>
        <v>7718933</v>
      </c>
      <c r="D157" s="215"/>
      <c r="E157" s="215"/>
      <c r="F157" s="215"/>
      <c r="G157" s="169">
        <f>G155</f>
        <v>10639933</v>
      </c>
    </row>
    <row r="158" spans="1:11" s="16" customFormat="1" ht="20.25" customHeight="1">
      <c r="A158" s="391" t="s">
        <v>91</v>
      </c>
      <c r="B158" s="392"/>
      <c r="C158" s="392"/>
      <c r="D158" s="392"/>
      <c r="E158" s="392"/>
      <c r="F158" s="392"/>
      <c r="G158" s="392"/>
    </row>
    <row r="159" spans="1:11" s="132" customFormat="1" ht="15" customHeight="1">
      <c r="A159" s="293" t="s">
        <v>223</v>
      </c>
      <c r="B159" s="156" t="s">
        <v>325</v>
      </c>
      <c r="C159" s="123">
        <v>2716581</v>
      </c>
      <c r="D159" s="70">
        <v>89400</v>
      </c>
      <c r="E159" s="70">
        <v>481600</v>
      </c>
      <c r="F159" s="70">
        <v>94975</v>
      </c>
      <c r="G159" s="70">
        <v>3382556</v>
      </c>
    </row>
    <row r="160" spans="1:11" s="132" customFormat="1" ht="15" customHeight="1">
      <c r="A160" s="293" t="s">
        <v>267</v>
      </c>
      <c r="B160" s="156" t="s">
        <v>327</v>
      </c>
      <c r="C160" s="123">
        <v>733775</v>
      </c>
      <c r="D160" s="70">
        <v>24138</v>
      </c>
      <c r="E160" s="70">
        <v>156923</v>
      </c>
      <c r="F160" s="70">
        <v>42264</v>
      </c>
      <c r="G160" s="70">
        <v>957100</v>
      </c>
    </row>
    <row r="161" spans="1:8" s="44" customFormat="1" ht="15" customHeight="1">
      <c r="A161" s="292" t="s">
        <v>211</v>
      </c>
      <c r="B161" s="155" t="s">
        <v>278</v>
      </c>
      <c r="C161" s="90">
        <v>4290300</v>
      </c>
      <c r="D161" s="60"/>
      <c r="E161" s="60">
        <v>1633000</v>
      </c>
      <c r="F161" s="60">
        <v>-350000</v>
      </c>
      <c r="G161" s="60">
        <v>5573300</v>
      </c>
    </row>
    <row r="162" spans="1:8" s="44" customFormat="1" ht="15" customHeight="1">
      <c r="A162" s="292" t="s">
        <v>210</v>
      </c>
      <c r="B162" s="155" t="s">
        <v>256</v>
      </c>
      <c r="C162" s="90">
        <v>33150</v>
      </c>
      <c r="D162" s="60"/>
      <c r="E162" s="60"/>
      <c r="F162" s="60"/>
      <c r="G162" s="60">
        <v>33150</v>
      </c>
    </row>
    <row r="163" spans="1:8" s="44" customFormat="1" ht="15" customHeight="1">
      <c r="A163" s="292" t="s">
        <v>257</v>
      </c>
      <c r="B163" s="155" t="s">
        <v>284</v>
      </c>
      <c r="C163" s="90">
        <v>1117500</v>
      </c>
      <c r="D163" s="60"/>
      <c r="E163" s="60">
        <v>-107367</v>
      </c>
      <c r="F163" s="60">
        <v>-210000</v>
      </c>
      <c r="G163" s="60">
        <v>800133</v>
      </c>
    </row>
    <row r="164" spans="1:8" s="44" customFormat="1" ht="15" customHeight="1">
      <c r="A164" s="292" t="s">
        <v>208</v>
      </c>
      <c r="B164" s="155" t="s">
        <v>31</v>
      </c>
      <c r="C164" s="90">
        <v>1298097</v>
      </c>
      <c r="D164" s="60"/>
      <c r="E164" s="60">
        <v>440910</v>
      </c>
      <c r="F164" s="60">
        <v>-235000</v>
      </c>
      <c r="G164" s="60">
        <v>1504007</v>
      </c>
      <c r="H164" s="2"/>
    </row>
    <row r="165" spans="1:8" s="44" customFormat="1" ht="15" customHeight="1">
      <c r="A165" s="292" t="s">
        <v>329</v>
      </c>
      <c r="B165" s="155" t="s">
        <v>53</v>
      </c>
      <c r="C165" s="90">
        <v>343000</v>
      </c>
      <c r="D165" s="60"/>
      <c r="E165" s="60">
        <v>847090</v>
      </c>
      <c r="F165" s="60"/>
      <c r="G165" s="60">
        <v>1190090</v>
      </c>
    </row>
    <row r="166" spans="1:8" s="131" customFormat="1" ht="15" customHeight="1">
      <c r="A166" s="299" t="s">
        <v>261</v>
      </c>
      <c r="B166" s="157" t="s">
        <v>216</v>
      </c>
      <c r="C166" s="123">
        <f>SUM(C164:C165)</f>
        <v>1641097</v>
      </c>
      <c r="D166" s="70"/>
      <c r="E166" s="70">
        <f>SUM(E164:E165)</f>
        <v>1288000</v>
      </c>
      <c r="F166" s="70"/>
      <c r="G166" s="70">
        <f>SUM(G164:G165)</f>
        <v>2694097</v>
      </c>
    </row>
    <row r="167" spans="1:8" s="132" customFormat="1" ht="15" customHeight="1">
      <c r="A167" s="294" t="s">
        <v>263</v>
      </c>
      <c r="B167" s="156" t="s">
        <v>330</v>
      </c>
      <c r="C167" s="123">
        <f>C161+C162+C163+C166</f>
        <v>7082047</v>
      </c>
      <c r="D167" s="70"/>
      <c r="E167" s="70">
        <f>E161+E166+E163</f>
        <v>2813633</v>
      </c>
      <c r="F167" s="70">
        <f>SUM(F161:F166)</f>
        <v>-795000</v>
      </c>
      <c r="G167" s="70">
        <f>G161+G162+G163+G166</f>
        <v>9100680</v>
      </c>
    </row>
    <row r="168" spans="1:8" s="44" customFormat="1" ht="15" customHeight="1">
      <c r="A168" s="292" t="s">
        <v>331</v>
      </c>
      <c r="B168" s="155" t="s">
        <v>129</v>
      </c>
      <c r="C168" s="90">
        <v>1000000</v>
      </c>
      <c r="D168" s="60"/>
      <c r="E168" s="60"/>
      <c r="F168" s="60"/>
      <c r="G168" s="60">
        <v>1000000</v>
      </c>
    </row>
    <row r="169" spans="1:8" s="44" customFormat="1" ht="15" customHeight="1">
      <c r="A169" s="292" t="s">
        <v>332</v>
      </c>
      <c r="B169" s="155" t="s">
        <v>333</v>
      </c>
      <c r="C169" s="90">
        <v>270000</v>
      </c>
      <c r="D169" s="60"/>
      <c r="E169" s="60"/>
      <c r="F169" s="60"/>
      <c r="G169" s="60">
        <v>270000</v>
      </c>
    </row>
    <row r="170" spans="1:8" s="132" customFormat="1" ht="15" customHeight="1">
      <c r="A170" s="293" t="s">
        <v>217</v>
      </c>
      <c r="B170" s="156" t="s">
        <v>334</v>
      </c>
      <c r="C170" s="123">
        <f>SUM(C168:C169)</f>
        <v>1270000</v>
      </c>
      <c r="D170" s="70"/>
      <c r="E170" s="70"/>
      <c r="F170" s="70"/>
      <c r="G170" s="70">
        <f>SUM(G168:G169)</f>
        <v>1270000</v>
      </c>
    </row>
    <row r="171" spans="1:8" s="15" customFormat="1" ht="15" customHeight="1">
      <c r="A171" s="372" t="s">
        <v>287</v>
      </c>
      <c r="B171" s="373"/>
      <c r="C171" s="164">
        <f>C159+C160+C167+C170</f>
        <v>11802403</v>
      </c>
      <c r="D171" s="169">
        <f>D159+D160+D166+D167+D170</f>
        <v>113538</v>
      </c>
      <c r="E171" s="169">
        <f>E159+E160+E167</f>
        <v>3452156</v>
      </c>
      <c r="F171" s="169">
        <f>F159+F160+F167</f>
        <v>-657761</v>
      </c>
      <c r="G171" s="169">
        <f>G159+G160+G167+G170</f>
        <v>14710336</v>
      </c>
      <c r="H171" s="176"/>
    </row>
    <row r="172" spans="1:8" s="20" customFormat="1" ht="15" customHeight="1">
      <c r="A172" s="284"/>
      <c r="B172" s="19"/>
      <c r="C172" s="31"/>
      <c r="G172" s="32"/>
    </row>
    <row r="173" spans="1:8" s="20" customFormat="1" ht="15" customHeight="1">
      <c r="A173" s="358" t="s">
        <v>420</v>
      </c>
      <c r="B173" s="330" t="s">
        <v>435</v>
      </c>
      <c r="C173" s="323" t="s">
        <v>20</v>
      </c>
      <c r="D173" s="360" t="s">
        <v>473</v>
      </c>
      <c r="E173" s="360" t="s">
        <v>474</v>
      </c>
      <c r="F173" s="360" t="s">
        <v>507</v>
      </c>
      <c r="G173" s="330" t="s">
        <v>439</v>
      </c>
    </row>
    <row r="174" spans="1:8" s="20" customFormat="1" ht="15" customHeight="1">
      <c r="A174" s="358"/>
      <c r="B174" s="330"/>
      <c r="C174" s="323"/>
      <c r="D174" s="361"/>
      <c r="E174" s="361"/>
      <c r="F174" s="361"/>
      <c r="G174" s="330"/>
    </row>
    <row r="175" spans="1:8" s="20" customFormat="1" ht="15" customHeight="1">
      <c r="A175" s="358"/>
      <c r="B175" s="330"/>
      <c r="C175" s="338"/>
      <c r="D175" s="362"/>
      <c r="E175" s="362"/>
      <c r="F175" s="362"/>
      <c r="G175" s="330"/>
    </row>
    <row r="176" spans="1:8" s="20" customFormat="1" ht="21" customHeight="1">
      <c r="A176" s="367" t="s">
        <v>90</v>
      </c>
      <c r="B176" s="368"/>
      <c r="C176" s="368"/>
      <c r="D176" s="368"/>
      <c r="E176" s="368"/>
      <c r="F176" s="368"/>
      <c r="G176" s="368"/>
    </row>
    <row r="177" spans="1:8" s="49" customFormat="1" ht="15" customHeight="1">
      <c r="A177" s="292" t="s">
        <v>421</v>
      </c>
      <c r="B177" s="98" t="s">
        <v>422</v>
      </c>
      <c r="C177" s="67">
        <v>5411039</v>
      </c>
      <c r="D177" s="67"/>
      <c r="E177" s="67"/>
      <c r="F177" s="67"/>
      <c r="G177" s="67">
        <v>5411039</v>
      </c>
    </row>
    <row r="178" spans="1:8" s="49" customFormat="1" ht="15" customHeight="1">
      <c r="A178" s="292" t="s">
        <v>309</v>
      </c>
      <c r="B178" s="98" t="s">
        <v>49</v>
      </c>
      <c r="C178" s="67">
        <v>1460980</v>
      </c>
      <c r="D178" s="67"/>
      <c r="E178" s="67"/>
      <c r="F178" s="67"/>
      <c r="G178" s="67">
        <v>1460980</v>
      </c>
    </row>
    <row r="179" spans="1:8" s="140" customFormat="1" ht="15" customHeight="1">
      <c r="A179" s="294" t="s">
        <v>197</v>
      </c>
      <c r="B179" s="147" t="s">
        <v>27</v>
      </c>
      <c r="C179" s="148">
        <f>SUM(C177:C178)</f>
        <v>6872019</v>
      </c>
      <c r="D179" s="95"/>
      <c r="E179" s="95"/>
      <c r="F179" s="95"/>
      <c r="G179" s="95">
        <f>SUM(G177:G178)</f>
        <v>6872019</v>
      </c>
    </row>
    <row r="180" spans="1:8" s="28" customFormat="1" ht="15" customHeight="1">
      <c r="A180" s="372" t="s">
        <v>307</v>
      </c>
      <c r="B180" s="373"/>
      <c r="C180" s="169">
        <f>C179</f>
        <v>6872019</v>
      </c>
      <c r="D180" s="215"/>
      <c r="E180" s="215"/>
      <c r="F180" s="215"/>
      <c r="G180" s="169">
        <f>SUM(G179)</f>
        <v>6872019</v>
      </c>
    </row>
    <row r="181" spans="1:8" s="20" customFormat="1" ht="20.25" customHeight="1">
      <c r="A181" s="367" t="s">
        <v>91</v>
      </c>
      <c r="B181" s="368"/>
      <c r="C181" s="368"/>
      <c r="D181" s="368"/>
      <c r="E181" s="368"/>
      <c r="F181" s="368"/>
      <c r="G181" s="368"/>
    </row>
    <row r="182" spans="1:8" s="140" customFormat="1" ht="15" customHeight="1">
      <c r="A182" s="293" t="s">
        <v>223</v>
      </c>
      <c r="B182" s="156" t="s">
        <v>10</v>
      </c>
      <c r="C182" s="123">
        <v>6338689</v>
      </c>
      <c r="D182" s="95"/>
      <c r="E182" s="95">
        <v>150000</v>
      </c>
      <c r="F182" s="95">
        <v>32525</v>
      </c>
      <c r="G182" s="95">
        <v>6521214</v>
      </c>
    </row>
    <row r="183" spans="1:8" s="140" customFormat="1" ht="15" customHeight="1">
      <c r="A183" s="293" t="s">
        <v>267</v>
      </c>
      <c r="B183" s="156" t="s">
        <v>11</v>
      </c>
      <c r="C183" s="123">
        <v>1702141</v>
      </c>
      <c r="D183" s="95"/>
      <c r="E183" s="95">
        <v>91785</v>
      </c>
      <c r="F183" s="95">
        <v>-34218</v>
      </c>
      <c r="G183" s="95">
        <v>1759708</v>
      </c>
    </row>
    <row r="184" spans="1:8" s="49" customFormat="1" ht="15" customHeight="1">
      <c r="A184" s="292" t="s">
        <v>211</v>
      </c>
      <c r="B184" s="155" t="s">
        <v>278</v>
      </c>
      <c r="C184" s="90">
        <v>9380424</v>
      </c>
      <c r="D184" s="67"/>
      <c r="E184" s="67"/>
      <c r="F184" s="67">
        <v>770000</v>
      </c>
      <c r="G184" s="67">
        <v>10150424</v>
      </c>
    </row>
    <row r="185" spans="1:8" s="49" customFormat="1" ht="15" customHeight="1">
      <c r="A185" s="292" t="s">
        <v>210</v>
      </c>
      <c r="B185" s="155" t="s">
        <v>337</v>
      </c>
      <c r="C185" s="90">
        <v>77350</v>
      </c>
      <c r="D185" s="67"/>
      <c r="E185" s="67"/>
      <c r="F185" s="67"/>
      <c r="G185" s="67">
        <v>77350</v>
      </c>
    </row>
    <row r="186" spans="1:8" s="49" customFormat="1" ht="15" customHeight="1">
      <c r="A186" s="300" t="s">
        <v>257</v>
      </c>
      <c r="B186" s="155" t="s">
        <v>284</v>
      </c>
      <c r="C186" s="90">
        <v>2607500</v>
      </c>
      <c r="D186" s="67"/>
      <c r="E186" s="67">
        <v>107367</v>
      </c>
      <c r="F186" s="67">
        <v>25000</v>
      </c>
      <c r="G186" s="67">
        <v>2739867</v>
      </c>
    </row>
    <row r="187" spans="1:8" s="49" customFormat="1" ht="15" customHeight="1">
      <c r="A187" s="300" t="s">
        <v>208</v>
      </c>
      <c r="B187" s="155" t="s">
        <v>31</v>
      </c>
      <c r="C187" s="90">
        <v>2788603</v>
      </c>
      <c r="D187" s="67">
        <v>2788603</v>
      </c>
      <c r="E187" s="67"/>
      <c r="F187" s="67"/>
      <c r="G187" s="67">
        <v>2788603</v>
      </c>
    </row>
    <row r="188" spans="1:8" s="140" customFormat="1" ht="15" customHeight="1">
      <c r="A188" s="293" t="s">
        <v>263</v>
      </c>
      <c r="B188" s="156" t="s">
        <v>2</v>
      </c>
      <c r="C188" s="123">
        <f>C184+C185+C186</f>
        <v>12065274</v>
      </c>
      <c r="D188" s="95">
        <f>SUM(D187)</f>
        <v>2788603</v>
      </c>
      <c r="E188" s="95">
        <f>SUM(E186:E187)</f>
        <v>107367</v>
      </c>
      <c r="F188" s="95">
        <f>SUM(F184:F187)</f>
        <v>795000</v>
      </c>
      <c r="G188" s="95">
        <f>SUM(G184:G187)</f>
        <v>15756244</v>
      </c>
    </row>
    <row r="189" spans="1:8" s="28" customFormat="1" ht="15" customHeight="1">
      <c r="A189" s="372" t="s">
        <v>287</v>
      </c>
      <c r="B189" s="373"/>
      <c r="C189" s="164">
        <f>C182+C183+C188</f>
        <v>20106104</v>
      </c>
      <c r="D189" s="169">
        <f>SUM(D188)</f>
        <v>2788603</v>
      </c>
      <c r="E189" s="169">
        <f>SUM(E183:E188)</f>
        <v>306519</v>
      </c>
      <c r="F189" s="169">
        <f>F182+F183+F188</f>
        <v>793307</v>
      </c>
      <c r="G189" s="148">
        <f>G182+G183+G188</f>
        <v>24037166</v>
      </c>
      <c r="H189" s="179"/>
    </row>
    <row r="190" spans="1:8" s="28" customFormat="1" ht="15" customHeight="1">
      <c r="A190" s="288"/>
      <c r="B190" s="181"/>
      <c r="C190" s="182"/>
      <c r="E190" s="179"/>
      <c r="F190" s="179"/>
      <c r="G190" s="32"/>
      <c r="H190" s="179"/>
    </row>
    <row r="191" spans="1:8" s="28" customFormat="1" ht="15" customHeight="1">
      <c r="A191" s="358" t="s">
        <v>420</v>
      </c>
      <c r="B191" s="330" t="s">
        <v>446</v>
      </c>
      <c r="C191" s="323" t="s">
        <v>20</v>
      </c>
      <c r="D191" s="355" t="s">
        <v>473</v>
      </c>
      <c r="E191" s="355" t="s">
        <v>474</v>
      </c>
      <c r="F191" s="355" t="s">
        <v>507</v>
      </c>
      <c r="G191" s="363" t="s">
        <v>439</v>
      </c>
      <c r="H191" s="179"/>
    </row>
    <row r="192" spans="1:8" s="28" customFormat="1" ht="15" customHeight="1">
      <c r="A192" s="358"/>
      <c r="B192" s="330"/>
      <c r="C192" s="323"/>
      <c r="D192" s="356"/>
      <c r="E192" s="356"/>
      <c r="F192" s="356"/>
      <c r="G192" s="363"/>
      <c r="H192" s="179"/>
    </row>
    <row r="193" spans="1:8" s="28" customFormat="1" ht="15" customHeight="1">
      <c r="A193" s="358"/>
      <c r="B193" s="330"/>
      <c r="C193" s="338"/>
      <c r="D193" s="357"/>
      <c r="E193" s="357"/>
      <c r="F193" s="357"/>
      <c r="G193" s="363"/>
      <c r="H193" s="179"/>
    </row>
    <row r="194" spans="1:8" s="28" customFormat="1" ht="20.25" customHeight="1">
      <c r="A194" s="367" t="s">
        <v>90</v>
      </c>
      <c r="B194" s="368"/>
      <c r="C194" s="368"/>
      <c r="D194" s="368"/>
      <c r="E194" s="368"/>
      <c r="F194" s="368"/>
      <c r="G194" s="368"/>
      <c r="H194" s="179"/>
    </row>
    <row r="195" spans="1:8" s="28" customFormat="1" ht="15" customHeight="1">
      <c r="A195" s="292" t="s">
        <v>344</v>
      </c>
      <c r="B195" s="98" t="s">
        <v>130</v>
      </c>
      <c r="C195" s="67">
        <v>3600000</v>
      </c>
      <c r="D195" s="215"/>
      <c r="E195" s="215"/>
      <c r="F195" s="215"/>
      <c r="G195" s="67">
        <v>3600000</v>
      </c>
      <c r="H195" s="179"/>
    </row>
    <row r="196" spans="1:8" s="28" customFormat="1" ht="15" customHeight="1">
      <c r="A196" s="292" t="s">
        <v>345</v>
      </c>
      <c r="B196" s="98" t="s">
        <v>42</v>
      </c>
      <c r="C196" s="67">
        <v>33000000</v>
      </c>
      <c r="D196" s="67">
        <v>5000000</v>
      </c>
      <c r="E196" s="67">
        <v>2668272</v>
      </c>
      <c r="F196" s="67">
        <v>5917054</v>
      </c>
      <c r="G196" s="67">
        <v>46585326</v>
      </c>
      <c r="H196" s="179"/>
    </row>
    <row r="197" spans="1:8" s="28" customFormat="1" ht="15" customHeight="1">
      <c r="A197" s="292" t="s">
        <v>484</v>
      </c>
      <c r="B197" s="98" t="s">
        <v>485</v>
      </c>
      <c r="C197" s="67"/>
      <c r="D197" s="67"/>
      <c r="E197" s="67">
        <v>100000</v>
      </c>
      <c r="F197" s="67"/>
      <c r="G197" s="67">
        <v>100000</v>
      </c>
      <c r="H197" s="179"/>
    </row>
    <row r="198" spans="1:8" s="28" customFormat="1" ht="15" customHeight="1">
      <c r="A198" s="292" t="s">
        <v>346</v>
      </c>
      <c r="B198" s="98" t="s">
        <v>45</v>
      </c>
      <c r="C198" s="67">
        <v>150000</v>
      </c>
      <c r="D198" s="215"/>
      <c r="E198" s="215"/>
      <c r="F198" s="215"/>
      <c r="G198" s="67">
        <v>150000</v>
      </c>
      <c r="H198" s="179"/>
    </row>
    <row r="199" spans="1:8" s="28" customFormat="1" ht="15" customHeight="1">
      <c r="A199" s="374" t="s">
        <v>190</v>
      </c>
      <c r="B199" s="375"/>
      <c r="C199" s="151">
        <f>SUM(C195:C198)</f>
        <v>36750000</v>
      </c>
      <c r="D199" s="95">
        <f>SUM(D195:D198)</f>
        <v>5000000</v>
      </c>
      <c r="E199" s="95">
        <f>SUM(E196:E198)</f>
        <v>2768272</v>
      </c>
      <c r="F199" s="95">
        <f>SUM(F196:F198)</f>
        <v>5917054</v>
      </c>
      <c r="G199" s="95">
        <f>SUM(G195:G198)</f>
        <v>50435326</v>
      </c>
      <c r="H199" s="179"/>
    </row>
    <row r="200" spans="1:8" s="28" customFormat="1" ht="15" customHeight="1">
      <c r="A200" s="293" t="s">
        <v>347</v>
      </c>
      <c r="B200" s="149" t="s">
        <v>43</v>
      </c>
      <c r="C200" s="95">
        <v>3500000</v>
      </c>
      <c r="D200" s="215"/>
      <c r="E200" s="215"/>
      <c r="F200" s="215"/>
      <c r="G200" s="95">
        <v>3500000</v>
      </c>
      <c r="H200" s="179"/>
    </row>
    <row r="201" spans="1:8" s="28" customFormat="1" ht="15" customHeight="1">
      <c r="A201" s="372" t="s">
        <v>287</v>
      </c>
      <c r="B201" s="373"/>
      <c r="C201" s="169">
        <f>C199+C200</f>
        <v>40250000</v>
      </c>
      <c r="D201" s="169">
        <f>SUM(D199:D200)</f>
        <v>5000000</v>
      </c>
      <c r="E201" s="169">
        <f>SUM(E199:E200)</f>
        <v>2768272</v>
      </c>
      <c r="F201" s="169">
        <f>SUM(F199:F200)</f>
        <v>5917054</v>
      </c>
      <c r="G201" s="169">
        <f>SUM(G199:G200)</f>
        <v>53935326</v>
      </c>
      <c r="H201" s="179"/>
    </row>
    <row r="202" spans="1:8" s="15" customFormat="1" ht="15" customHeight="1">
      <c r="A202" s="284"/>
      <c r="B202" s="153"/>
      <c r="C202" s="154"/>
      <c r="D202" s="28"/>
      <c r="E202" s="28"/>
      <c r="F202" s="28"/>
      <c r="G202" s="32"/>
    </row>
    <row r="203" spans="1:8" s="15" customFormat="1" ht="15" customHeight="1">
      <c r="A203" s="358" t="s">
        <v>420</v>
      </c>
      <c r="B203" s="330" t="s">
        <v>447</v>
      </c>
      <c r="C203" s="323" t="s">
        <v>20</v>
      </c>
      <c r="D203" s="360" t="s">
        <v>473</v>
      </c>
      <c r="E203" s="360" t="s">
        <v>474</v>
      </c>
      <c r="F203" s="360" t="s">
        <v>507</v>
      </c>
      <c r="G203" s="330" t="s">
        <v>439</v>
      </c>
    </row>
    <row r="204" spans="1:8" s="15" customFormat="1" ht="15" customHeight="1">
      <c r="A204" s="358"/>
      <c r="B204" s="330"/>
      <c r="C204" s="323"/>
      <c r="D204" s="361"/>
      <c r="E204" s="361"/>
      <c r="F204" s="361"/>
      <c r="G204" s="330"/>
    </row>
    <row r="205" spans="1:8" s="15" customFormat="1" ht="15" customHeight="1">
      <c r="A205" s="358"/>
      <c r="B205" s="330"/>
      <c r="C205" s="338"/>
      <c r="D205" s="362"/>
      <c r="E205" s="362"/>
      <c r="F205" s="362"/>
      <c r="G205" s="330"/>
    </row>
    <row r="206" spans="1:8" s="16" customFormat="1" ht="21.75" customHeight="1">
      <c r="A206" s="369" t="s">
        <v>90</v>
      </c>
      <c r="B206" s="370"/>
      <c r="C206" s="370"/>
      <c r="D206" s="370"/>
      <c r="E206" s="370"/>
      <c r="F206" s="370"/>
      <c r="G206" s="371"/>
    </row>
    <row r="207" spans="1:8" s="44" customFormat="1" ht="15" customHeight="1">
      <c r="A207" s="291" t="s">
        <v>348</v>
      </c>
      <c r="B207" s="192" t="s">
        <v>152</v>
      </c>
      <c r="C207" s="193">
        <v>36273600</v>
      </c>
      <c r="D207" s="67"/>
      <c r="E207" s="67"/>
      <c r="F207" s="67"/>
      <c r="G207" s="67">
        <v>36273600</v>
      </c>
    </row>
    <row r="208" spans="1:8" s="44" customFormat="1" ht="15" customHeight="1">
      <c r="A208" s="292" t="s">
        <v>348</v>
      </c>
      <c r="B208" s="98" t="s">
        <v>234</v>
      </c>
      <c r="C208" s="67">
        <v>0</v>
      </c>
      <c r="D208" s="67"/>
      <c r="E208" s="67"/>
      <c r="F208" s="67"/>
      <c r="G208" s="67">
        <v>0</v>
      </c>
    </row>
    <row r="209" spans="1:9" s="44" customFormat="1" ht="15" customHeight="1">
      <c r="A209" s="292" t="s">
        <v>348</v>
      </c>
      <c r="B209" s="98" t="s">
        <v>153</v>
      </c>
      <c r="C209" s="67">
        <v>0</v>
      </c>
      <c r="D209" s="67"/>
      <c r="E209" s="67"/>
      <c r="F209" s="67"/>
      <c r="G209" s="67">
        <v>0</v>
      </c>
    </row>
    <row r="210" spans="1:9" s="44" customFormat="1" ht="15" customHeight="1">
      <c r="A210" s="292" t="s">
        <v>348</v>
      </c>
      <c r="B210" s="98" t="s">
        <v>423</v>
      </c>
      <c r="C210" s="67">
        <v>8297765</v>
      </c>
      <c r="D210" s="67"/>
      <c r="E210" s="67"/>
      <c r="F210" s="67">
        <v>243946</v>
      </c>
      <c r="G210" s="67">
        <v>8541711</v>
      </c>
    </row>
    <row r="211" spans="1:9" s="44" customFormat="1" ht="15" customHeight="1">
      <c r="A211" s="292" t="s">
        <v>348</v>
      </c>
      <c r="B211" s="98" t="s">
        <v>154</v>
      </c>
      <c r="C211" s="67">
        <v>0</v>
      </c>
      <c r="D211" s="67"/>
      <c r="E211" s="67"/>
      <c r="F211" s="67"/>
      <c r="G211" s="67">
        <v>0</v>
      </c>
    </row>
    <row r="212" spans="1:9" s="44" customFormat="1" ht="15" customHeight="1">
      <c r="A212" s="292" t="s">
        <v>348</v>
      </c>
      <c r="B212" s="98" t="s">
        <v>155</v>
      </c>
      <c r="C212" s="67">
        <v>9868</v>
      </c>
      <c r="D212" s="67"/>
      <c r="E212" s="67"/>
      <c r="F212" s="67"/>
      <c r="G212" s="67">
        <v>9868</v>
      </c>
    </row>
    <row r="213" spans="1:9" s="44" customFormat="1" ht="15" customHeight="1">
      <c r="A213" s="292" t="s">
        <v>348</v>
      </c>
      <c r="B213" s="98" t="s">
        <v>466</v>
      </c>
      <c r="C213" s="67">
        <v>147574</v>
      </c>
      <c r="D213" s="67"/>
      <c r="E213" s="67"/>
      <c r="F213" s="67"/>
      <c r="G213" s="67">
        <v>147574</v>
      </c>
    </row>
    <row r="214" spans="1:9" s="44" customFormat="1" ht="15" customHeight="1">
      <c r="A214" s="292" t="s">
        <v>348</v>
      </c>
      <c r="B214" s="98" t="s">
        <v>510</v>
      </c>
      <c r="C214" s="158">
        <v>2208730</v>
      </c>
      <c r="D214" s="67"/>
      <c r="E214" s="67"/>
      <c r="F214" s="67"/>
      <c r="G214" s="67">
        <v>2208730</v>
      </c>
    </row>
    <row r="215" spans="1:9" s="44" customFormat="1" ht="15" customHeight="1">
      <c r="A215" s="292" t="s">
        <v>348</v>
      </c>
      <c r="B215" s="98" t="s">
        <v>191</v>
      </c>
      <c r="C215" s="158">
        <v>1772700</v>
      </c>
      <c r="D215" s="67"/>
      <c r="E215" s="67"/>
      <c r="F215" s="67"/>
      <c r="G215" s="67">
        <v>1772700</v>
      </c>
    </row>
    <row r="216" spans="1:9" s="44" customFormat="1" ht="15" customHeight="1">
      <c r="A216" s="292" t="s">
        <v>348</v>
      </c>
      <c r="B216" s="98" t="s">
        <v>467</v>
      </c>
      <c r="C216" s="158">
        <v>0</v>
      </c>
      <c r="D216" s="67">
        <v>303149</v>
      </c>
      <c r="E216" s="67">
        <v>656753</v>
      </c>
      <c r="F216" s="67">
        <v>107279</v>
      </c>
      <c r="G216" s="67">
        <v>1067181</v>
      </c>
    </row>
    <row r="217" spans="1:9" s="44" customFormat="1" ht="15" customHeight="1">
      <c r="A217" s="292" t="s">
        <v>348</v>
      </c>
      <c r="B217" s="98" t="s">
        <v>491</v>
      </c>
      <c r="C217" s="158"/>
      <c r="D217" s="67"/>
      <c r="E217" s="67">
        <v>7533600</v>
      </c>
      <c r="F217" s="67"/>
      <c r="G217" s="67">
        <v>7533600</v>
      </c>
    </row>
    <row r="218" spans="1:9" s="44" customFormat="1" ht="15" customHeight="1">
      <c r="A218" s="292" t="s">
        <v>348</v>
      </c>
      <c r="B218" s="98" t="s">
        <v>511</v>
      </c>
      <c r="C218" s="158"/>
      <c r="D218" s="67"/>
      <c r="E218" s="67"/>
      <c r="F218" s="67">
        <v>515620</v>
      </c>
      <c r="G218" s="67">
        <v>515620</v>
      </c>
    </row>
    <row r="219" spans="1:9" s="44" customFormat="1" ht="15" customHeight="1">
      <c r="A219" s="292" t="s">
        <v>348</v>
      </c>
      <c r="B219" s="98" t="s">
        <v>512</v>
      </c>
      <c r="C219" s="158"/>
      <c r="D219" s="67"/>
      <c r="E219" s="67"/>
      <c r="F219" s="67">
        <v>600000</v>
      </c>
      <c r="G219" s="67">
        <v>600000</v>
      </c>
    </row>
    <row r="220" spans="1:9" s="44" customFormat="1" ht="15" customHeight="1">
      <c r="A220" s="292" t="s">
        <v>348</v>
      </c>
      <c r="B220" s="98" t="s">
        <v>189</v>
      </c>
      <c r="C220" s="158">
        <v>4313787</v>
      </c>
      <c r="D220" s="67"/>
      <c r="E220" s="67"/>
      <c r="F220" s="67"/>
      <c r="G220" s="67">
        <v>4313787</v>
      </c>
    </row>
    <row r="221" spans="1:9" ht="15" customHeight="1">
      <c r="A221" s="374" t="s">
        <v>44</v>
      </c>
      <c r="B221" s="375"/>
      <c r="C221" s="151">
        <f>SUM(C207:C220)</f>
        <v>53024024</v>
      </c>
      <c r="D221" s="95">
        <f>SUM(D216:D220)</f>
        <v>303149</v>
      </c>
      <c r="E221" s="95">
        <f>SUM(E216:E220)</f>
        <v>8190353</v>
      </c>
      <c r="F221" s="95">
        <f>SUM(F208:F220)</f>
        <v>1466845</v>
      </c>
      <c r="G221" s="95">
        <f>SUM(G207:G220)</f>
        <v>62984371</v>
      </c>
    </row>
    <row r="222" spans="1:9" ht="15" customHeight="1">
      <c r="A222" s="301" t="s">
        <v>353</v>
      </c>
      <c r="B222" s="249" t="s">
        <v>513</v>
      </c>
      <c r="C222" s="151"/>
      <c r="D222" s="95"/>
      <c r="E222" s="95"/>
      <c r="F222" s="95">
        <v>191400</v>
      </c>
      <c r="G222" s="95">
        <v>191400</v>
      </c>
    </row>
    <row r="223" spans="1:9" ht="15" customHeight="1">
      <c r="A223" s="372" t="s">
        <v>307</v>
      </c>
      <c r="B223" s="373"/>
      <c r="C223" s="164">
        <f>SUM(C221)</f>
        <v>53024024</v>
      </c>
      <c r="D223" s="169">
        <f>SUM(D221)</f>
        <v>303149</v>
      </c>
      <c r="E223" s="169">
        <f>SUM(E221)</f>
        <v>8190353</v>
      </c>
      <c r="F223" s="169">
        <f>SUM(F221:F222)</f>
        <v>1658245</v>
      </c>
      <c r="G223" s="169">
        <f>G221+G222</f>
        <v>63175771</v>
      </c>
      <c r="I223" s="6"/>
    </row>
    <row r="224" spans="1:9" ht="15" customHeight="1">
      <c r="A224" s="224" t="s">
        <v>470</v>
      </c>
      <c r="B224" s="222" t="s">
        <v>471</v>
      </c>
      <c r="C224" s="164"/>
      <c r="D224" s="67">
        <v>757860</v>
      </c>
      <c r="E224" s="67"/>
      <c r="F224" s="67">
        <v>8131</v>
      </c>
      <c r="G224" s="67">
        <v>765991</v>
      </c>
      <c r="I224" s="6"/>
    </row>
    <row r="225" spans="1:9" ht="15" customHeight="1">
      <c r="A225" s="298" t="s">
        <v>381</v>
      </c>
      <c r="B225" s="248" t="s">
        <v>472</v>
      </c>
      <c r="C225" s="164"/>
      <c r="D225" s="169">
        <f>SUM(D224)</f>
        <v>757860</v>
      </c>
      <c r="E225" s="169"/>
      <c r="F225" s="169">
        <f>SUM(F224)</f>
        <v>8131</v>
      </c>
      <c r="G225" s="169">
        <f>SUM(G224)</f>
        <v>765991</v>
      </c>
      <c r="I225" s="6"/>
    </row>
    <row r="226" spans="1:9" ht="15" customHeight="1">
      <c r="A226" s="231" t="s">
        <v>458</v>
      </c>
      <c r="B226" s="155" t="s">
        <v>459</v>
      </c>
      <c r="C226" s="151"/>
      <c r="D226" s="67">
        <v>2107589</v>
      </c>
      <c r="E226" s="67"/>
      <c r="F226" s="67"/>
      <c r="G226" s="67">
        <v>2107589</v>
      </c>
    </row>
    <row r="227" spans="1:9" ht="15" customHeight="1">
      <c r="A227" s="374" t="s">
        <v>350</v>
      </c>
      <c r="B227" s="375"/>
      <c r="C227" s="151"/>
      <c r="D227" s="95">
        <f>SUM(D226)</f>
        <v>2107589</v>
      </c>
      <c r="E227" s="95"/>
      <c r="F227" s="95"/>
      <c r="G227" s="95">
        <f>SUM(D227)</f>
        <v>2107589</v>
      </c>
    </row>
    <row r="228" spans="1:9" ht="15" customHeight="1">
      <c r="A228" s="372" t="s">
        <v>287</v>
      </c>
      <c r="B228" s="373"/>
      <c r="C228" s="151"/>
      <c r="D228" s="169">
        <f>SUM(D227+D225)</f>
        <v>2865449</v>
      </c>
      <c r="E228" s="169"/>
      <c r="F228" s="169">
        <v>8131</v>
      </c>
      <c r="G228" s="169">
        <f>SUM(G227+G225)</f>
        <v>2873580</v>
      </c>
    </row>
    <row r="229" spans="1:9" s="15" customFormat="1" ht="15" customHeight="1">
      <c r="A229" s="372"/>
      <c r="B229" s="373"/>
      <c r="C229" s="164"/>
      <c r="D229" s="211"/>
      <c r="E229" s="211"/>
      <c r="F229" s="211"/>
      <c r="G229" s="72"/>
    </row>
    <row r="230" spans="1:9" s="11" customFormat="1" ht="15" customHeight="1">
      <c r="A230" s="284"/>
      <c r="B230" s="153"/>
      <c r="C230" s="154"/>
    </row>
    <row r="231" spans="1:9" s="15" customFormat="1" ht="15" customHeight="1">
      <c r="A231" s="358" t="s">
        <v>420</v>
      </c>
      <c r="B231" s="330" t="s">
        <v>448</v>
      </c>
      <c r="C231" s="330" t="s">
        <v>20</v>
      </c>
      <c r="D231" s="355" t="s">
        <v>473</v>
      </c>
      <c r="E231" s="355" t="s">
        <v>474</v>
      </c>
      <c r="F231" s="355" t="s">
        <v>507</v>
      </c>
      <c r="G231" s="363" t="s">
        <v>439</v>
      </c>
    </row>
    <row r="232" spans="1:9" s="15" customFormat="1" ht="15" customHeight="1">
      <c r="A232" s="358"/>
      <c r="B232" s="330"/>
      <c r="C232" s="330"/>
      <c r="D232" s="356"/>
      <c r="E232" s="356"/>
      <c r="F232" s="356"/>
      <c r="G232" s="363"/>
    </row>
    <row r="233" spans="1:9" s="15" customFormat="1" ht="15" customHeight="1">
      <c r="A233" s="358"/>
      <c r="B233" s="330"/>
      <c r="C233" s="338"/>
      <c r="D233" s="357"/>
      <c r="E233" s="357"/>
      <c r="F233" s="357"/>
      <c r="G233" s="363"/>
    </row>
    <row r="234" spans="1:9" s="16" customFormat="1" ht="20.25" customHeight="1">
      <c r="A234" s="367" t="s">
        <v>90</v>
      </c>
      <c r="B234" s="368"/>
      <c r="C234" s="368"/>
      <c r="D234" s="368"/>
      <c r="E234" s="368"/>
      <c r="F234" s="368"/>
      <c r="G234" s="368"/>
    </row>
    <row r="235" spans="1:9" s="132" customFormat="1" ht="15" customHeight="1">
      <c r="A235" s="293" t="s">
        <v>353</v>
      </c>
      <c r="B235" s="149" t="s">
        <v>354</v>
      </c>
      <c r="C235" s="123">
        <v>4621400</v>
      </c>
      <c r="D235" s="70"/>
      <c r="E235" s="70">
        <v>411900</v>
      </c>
      <c r="F235" s="70">
        <v>-14200</v>
      </c>
      <c r="G235" s="70">
        <v>5019100</v>
      </c>
    </row>
    <row r="236" spans="1:9" s="143" customFormat="1" ht="15" customHeight="1">
      <c r="A236" s="389" t="s">
        <v>307</v>
      </c>
      <c r="B236" s="390"/>
      <c r="C236" s="202">
        <f>C235</f>
        <v>4621400</v>
      </c>
      <c r="D236" s="169"/>
      <c r="E236" s="169">
        <f>SUM(E235)</f>
        <v>411900</v>
      </c>
      <c r="F236" s="169">
        <f>SUM(F235)</f>
        <v>-14200</v>
      </c>
      <c r="G236" s="148">
        <f>SUM(G235)</f>
        <v>5019100</v>
      </c>
    </row>
    <row r="237" spans="1:9" s="16" customFormat="1" ht="20.25" customHeight="1">
      <c r="A237" s="369" t="s">
        <v>91</v>
      </c>
      <c r="B237" s="370"/>
      <c r="C237" s="370"/>
      <c r="D237" s="370"/>
      <c r="E237" s="370"/>
      <c r="F237" s="370"/>
      <c r="G237" s="371"/>
    </row>
    <row r="238" spans="1:9" s="132" customFormat="1" ht="15" customHeight="1">
      <c r="A238" s="302" t="s">
        <v>223</v>
      </c>
      <c r="B238" s="203" t="s">
        <v>10</v>
      </c>
      <c r="C238" s="204">
        <v>2938270</v>
      </c>
      <c r="D238" s="95">
        <v>33000</v>
      </c>
      <c r="E238" s="95">
        <v>401330</v>
      </c>
      <c r="F238" s="95">
        <v>12870</v>
      </c>
      <c r="G238" s="95">
        <v>3385470</v>
      </c>
    </row>
    <row r="239" spans="1:9" s="132" customFormat="1" ht="15" customHeight="1">
      <c r="A239" s="293" t="s">
        <v>267</v>
      </c>
      <c r="B239" s="149" t="s">
        <v>15</v>
      </c>
      <c r="C239" s="95">
        <v>812464</v>
      </c>
      <c r="D239" s="95">
        <v>8910</v>
      </c>
      <c r="E239" s="95">
        <v>108360</v>
      </c>
      <c r="F239" s="95">
        <v>12100</v>
      </c>
      <c r="G239" s="95">
        <v>941834</v>
      </c>
    </row>
    <row r="240" spans="1:9" s="44" customFormat="1" ht="15" customHeight="1">
      <c r="A240" s="292" t="s">
        <v>211</v>
      </c>
      <c r="B240" s="98" t="s">
        <v>278</v>
      </c>
      <c r="C240" s="67">
        <v>25000</v>
      </c>
      <c r="D240" s="67"/>
      <c r="E240" s="67"/>
      <c r="F240" s="67">
        <v>10530</v>
      </c>
      <c r="G240" s="67">
        <v>35530</v>
      </c>
    </row>
    <row r="241" spans="1:7" s="44" customFormat="1" ht="15" customHeight="1">
      <c r="A241" s="292" t="s">
        <v>210</v>
      </c>
      <c r="B241" s="98" t="s">
        <v>340</v>
      </c>
      <c r="C241" s="67">
        <v>150320</v>
      </c>
      <c r="D241" s="67"/>
      <c r="E241" s="67"/>
      <c r="F241" s="67">
        <v>-62080</v>
      </c>
      <c r="G241" s="67">
        <v>88240</v>
      </c>
    </row>
    <row r="242" spans="1:7" s="44" customFormat="1" ht="15" customHeight="1">
      <c r="A242" s="292" t="s">
        <v>257</v>
      </c>
      <c r="B242" s="98" t="s">
        <v>284</v>
      </c>
      <c r="C242" s="67">
        <v>39620</v>
      </c>
      <c r="D242" s="67"/>
      <c r="E242" s="67"/>
      <c r="F242" s="67">
        <v>4200</v>
      </c>
      <c r="G242" s="67">
        <v>43820</v>
      </c>
    </row>
    <row r="243" spans="1:7" s="44" customFormat="1" ht="15" customHeight="1">
      <c r="A243" s="292" t="s">
        <v>261</v>
      </c>
      <c r="B243" s="98" t="s">
        <v>408</v>
      </c>
      <c r="C243" s="67">
        <v>39500</v>
      </c>
      <c r="D243" s="67"/>
      <c r="E243" s="67"/>
      <c r="F243" s="67"/>
      <c r="G243" s="67">
        <v>39500</v>
      </c>
    </row>
    <row r="244" spans="1:7" s="44" customFormat="1" ht="15" customHeight="1">
      <c r="A244" s="292" t="s">
        <v>259</v>
      </c>
      <c r="B244" s="98" t="s">
        <v>356</v>
      </c>
      <c r="C244" s="67">
        <v>48686</v>
      </c>
      <c r="D244" s="67"/>
      <c r="E244" s="67"/>
      <c r="F244" s="67">
        <v>-14184</v>
      </c>
      <c r="G244" s="67">
        <v>34502</v>
      </c>
    </row>
    <row r="245" spans="1:7" s="132" customFormat="1" ht="15" customHeight="1">
      <c r="A245" s="293" t="s">
        <v>263</v>
      </c>
      <c r="B245" s="149" t="s">
        <v>2</v>
      </c>
      <c r="C245" s="95">
        <f>C240+C241+C243+C244+C242</f>
        <v>303126</v>
      </c>
      <c r="D245" s="95"/>
      <c r="E245" s="95"/>
      <c r="F245" s="95">
        <f>SUM(F240:F244)</f>
        <v>-61534</v>
      </c>
      <c r="G245" s="95">
        <f>SUM(G240:G244)</f>
        <v>241592</v>
      </c>
    </row>
    <row r="246" spans="1:7" s="44" customFormat="1" ht="15" customHeight="1">
      <c r="A246" s="292" t="s">
        <v>372</v>
      </c>
      <c r="B246" s="98" t="s">
        <v>424</v>
      </c>
      <c r="C246" s="67">
        <v>222000</v>
      </c>
      <c r="D246" s="67"/>
      <c r="E246" s="67"/>
      <c r="F246" s="67"/>
      <c r="G246" s="67">
        <v>222000</v>
      </c>
    </row>
    <row r="247" spans="1:7" s="44" customFormat="1" ht="15" customHeight="1">
      <c r="A247" s="407" t="s">
        <v>425</v>
      </c>
      <c r="B247" s="408"/>
      <c r="C247" s="409"/>
      <c r="D247" s="67"/>
      <c r="E247" s="67"/>
      <c r="F247" s="67"/>
      <c r="G247" s="145"/>
    </row>
    <row r="248" spans="1:7" s="132" customFormat="1" ht="15" customHeight="1">
      <c r="A248" s="293" t="s">
        <v>360</v>
      </c>
      <c r="B248" s="149" t="s">
        <v>373</v>
      </c>
      <c r="C248" s="95">
        <f>SUM(C246:C247)</f>
        <v>222000</v>
      </c>
      <c r="D248" s="95"/>
      <c r="E248" s="95"/>
      <c r="F248" s="95">
        <v>47334</v>
      </c>
      <c r="G248" s="95">
        <v>269334</v>
      </c>
    </row>
    <row r="249" spans="1:7" s="132" customFormat="1" ht="15" customHeight="1">
      <c r="A249" s="410" t="s">
        <v>71</v>
      </c>
      <c r="B249" s="411"/>
      <c r="C249" s="148">
        <f>C238+C239+C245+C248</f>
        <v>4275860</v>
      </c>
      <c r="D249" s="95">
        <f>SUM(D238:D248)</f>
        <v>41910</v>
      </c>
      <c r="E249" s="95">
        <f>SUM(E238:E248)</f>
        <v>509690</v>
      </c>
      <c r="F249" s="95">
        <f>F238+F239+F245+F248</f>
        <v>10770</v>
      </c>
      <c r="G249" s="169">
        <f>G238+G239+G245+G248</f>
        <v>4838230</v>
      </c>
    </row>
    <row r="250" spans="1:7" s="140" customFormat="1" ht="15" customHeight="1">
      <c r="A250" s="293" t="s">
        <v>223</v>
      </c>
      <c r="B250" s="149" t="s">
        <v>10</v>
      </c>
      <c r="C250" s="95">
        <v>156000</v>
      </c>
      <c r="D250" s="95"/>
      <c r="E250" s="95"/>
      <c r="F250" s="95"/>
      <c r="G250" s="95">
        <v>156000</v>
      </c>
    </row>
    <row r="251" spans="1:7" s="140" customFormat="1" ht="15" customHeight="1">
      <c r="A251" s="293" t="s">
        <v>267</v>
      </c>
      <c r="B251" s="149" t="s">
        <v>15</v>
      </c>
      <c r="C251" s="95">
        <v>42120</v>
      </c>
      <c r="D251" s="95"/>
      <c r="E251" s="95"/>
      <c r="F251" s="95"/>
      <c r="G251" s="95">
        <v>42120</v>
      </c>
    </row>
    <row r="252" spans="1:7" s="49" customFormat="1" ht="15" customHeight="1">
      <c r="A252" s="292" t="s">
        <v>200</v>
      </c>
      <c r="B252" s="98" t="s">
        <v>105</v>
      </c>
      <c r="C252" s="67">
        <v>14590</v>
      </c>
      <c r="D252" s="67"/>
      <c r="E252" s="67"/>
      <c r="F252" s="67">
        <v>-800</v>
      </c>
      <c r="G252" s="67">
        <v>13790</v>
      </c>
    </row>
    <row r="253" spans="1:7" s="49" customFormat="1" ht="15" customHeight="1">
      <c r="A253" s="292" t="s">
        <v>201</v>
      </c>
      <c r="B253" s="98" t="s">
        <v>23</v>
      </c>
      <c r="C253" s="67">
        <v>5440</v>
      </c>
      <c r="D253" s="67"/>
      <c r="E253" s="67"/>
      <c r="F253" s="67">
        <v>800</v>
      </c>
      <c r="G253" s="67">
        <v>6240</v>
      </c>
    </row>
    <row r="254" spans="1:7" s="49" customFormat="1" ht="15" customHeight="1">
      <c r="A254" s="292" t="s">
        <v>204</v>
      </c>
      <c r="B254" s="98" t="s">
        <v>280</v>
      </c>
      <c r="C254" s="67">
        <v>99000</v>
      </c>
      <c r="D254" s="67"/>
      <c r="E254" s="67"/>
      <c r="F254" s="67"/>
      <c r="G254" s="67">
        <v>99000</v>
      </c>
    </row>
    <row r="255" spans="1:7" s="49" customFormat="1" ht="15" customHeight="1">
      <c r="A255" s="292" t="s">
        <v>208</v>
      </c>
      <c r="B255" s="98" t="s">
        <v>36</v>
      </c>
      <c r="C255" s="67">
        <v>28390</v>
      </c>
      <c r="D255" s="67"/>
      <c r="E255" s="67"/>
      <c r="F255" s="67"/>
      <c r="G255" s="67">
        <v>28390</v>
      </c>
    </row>
    <row r="256" spans="1:7" s="132" customFormat="1" ht="15" customHeight="1">
      <c r="A256" s="293" t="s">
        <v>263</v>
      </c>
      <c r="B256" s="149" t="s">
        <v>72</v>
      </c>
      <c r="C256" s="95">
        <f>SUM(C252:C255)</f>
        <v>147420</v>
      </c>
      <c r="D256" s="95"/>
      <c r="E256" s="95"/>
      <c r="F256" s="95">
        <f>SUM(F252:F255)</f>
        <v>0</v>
      </c>
      <c r="G256" s="95">
        <f>SUM(G252:G255)</f>
        <v>147420</v>
      </c>
    </row>
    <row r="257" spans="1:8" s="132" customFormat="1" ht="15" customHeight="1">
      <c r="A257" s="286" t="s">
        <v>217</v>
      </c>
      <c r="B257" s="158" t="s">
        <v>514</v>
      </c>
      <c r="C257" s="67"/>
      <c r="D257" s="67"/>
      <c r="E257" s="67"/>
      <c r="F257" s="67">
        <v>66750</v>
      </c>
      <c r="G257" s="67">
        <v>66750</v>
      </c>
    </row>
    <row r="258" spans="1:8" s="132" customFormat="1" ht="15" customHeight="1">
      <c r="A258" s="286" t="s">
        <v>217</v>
      </c>
      <c r="B258" s="158" t="s">
        <v>402</v>
      </c>
      <c r="C258" s="67"/>
      <c r="D258" s="67"/>
      <c r="E258" s="67"/>
      <c r="F258" s="67">
        <v>18023</v>
      </c>
      <c r="G258" s="67">
        <v>18023</v>
      </c>
    </row>
    <row r="259" spans="1:8" s="132" customFormat="1" ht="15" customHeight="1">
      <c r="A259" s="287" t="s">
        <v>217</v>
      </c>
      <c r="B259" s="219" t="s">
        <v>401</v>
      </c>
      <c r="C259" s="95">
        <f>C257+C258</f>
        <v>0</v>
      </c>
      <c r="D259" s="95"/>
      <c r="E259" s="95">
        <v>141274</v>
      </c>
      <c r="F259" s="95">
        <f>SUM(F257:F258)</f>
        <v>84773</v>
      </c>
      <c r="G259" s="95">
        <f>SUM(G257:G258)</f>
        <v>84773</v>
      </c>
    </row>
    <row r="260" spans="1:8" s="143" customFormat="1" ht="15" customHeight="1">
      <c r="A260" s="372" t="s">
        <v>287</v>
      </c>
      <c r="B260" s="373"/>
      <c r="C260" s="164">
        <f>C249+C250+C251+C256</f>
        <v>4621400</v>
      </c>
      <c r="D260" s="169">
        <f>SUM(D249:D256)</f>
        <v>41910</v>
      </c>
      <c r="E260" s="169">
        <f>SUM(E249:E256)</f>
        <v>509690</v>
      </c>
      <c r="F260" s="169">
        <f>F256+F259</f>
        <v>84773</v>
      </c>
      <c r="G260" s="169">
        <f>G249+G250+G251+G256+G259</f>
        <v>5268543</v>
      </c>
      <c r="H260" s="177"/>
    </row>
    <row r="261" spans="1:8" s="40" customFormat="1" ht="15" customHeight="1">
      <c r="A261" s="284"/>
      <c r="B261" s="19"/>
      <c r="C261" s="31"/>
      <c r="G261" s="205"/>
    </row>
    <row r="262" spans="1:8" ht="15" customHeight="1">
      <c r="A262" s="358" t="s">
        <v>420</v>
      </c>
      <c r="B262" s="330" t="s">
        <v>410</v>
      </c>
      <c r="C262" s="323" t="s">
        <v>20</v>
      </c>
      <c r="D262" s="355" t="s">
        <v>473</v>
      </c>
      <c r="E262" s="355" t="s">
        <v>474</v>
      </c>
      <c r="F262" s="355" t="s">
        <v>507</v>
      </c>
      <c r="G262" s="363" t="s">
        <v>439</v>
      </c>
    </row>
    <row r="263" spans="1:8" ht="15" customHeight="1">
      <c r="A263" s="358"/>
      <c r="B263" s="330"/>
      <c r="C263" s="323"/>
      <c r="D263" s="356"/>
      <c r="E263" s="356"/>
      <c r="F263" s="356"/>
      <c r="G263" s="363"/>
    </row>
    <row r="264" spans="1:8" ht="15" customHeight="1">
      <c r="A264" s="358"/>
      <c r="B264" s="330"/>
      <c r="C264" s="338"/>
      <c r="D264" s="357"/>
      <c r="E264" s="357"/>
      <c r="F264" s="357"/>
      <c r="G264" s="363"/>
    </row>
    <row r="265" spans="1:8" s="11" customFormat="1" ht="21.75" customHeight="1">
      <c r="A265" s="376" t="s">
        <v>90</v>
      </c>
      <c r="B265" s="377"/>
      <c r="C265" s="377"/>
      <c r="D265" s="377"/>
      <c r="E265" s="377"/>
      <c r="F265" s="377"/>
      <c r="G265" s="378"/>
    </row>
    <row r="266" spans="1:8" s="132" customFormat="1" ht="15" customHeight="1">
      <c r="A266" s="302" t="s">
        <v>353</v>
      </c>
      <c r="B266" s="203" t="s">
        <v>354</v>
      </c>
      <c r="C266" s="206">
        <v>120000</v>
      </c>
      <c r="D266" s="70"/>
      <c r="E266" s="70"/>
      <c r="F266" s="70">
        <v>3600</v>
      </c>
      <c r="G266" s="70">
        <v>123600</v>
      </c>
    </row>
    <row r="267" spans="1:8" s="143" customFormat="1" ht="15" customHeight="1">
      <c r="A267" s="372" t="s">
        <v>307</v>
      </c>
      <c r="B267" s="373"/>
      <c r="C267" s="171">
        <f>C266</f>
        <v>120000</v>
      </c>
      <c r="D267" s="190"/>
      <c r="E267" s="190"/>
      <c r="F267" s="190">
        <f>SUM(F266)</f>
        <v>3600</v>
      </c>
      <c r="G267" s="148">
        <f>SUM(G266)</f>
        <v>123600</v>
      </c>
    </row>
    <row r="268" spans="1:8" s="16" customFormat="1" ht="21" customHeight="1">
      <c r="A268" s="376" t="s">
        <v>91</v>
      </c>
      <c r="B268" s="377"/>
      <c r="C268" s="377"/>
      <c r="D268" s="377"/>
      <c r="E268" s="377"/>
      <c r="F268" s="377"/>
      <c r="G268" s="378"/>
    </row>
    <row r="269" spans="1:8" s="44" customFormat="1" ht="15" customHeight="1">
      <c r="A269" s="292" t="s">
        <v>357</v>
      </c>
      <c r="B269" s="155" t="s">
        <v>55</v>
      </c>
      <c r="C269" s="67">
        <v>60000</v>
      </c>
      <c r="D269" s="60"/>
      <c r="E269" s="60"/>
      <c r="F269" s="60">
        <v>1800</v>
      </c>
      <c r="G269" s="60">
        <v>61800</v>
      </c>
    </row>
    <row r="270" spans="1:8" s="44" customFormat="1" ht="15" customHeight="1">
      <c r="A270" s="292" t="s">
        <v>201</v>
      </c>
      <c r="B270" s="155" t="s">
        <v>277</v>
      </c>
      <c r="C270" s="67">
        <v>47244</v>
      </c>
      <c r="D270" s="60"/>
      <c r="E270" s="60"/>
      <c r="F270" s="60">
        <v>1800</v>
      </c>
      <c r="G270" s="60">
        <v>49044</v>
      </c>
    </row>
    <row r="271" spans="1:8" s="44" customFormat="1" ht="15" customHeight="1">
      <c r="A271" s="292" t="s">
        <v>208</v>
      </c>
      <c r="B271" s="155" t="s">
        <v>31</v>
      </c>
      <c r="C271" s="67">
        <v>12756</v>
      </c>
      <c r="D271" s="60"/>
      <c r="E271" s="60"/>
      <c r="F271" s="60"/>
      <c r="G271" s="60">
        <v>12756</v>
      </c>
    </row>
    <row r="272" spans="1:8" s="132" customFormat="1" ht="15" customHeight="1">
      <c r="A272" s="293" t="s">
        <v>263</v>
      </c>
      <c r="B272" s="156" t="s">
        <v>2</v>
      </c>
      <c r="C272" s="95">
        <f>SUM(C269:C271)</f>
        <v>120000</v>
      </c>
      <c r="D272" s="70"/>
      <c r="E272" s="70"/>
      <c r="F272" s="70">
        <f>SUM(F269:F271)</f>
        <v>3600</v>
      </c>
      <c r="G272" s="70">
        <f>SUM(G269:G271)</f>
        <v>123600</v>
      </c>
    </row>
    <row r="273" spans="1:8" s="28" customFormat="1" ht="15" customHeight="1">
      <c r="A273" s="372" t="s">
        <v>287</v>
      </c>
      <c r="B273" s="373"/>
      <c r="C273" s="169">
        <f>SUM(C272)</f>
        <v>120000</v>
      </c>
      <c r="D273" s="215"/>
      <c r="E273" s="215"/>
      <c r="F273" s="215">
        <f>SUM(F272)</f>
        <v>3600</v>
      </c>
      <c r="G273" s="169">
        <f>SUM(G272)</f>
        <v>123600</v>
      </c>
      <c r="H273" s="179"/>
    </row>
    <row r="274" spans="1:8" s="28" customFormat="1" ht="15" customHeight="1">
      <c r="A274" s="284"/>
      <c r="B274" s="159"/>
      <c r="C274" s="160"/>
      <c r="G274" s="32"/>
    </row>
    <row r="275" spans="1:8" s="28" customFormat="1" ht="15" customHeight="1">
      <c r="A275" s="358" t="s">
        <v>420</v>
      </c>
      <c r="B275" s="330" t="s">
        <v>426</v>
      </c>
      <c r="C275" s="323" t="s">
        <v>20</v>
      </c>
      <c r="D275" s="360" t="s">
        <v>473</v>
      </c>
      <c r="E275" s="360" t="s">
        <v>474</v>
      </c>
      <c r="F275" s="360"/>
      <c r="G275" s="330" t="s">
        <v>439</v>
      </c>
    </row>
    <row r="276" spans="1:8" s="28" customFormat="1" ht="15" customHeight="1">
      <c r="A276" s="358"/>
      <c r="B276" s="330"/>
      <c r="C276" s="323"/>
      <c r="D276" s="361"/>
      <c r="E276" s="361"/>
      <c r="F276" s="361"/>
      <c r="G276" s="330"/>
    </row>
    <row r="277" spans="1:8" s="28" customFormat="1" ht="15" customHeight="1">
      <c r="A277" s="358"/>
      <c r="B277" s="330"/>
      <c r="C277" s="338"/>
      <c r="D277" s="362"/>
      <c r="E277" s="362"/>
      <c r="F277" s="362"/>
      <c r="G277" s="330"/>
    </row>
    <row r="278" spans="1:8" s="20" customFormat="1" ht="21.75" customHeight="1">
      <c r="A278" s="369" t="s">
        <v>91</v>
      </c>
      <c r="B278" s="370"/>
      <c r="C278" s="370"/>
      <c r="D278" s="370"/>
      <c r="E278" s="370"/>
      <c r="F278" s="370"/>
      <c r="G278" s="371"/>
    </row>
    <row r="279" spans="1:8" s="49" customFormat="1" ht="15" customHeight="1">
      <c r="A279" s="291" t="s">
        <v>358</v>
      </c>
      <c r="B279" s="207" t="s">
        <v>178</v>
      </c>
      <c r="C279" s="208">
        <v>36273600</v>
      </c>
      <c r="D279" s="67">
        <v>118745</v>
      </c>
      <c r="E279" s="67">
        <v>244782</v>
      </c>
      <c r="F279" s="67">
        <v>657732</v>
      </c>
      <c r="G279" s="67">
        <v>37294859</v>
      </c>
    </row>
    <row r="280" spans="1:8" s="140" customFormat="1" ht="15" customHeight="1">
      <c r="A280" s="293" t="s">
        <v>349</v>
      </c>
      <c r="B280" s="156" t="s">
        <v>350</v>
      </c>
      <c r="C280" s="151">
        <f>SUM(C279)</f>
        <v>36273600</v>
      </c>
      <c r="D280" s="95">
        <f>SUM(D279)</f>
        <v>118745</v>
      </c>
      <c r="E280" s="95">
        <v>244782</v>
      </c>
      <c r="F280" s="95">
        <f>SUM(F279)</f>
        <v>657732</v>
      </c>
      <c r="G280" s="95">
        <f>SUM(G279)</f>
        <v>37294859</v>
      </c>
    </row>
    <row r="281" spans="1:8" s="15" customFormat="1" ht="15" customHeight="1">
      <c r="A281" s="372" t="s">
        <v>287</v>
      </c>
      <c r="B281" s="373"/>
      <c r="C281" s="164">
        <f>C280</f>
        <v>36273600</v>
      </c>
      <c r="D281" s="169">
        <f>SUM(D280)</f>
        <v>118745</v>
      </c>
      <c r="E281" s="169">
        <f>SUM(E280)</f>
        <v>244782</v>
      </c>
      <c r="F281" s="169">
        <f>SUM(F280)</f>
        <v>657732</v>
      </c>
      <c r="G281" s="169">
        <f>SUM(G280)</f>
        <v>37294859</v>
      </c>
      <c r="H281" s="176"/>
    </row>
    <row r="282" spans="1:8" ht="15" customHeight="1">
      <c r="B282" s="153"/>
      <c r="C282" s="154"/>
      <c r="D282" s="32"/>
      <c r="E282" s="32"/>
      <c r="F282" s="32"/>
      <c r="G282" s="32"/>
    </row>
    <row r="283" spans="1:8" s="16" customFormat="1" ht="15" customHeight="1">
      <c r="A283" s="358" t="s">
        <v>420</v>
      </c>
      <c r="B283" s="330" t="s">
        <v>411</v>
      </c>
      <c r="C283" s="323" t="s">
        <v>20</v>
      </c>
      <c r="D283" s="360" t="s">
        <v>473</v>
      </c>
      <c r="E283" s="360" t="s">
        <v>474</v>
      </c>
      <c r="F283" s="360" t="s">
        <v>507</v>
      </c>
      <c r="G283" s="330" t="s">
        <v>439</v>
      </c>
    </row>
    <row r="284" spans="1:8" s="16" customFormat="1" ht="15" customHeight="1">
      <c r="A284" s="358"/>
      <c r="B284" s="330"/>
      <c r="C284" s="323"/>
      <c r="D284" s="361"/>
      <c r="E284" s="361"/>
      <c r="F284" s="361"/>
      <c r="G284" s="330"/>
    </row>
    <row r="285" spans="1:8" s="16" customFormat="1" ht="15" customHeight="1">
      <c r="A285" s="358"/>
      <c r="B285" s="330"/>
      <c r="C285" s="323"/>
      <c r="D285" s="362"/>
      <c r="E285" s="362"/>
      <c r="F285" s="362"/>
      <c r="G285" s="330"/>
    </row>
    <row r="286" spans="1:8" s="16" customFormat="1" ht="21" customHeight="1">
      <c r="A286" s="376" t="s">
        <v>91</v>
      </c>
      <c r="B286" s="377"/>
      <c r="C286" s="377"/>
      <c r="D286" s="377"/>
      <c r="E286" s="377"/>
      <c r="F286" s="377"/>
      <c r="G286" s="378"/>
    </row>
    <row r="287" spans="1:8" s="44" customFormat="1" ht="15" customHeight="1">
      <c r="A287" s="303"/>
      <c r="B287" s="255"/>
      <c r="C287" s="255"/>
      <c r="D287" s="274"/>
      <c r="E287" s="274"/>
      <c r="F287" s="274"/>
      <c r="G287" s="275"/>
    </row>
    <row r="288" spans="1:8" s="44" customFormat="1" ht="15" customHeight="1">
      <c r="A288" s="304" t="s">
        <v>515</v>
      </c>
      <c r="B288" s="257" t="s">
        <v>516</v>
      </c>
      <c r="C288" s="258">
        <v>420000</v>
      </c>
      <c r="D288" s="274"/>
      <c r="E288" s="274"/>
      <c r="F288" s="274">
        <v>132450</v>
      </c>
      <c r="G288" s="258">
        <v>552450</v>
      </c>
    </row>
    <row r="289" spans="1:8" s="132" customFormat="1" ht="15" customHeight="1">
      <c r="A289" s="305" t="s">
        <v>291</v>
      </c>
      <c r="B289" s="259" t="s">
        <v>303</v>
      </c>
      <c r="C289" s="260">
        <f>SUM(C287:C288)</f>
        <v>420000</v>
      </c>
      <c r="D289" s="260"/>
      <c r="E289" s="260"/>
      <c r="F289" s="260">
        <f>SUM(F288)</f>
        <v>132450</v>
      </c>
      <c r="G289" s="260">
        <f>SUM(G287:G288)</f>
        <v>552450</v>
      </c>
    </row>
    <row r="290" spans="1:8" s="15" customFormat="1" ht="15" customHeight="1">
      <c r="A290" s="384" t="s">
        <v>287</v>
      </c>
      <c r="B290" s="385"/>
      <c r="C290" s="262">
        <f>SUM(C289)</f>
        <v>420000</v>
      </c>
      <c r="D290" s="263"/>
      <c r="E290" s="263"/>
      <c r="F290" s="263">
        <f>SUM(F289)</f>
        <v>132450</v>
      </c>
      <c r="G290" s="262">
        <f>SUM(G289)</f>
        <v>552450</v>
      </c>
      <c r="H290" s="176"/>
    </row>
    <row r="291" spans="1:8" s="20" customFormat="1" ht="15" customHeight="1">
      <c r="A291" s="306"/>
      <c r="B291" s="264"/>
      <c r="C291" s="265"/>
      <c r="D291" s="266"/>
      <c r="E291" s="266"/>
      <c r="F291" s="266"/>
      <c r="G291" s="267"/>
    </row>
    <row r="292" spans="1:8" ht="15" customHeight="1">
      <c r="A292" s="412" t="s">
        <v>420</v>
      </c>
      <c r="B292" s="386" t="s">
        <v>412</v>
      </c>
      <c r="C292" s="387" t="s">
        <v>20</v>
      </c>
      <c r="D292" s="379" t="s">
        <v>473</v>
      </c>
      <c r="E292" s="379" t="s">
        <v>474</v>
      </c>
      <c r="F292" s="379" t="s">
        <v>507</v>
      </c>
      <c r="G292" s="382" t="s">
        <v>439</v>
      </c>
    </row>
    <row r="293" spans="1:8" ht="15" customHeight="1">
      <c r="A293" s="412"/>
      <c r="B293" s="386"/>
      <c r="C293" s="387"/>
      <c r="D293" s="380"/>
      <c r="E293" s="380"/>
      <c r="F293" s="380"/>
      <c r="G293" s="382"/>
    </row>
    <row r="294" spans="1:8" ht="15" customHeight="1">
      <c r="A294" s="412"/>
      <c r="B294" s="386"/>
      <c r="C294" s="388"/>
      <c r="D294" s="381"/>
      <c r="E294" s="381"/>
      <c r="F294" s="381"/>
      <c r="G294" s="382"/>
    </row>
    <row r="295" spans="1:8" ht="19.5" customHeight="1">
      <c r="A295" s="383" t="s">
        <v>91</v>
      </c>
      <c r="B295" s="383"/>
      <c r="C295" s="383"/>
      <c r="D295" s="383"/>
      <c r="E295" s="383"/>
      <c r="F295" s="383"/>
      <c r="G295" s="383"/>
    </row>
    <row r="296" spans="1:8" s="44" customFormat="1" ht="15" customHeight="1">
      <c r="A296" s="303" t="s">
        <v>305</v>
      </c>
      <c r="B296" s="255" t="s">
        <v>74</v>
      </c>
      <c r="C296" s="268">
        <v>350000</v>
      </c>
      <c r="D296" s="256"/>
      <c r="E296" s="269"/>
      <c r="F296" s="269"/>
      <c r="G296" s="268">
        <v>350000</v>
      </c>
    </row>
    <row r="297" spans="1:8" s="44" customFormat="1" ht="15" customHeight="1">
      <c r="A297" s="304" t="s">
        <v>305</v>
      </c>
      <c r="B297" s="257" t="s">
        <v>75</v>
      </c>
      <c r="C297" s="270">
        <v>400000</v>
      </c>
      <c r="D297" s="256"/>
      <c r="E297" s="256"/>
      <c r="F297" s="256"/>
      <c r="G297" s="270">
        <v>400000</v>
      </c>
    </row>
    <row r="298" spans="1:8" s="44" customFormat="1" ht="15" customHeight="1">
      <c r="A298" s="304" t="s">
        <v>517</v>
      </c>
      <c r="B298" s="257" t="s">
        <v>518</v>
      </c>
      <c r="C298" s="270"/>
      <c r="D298" s="256"/>
      <c r="E298" s="256"/>
      <c r="F298" s="256">
        <v>191400</v>
      </c>
      <c r="G298" s="270">
        <v>191400</v>
      </c>
    </row>
    <row r="299" spans="1:8" s="132" customFormat="1" ht="15" customHeight="1">
      <c r="A299" s="305" t="s">
        <v>291</v>
      </c>
      <c r="B299" s="259" t="s">
        <v>303</v>
      </c>
      <c r="C299" s="271">
        <f>C296+C297</f>
        <v>750000</v>
      </c>
      <c r="D299" s="261"/>
      <c r="E299" s="261"/>
      <c r="F299" s="261">
        <f>SUM(F298)</f>
        <v>191400</v>
      </c>
      <c r="G299" s="271">
        <f>SUM(G296:G298)</f>
        <v>941400</v>
      </c>
    </row>
    <row r="300" spans="1:8" s="15" customFormat="1" ht="15" customHeight="1">
      <c r="A300" s="384" t="s">
        <v>287</v>
      </c>
      <c r="B300" s="385"/>
      <c r="C300" s="272">
        <f>SUM(C299)</f>
        <v>750000</v>
      </c>
      <c r="D300" s="263"/>
      <c r="E300" s="263"/>
      <c r="F300" s="263">
        <f>SUM(F299)</f>
        <v>191400</v>
      </c>
      <c r="G300" s="272">
        <f>SUM(G299)</f>
        <v>941400</v>
      </c>
      <c r="H300" s="176"/>
    </row>
    <row r="301" spans="1:8" ht="15" customHeight="1">
      <c r="B301" s="19"/>
      <c r="C301" s="21"/>
    </row>
    <row r="302" spans="1:8" s="32" customFormat="1" ht="15" customHeight="1">
      <c r="A302" s="358" t="s">
        <v>420</v>
      </c>
      <c r="B302" s="330" t="s">
        <v>449</v>
      </c>
      <c r="C302" s="330" t="s">
        <v>20</v>
      </c>
      <c r="D302" s="355" t="s">
        <v>473</v>
      </c>
      <c r="E302" s="355" t="s">
        <v>474</v>
      </c>
      <c r="F302" s="355" t="s">
        <v>507</v>
      </c>
      <c r="G302" s="363" t="s">
        <v>439</v>
      </c>
    </row>
    <row r="303" spans="1:8" s="32" customFormat="1" ht="15" customHeight="1">
      <c r="A303" s="358"/>
      <c r="B303" s="330"/>
      <c r="C303" s="330"/>
      <c r="D303" s="356"/>
      <c r="E303" s="356"/>
      <c r="F303" s="356"/>
      <c r="G303" s="363"/>
    </row>
    <row r="304" spans="1:8" s="32" customFormat="1" ht="15" customHeight="1">
      <c r="A304" s="358"/>
      <c r="B304" s="330"/>
      <c r="C304" s="338"/>
      <c r="D304" s="357"/>
      <c r="E304" s="357"/>
      <c r="F304" s="357"/>
      <c r="G304" s="363"/>
    </row>
    <row r="305" spans="1:8" s="32" customFormat="1" ht="22.5" customHeight="1">
      <c r="A305" s="359" t="s">
        <v>90</v>
      </c>
      <c r="B305" s="359"/>
      <c r="C305" s="359"/>
      <c r="D305" s="359"/>
      <c r="E305" s="359"/>
      <c r="F305" s="359"/>
      <c r="G305" s="359"/>
    </row>
    <row r="306" spans="1:8" s="49" customFormat="1" ht="15" customHeight="1">
      <c r="A306" s="292" t="s">
        <v>353</v>
      </c>
      <c r="B306" s="155" t="s">
        <v>111</v>
      </c>
      <c r="C306" s="90">
        <v>4581887</v>
      </c>
      <c r="D306" s="67"/>
      <c r="E306" s="67">
        <v>484575</v>
      </c>
      <c r="F306" s="67"/>
      <c r="G306" s="90">
        <v>5066462</v>
      </c>
    </row>
    <row r="307" spans="1:8" s="140" customFormat="1" ht="15" customHeight="1">
      <c r="A307" s="293" t="s">
        <v>353</v>
      </c>
      <c r="B307" s="149" t="s">
        <v>112</v>
      </c>
      <c r="C307" s="123">
        <f>SUM(C306:C306)</f>
        <v>4581887</v>
      </c>
      <c r="D307" s="95"/>
      <c r="E307" s="95">
        <f>SUM(E306)</f>
        <v>484575</v>
      </c>
      <c r="F307" s="95"/>
      <c r="G307" s="123">
        <f>SUM(G306:G306)</f>
        <v>5066462</v>
      </c>
    </row>
    <row r="308" spans="1:8" s="28" customFormat="1" ht="15" customHeight="1">
      <c r="A308" s="364" t="s">
        <v>307</v>
      </c>
      <c r="B308" s="364"/>
      <c r="C308" s="170">
        <f>C307</f>
        <v>4581887</v>
      </c>
      <c r="D308" s="215"/>
      <c r="E308" s="169">
        <f>SUM(E307)</f>
        <v>484575</v>
      </c>
      <c r="F308" s="169"/>
      <c r="G308" s="170">
        <f>G307</f>
        <v>5066462</v>
      </c>
    </row>
    <row r="309" spans="1:8" s="32" customFormat="1" ht="19.5" customHeight="1">
      <c r="A309" s="359" t="s">
        <v>91</v>
      </c>
      <c r="B309" s="359"/>
      <c r="C309" s="359"/>
      <c r="D309" s="359"/>
      <c r="E309" s="359"/>
      <c r="F309" s="359"/>
      <c r="G309" s="359"/>
    </row>
    <row r="310" spans="1:8" s="140" customFormat="1" ht="15" customHeight="1">
      <c r="A310" s="293" t="s">
        <v>223</v>
      </c>
      <c r="B310" s="156" t="s">
        <v>10</v>
      </c>
      <c r="C310" s="123">
        <v>4479300</v>
      </c>
      <c r="D310" s="95"/>
      <c r="E310" s="95"/>
      <c r="F310" s="95">
        <v>-146824</v>
      </c>
      <c r="G310" s="123">
        <v>4332476</v>
      </c>
    </row>
    <row r="311" spans="1:8" s="140" customFormat="1" ht="15" customHeight="1">
      <c r="A311" s="293" t="s">
        <v>267</v>
      </c>
      <c r="B311" s="156" t="s">
        <v>11</v>
      </c>
      <c r="C311" s="123">
        <v>641155</v>
      </c>
      <c r="D311" s="95"/>
      <c r="E311" s="95"/>
      <c r="F311" s="95">
        <v>34824</v>
      </c>
      <c r="G311" s="123">
        <v>675979</v>
      </c>
    </row>
    <row r="312" spans="1:8" s="140" customFormat="1" ht="15" customHeight="1">
      <c r="A312" s="292" t="s">
        <v>211</v>
      </c>
      <c r="B312" s="155" t="s">
        <v>486</v>
      </c>
      <c r="C312" s="90"/>
      <c r="D312" s="95"/>
      <c r="E312" s="67">
        <v>82980</v>
      </c>
      <c r="F312" s="67"/>
      <c r="G312" s="90">
        <v>82980</v>
      </c>
    </row>
    <row r="313" spans="1:8" s="140" customFormat="1" ht="15" customHeight="1">
      <c r="A313" s="292" t="s">
        <v>261</v>
      </c>
      <c r="B313" s="155" t="s">
        <v>408</v>
      </c>
      <c r="C313" s="90"/>
      <c r="D313" s="95"/>
      <c r="E313" s="67">
        <v>22405</v>
      </c>
      <c r="F313" s="67"/>
      <c r="G313" s="90">
        <v>22405</v>
      </c>
    </row>
    <row r="314" spans="1:8" s="140" customFormat="1" ht="15" customHeight="1">
      <c r="A314" s="293" t="s">
        <v>263</v>
      </c>
      <c r="B314" s="156" t="s">
        <v>2</v>
      </c>
      <c r="C314" s="123"/>
      <c r="D314" s="95"/>
      <c r="E314" s="95">
        <f>SUM(E312:E313)</f>
        <v>105385</v>
      </c>
      <c r="F314" s="95"/>
      <c r="G314" s="123">
        <f>SUM(G312:G313)</f>
        <v>105385</v>
      </c>
    </row>
    <row r="315" spans="1:8" s="140" customFormat="1" ht="15" customHeight="1">
      <c r="A315" s="292" t="s">
        <v>331</v>
      </c>
      <c r="B315" s="155" t="s">
        <v>432</v>
      </c>
      <c r="C315" s="90"/>
      <c r="D315" s="95"/>
      <c r="E315" s="67">
        <v>298574</v>
      </c>
      <c r="F315" s="67"/>
      <c r="G315" s="90">
        <f t="shared" ref="G315:G317" si="0">SUM(E315)</f>
        <v>298574</v>
      </c>
    </row>
    <row r="316" spans="1:8" s="140" customFormat="1" ht="15" customHeight="1">
      <c r="A316" s="292" t="s">
        <v>332</v>
      </c>
      <c r="B316" s="155" t="s">
        <v>433</v>
      </c>
      <c r="C316" s="90"/>
      <c r="D316" s="95"/>
      <c r="E316" s="67">
        <v>80616</v>
      </c>
      <c r="F316" s="67"/>
      <c r="G316" s="90">
        <f t="shared" si="0"/>
        <v>80616</v>
      </c>
    </row>
    <row r="317" spans="1:8" s="140" customFormat="1" ht="15" customHeight="1">
      <c r="A317" s="293" t="s">
        <v>217</v>
      </c>
      <c r="B317" s="156" t="s">
        <v>225</v>
      </c>
      <c r="C317" s="123"/>
      <c r="D317" s="95"/>
      <c r="E317" s="95">
        <f>SUM(E315:E316)</f>
        <v>379190</v>
      </c>
      <c r="F317" s="95"/>
      <c r="G317" s="123">
        <f t="shared" si="0"/>
        <v>379190</v>
      </c>
    </row>
    <row r="318" spans="1:8" s="28" customFormat="1" ht="15" customHeight="1">
      <c r="A318" s="364" t="s">
        <v>287</v>
      </c>
      <c r="B318" s="364"/>
      <c r="C318" s="170">
        <f>SUM(C310:C317)</f>
        <v>5120455</v>
      </c>
      <c r="D318" s="215"/>
      <c r="E318" s="169">
        <f>E314+E317</f>
        <v>484575</v>
      </c>
      <c r="F318" s="169">
        <f>SUM(F310:F317)</f>
        <v>-112000</v>
      </c>
      <c r="G318" s="170">
        <f>G310+G311+G314+G317</f>
        <v>5493030</v>
      </c>
      <c r="H318" s="179"/>
    </row>
    <row r="319" spans="1:8" s="32" customFormat="1" ht="15" customHeight="1">
      <c r="A319" s="284"/>
      <c r="B319" s="19"/>
      <c r="C319" s="31"/>
    </row>
    <row r="320" spans="1:8" s="32" customFormat="1" ht="15" customHeight="1">
      <c r="A320" s="358" t="s">
        <v>420</v>
      </c>
      <c r="B320" s="330" t="s">
        <v>450</v>
      </c>
      <c r="C320" s="330" t="s">
        <v>20</v>
      </c>
      <c r="D320" s="360" t="s">
        <v>473</v>
      </c>
      <c r="E320" s="360" t="s">
        <v>474</v>
      </c>
      <c r="F320" s="360" t="s">
        <v>507</v>
      </c>
      <c r="G320" s="330" t="s">
        <v>439</v>
      </c>
    </row>
    <row r="321" spans="1:8" s="32" customFormat="1" ht="15" customHeight="1">
      <c r="A321" s="358"/>
      <c r="B321" s="330"/>
      <c r="C321" s="330"/>
      <c r="D321" s="361"/>
      <c r="E321" s="361"/>
      <c r="F321" s="361"/>
      <c r="G321" s="330"/>
    </row>
    <row r="322" spans="1:8" s="32" customFormat="1" ht="15" customHeight="1">
      <c r="A322" s="358"/>
      <c r="B322" s="330"/>
      <c r="C322" s="338"/>
      <c r="D322" s="362"/>
      <c r="E322" s="362"/>
      <c r="F322" s="362"/>
      <c r="G322" s="330"/>
    </row>
    <row r="323" spans="1:8" s="32" customFormat="1" ht="20.25" customHeight="1">
      <c r="A323" s="359" t="s">
        <v>91</v>
      </c>
      <c r="B323" s="359"/>
      <c r="C323" s="359"/>
      <c r="D323" s="359"/>
      <c r="E323" s="359"/>
      <c r="F323" s="359"/>
      <c r="G323" s="359"/>
    </row>
    <row r="324" spans="1:8" s="49" customFormat="1" ht="15" customHeight="1">
      <c r="A324" s="292" t="s">
        <v>361</v>
      </c>
      <c r="B324" s="155" t="s">
        <v>184</v>
      </c>
      <c r="C324" s="67">
        <v>500000</v>
      </c>
      <c r="D324" s="67">
        <v>540000</v>
      </c>
      <c r="E324" s="67"/>
      <c r="F324" s="67"/>
      <c r="G324" s="145">
        <v>1040000</v>
      </c>
    </row>
    <row r="325" spans="1:8" s="49" customFormat="1" ht="15" customHeight="1">
      <c r="A325" s="292" t="s">
        <v>361</v>
      </c>
      <c r="B325" s="155" t="s">
        <v>133</v>
      </c>
      <c r="C325" s="67">
        <v>31100</v>
      </c>
      <c r="D325" s="67"/>
      <c r="E325" s="67"/>
      <c r="F325" s="67"/>
      <c r="G325" s="145">
        <v>31100</v>
      </c>
    </row>
    <row r="326" spans="1:8" s="49" customFormat="1" ht="15" customHeight="1">
      <c r="A326" s="292" t="s">
        <v>361</v>
      </c>
      <c r="B326" s="155" t="s">
        <v>134</v>
      </c>
      <c r="C326" s="67">
        <v>31100</v>
      </c>
      <c r="D326" s="67"/>
      <c r="E326" s="67"/>
      <c r="F326" s="67"/>
      <c r="G326" s="145">
        <v>31100</v>
      </c>
    </row>
    <row r="327" spans="1:8" s="49" customFormat="1" ht="15" customHeight="1">
      <c r="A327" s="292" t="s">
        <v>361</v>
      </c>
      <c r="B327" s="155" t="s">
        <v>135</v>
      </c>
      <c r="C327" s="67">
        <v>30000</v>
      </c>
      <c r="D327" s="67"/>
      <c r="E327" s="67"/>
      <c r="F327" s="67"/>
      <c r="G327" s="145">
        <v>30000</v>
      </c>
    </row>
    <row r="328" spans="1:8" s="49" customFormat="1" ht="15" customHeight="1">
      <c r="A328" s="292" t="s">
        <v>361</v>
      </c>
      <c r="B328" s="155" t="s">
        <v>185</v>
      </c>
      <c r="C328" s="67">
        <v>31100</v>
      </c>
      <c r="D328" s="67"/>
      <c r="E328" s="67"/>
      <c r="F328" s="67"/>
      <c r="G328" s="145">
        <v>31100</v>
      </c>
    </row>
    <row r="329" spans="1:8" s="140" customFormat="1" ht="15" customHeight="1">
      <c r="A329" s="293" t="s">
        <v>361</v>
      </c>
      <c r="B329" s="149" t="s">
        <v>362</v>
      </c>
      <c r="C329" s="95">
        <f>SUM(C324:C328)</f>
        <v>623300</v>
      </c>
      <c r="D329" s="95">
        <f>SUM(D324:D328)</f>
        <v>540000</v>
      </c>
      <c r="E329" s="95"/>
      <c r="F329" s="95"/>
      <c r="G329" s="95">
        <f>SUM(G324:G328)</f>
        <v>1163300</v>
      </c>
    </row>
    <row r="330" spans="1:8" s="28" customFormat="1" ht="15" customHeight="1">
      <c r="A330" s="364" t="s">
        <v>287</v>
      </c>
      <c r="B330" s="364"/>
      <c r="C330" s="164">
        <f>C329</f>
        <v>623300</v>
      </c>
      <c r="D330" s="169">
        <f>SUM(D329)</f>
        <v>540000</v>
      </c>
      <c r="E330" s="169"/>
      <c r="F330" s="169"/>
      <c r="G330" s="148">
        <f>SUM(G329)</f>
        <v>1163300</v>
      </c>
      <c r="H330" s="179"/>
    </row>
    <row r="331" spans="1:8" s="32" customFormat="1" ht="15" customHeight="1">
      <c r="A331" s="284"/>
      <c r="B331" s="19"/>
      <c r="C331" s="31"/>
    </row>
    <row r="332" spans="1:8" ht="15" customHeight="1">
      <c r="A332" s="358" t="s">
        <v>420</v>
      </c>
      <c r="B332" s="330" t="s">
        <v>451</v>
      </c>
      <c r="C332" s="323" t="s">
        <v>20</v>
      </c>
      <c r="D332" s="355" t="s">
        <v>473</v>
      </c>
      <c r="E332" s="355" t="s">
        <v>474</v>
      </c>
      <c r="F332" s="355" t="s">
        <v>507</v>
      </c>
      <c r="G332" s="363" t="s">
        <v>439</v>
      </c>
    </row>
    <row r="333" spans="1:8" ht="15" customHeight="1">
      <c r="A333" s="358"/>
      <c r="B333" s="330"/>
      <c r="C333" s="323"/>
      <c r="D333" s="356"/>
      <c r="E333" s="356"/>
      <c r="F333" s="356"/>
      <c r="G333" s="363"/>
    </row>
    <row r="334" spans="1:8" ht="15" customHeight="1">
      <c r="A334" s="358"/>
      <c r="B334" s="330"/>
      <c r="C334" s="323"/>
      <c r="D334" s="357"/>
      <c r="E334" s="357"/>
      <c r="F334" s="357"/>
      <c r="G334" s="363"/>
    </row>
    <row r="335" spans="1:8" ht="21" customHeight="1">
      <c r="A335" s="376" t="s">
        <v>90</v>
      </c>
      <c r="B335" s="377"/>
      <c r="C335" s="377"/>
      <c r="D335" s="377"/>
      <c r="E335" s="377"/>
      <c r="F335" s="377"/>
      <c r="G335" s="378"/>
    </row>
    <row r="336" spans="1:8" ht="15" customHeight="1">
      <c r="A336" s="231" t="s">
        <v>353</v>
      </c>
      <c r="B336" s="220" t="s">
        <v>492</v>
      </c>
      <c r="C336" s="232"/>
      <c r="D336" s="233"/>
      <c r="E336" s="233">
        <v>105728</v>
      </c>
      <c r="F336" s="233"/>
      <c r="G336" s="234">
        <v>105728</v>
      </c>
    </row>
    <row r="337" spans="1:8" ht="15" customHeight="1">
      <c r="A337" s="282" t="s">
        <v>353</v>
      </c>
      <c r="B337" s="149" t="s">
        <v>112</v>
      </c>
      <c r="C337" s="226"/>
      <c r="D337" s="227"/>
      <c r="E337" s="227">
        <v>105728</v>
      </c>
      <c r="F337" s="247"/>
      <c r="G337" s="228">
        <v>105728</v>
      </c>
    </row>
    <row r="338" spans="1:8" ht="15" customHeight="1">
      <c r="A338" s="364" t="s">
        <v>307</v>
      </c>
      <c r="B338" s="364"/>
      <c r="C338" s="235"/>
      <c r="D338" s="236"/>
      <c r="E338" s="236">
        <f>SUM(E337)</f>
        <v>105728</v>
      </c>
      <c r="F338" s="236"/>
      <c r="G338" s="237">
        <f>SUM(G337)</f>
        <v>105728</v>
      </c>
    </row>
    <row r="339" spans="1:8" s="20" customFormat="1" ht="21.75" customHeight="1">
      <c r="A339" s="359" t="s">
        <v>91</v>
      </c>
      <c r="B339" s="359"/>
      <c r="C339" s="359"/>
      <c r="D339" s="359"/>
      <c r="E339" s="359"/>
      <c r="F339" s="359"/>
      <c r="G339" s="359"/>
    </row>
    <row r="340" spans="1:8" s="132" customFormat="1" ht="15" customHeight="1">
      <c r="A340" s="293" t="s">
        <v>223</v>
      </c>
      <c r="B340" s="156" t="s">
        <v>10</v>
      </c>
      <c r="C340" s="151">
        <v>4023000</v>
      </c>
      <c r="D340" s="70">
        <v>22800</v>
      </c>
      <c r="E340" s="70">
        <v>136450</v>
      </c>
      <c r="F340" s="70">
        <v>28200</v>
      </c>
      <c r="G340" s="70">
        <v>4210450</v>
      </c>
    </row>
    <row r="341" spans="1:8" s="132" customFormat="1" ht="15" customHeight="1">
      <c r="A341" s="293" t="s">
        <v>267</v>
      </c>
      <c r="B341" s="156" t="s">
        <v>25</v>
      </c>
      <c r="C341" s="151">
        <v>1104234</v>
      </c>
      <c r="D341" s="70">
        <v>6156</v>
      </c>
      <c r="E341" s="70">
        <v>36842</v>
      </c>
      <c r="F341" s="70">
        <v>82052</v>
      </c>
      <c r="G341" s="70">
        <v>1229284</v>
      </c>
    </row>
    <row r="342" spans="1:8" s="44" customFormat="1" ht="15" customHeight="1">
      <c r="A342" s="292" t="s">
        <v>211</v>
      </c>
      <c r="B342" s="155" t="s">
        <v>278</v>
      </c>
      <c r="C342" s="75">
        <v>373000</v>
      </c>
      <c r="D342" s="60"/>
      <c r="E342" s="60"/>
      <c r="F342" s="60"/>
      <c r="G342" s="60">
        <v>373000</v>
      </c>
    </row>
    <row r="343" spans="1:8" s="44" customFormat="1" ht="15" customHeight="1">
      <c r="A343" s="292" t="s">
        <v>210</v>
      </c>
      <c r="B343" s="155" t="s">
        <v>256</v>
      </c>
      <c r="C343" s="75">
        <v>111400</v>
      </c>
      <c r="D343" s="60"/>
      <c r="E343" s="60"/>
      <c r="F343" s="60"/>
      <c r="G343" s="60">
        <v>111400</v>
      </c>
    </row>
    <row r="344" spans="1:8" s="44" customFormat="1" ht="15" customHeight="1">
      <c r="A344" s="292" t="s">
        <v>257</v>
      </c>
      <c r="B344" s="155" t="s">
        <v>284</v>
      </c>
      <c r="C344" s="75">
        <v>1593500</v>
      </c>
      <c r="D344" s="60"/>
      <c r="E344" s="60"/>
      <c r="F344" s="60"/>
      <c r="G344" s="60">
        <v>1593500</v>
      </c>
    </row>
    <row r="345" spans="1:8" s="44" customFormat="1" ht="15" customHeight="1">
      <c r="A345" s="292" t="s">
        <v>261</v>
      </c>
      <c r="B345" s="155" t="s">
        <v>408</v>
      </c>
      <c r="C345" s="75">
        <v>561033</v>
      </c>
      <c r="D345" s="60"/>
      <c r="E345" s="60"/>
      <c r="F345" s="60"/>
      <c r="G345" s="60">
        <v>561033</v>
      </c>
    </row>
    <row r="346" spans="1:8" s="44" customFormat="1" ht="15" customHeight="1">
      <c r="A346" s="292" t="s">
        <v>259</v>
      </c>
      <c r="B346" s="155" t="s">
        <v>365</v>
      </c>
      <c r="C346" s="75">
        <v>43400</v>
      </c>
      <c r="D346" s="60">
        <v>43400</v>
      </c>
      <c r="E346" s="60"/>
      <c r="F346" s="60"/>
      <c r="G346" s="60">
        <v>43400</v>
      </c>
    </row>
    <row r="347" spans="1:8" s="132" customFormat="1" ht="15" customHeight="1">
      <c r="A347" s="293" t="s">
        <v>263</v>
      </c>
      <c r="B347" s="156" t="s">
        <v>2</v>
      </c>
      <c r="C347" s="151">
        <f>SUM(C342:C345)</f>
        <v>2638933</v>
      </c>
      <c r="D347" s="70">
        <f>SUM(D342:D346)</f>
        <v>43400</v>
      </c>
      <c r="E347" s="70"/>
      <c r="F347" s="70"/>
      <c r="G347" s="70">
        <f>SUM(G342:G346)</f>
        <v>2682333</v>
      </c>
    </row>
    <row r="348" spans="1:8" s="44" customFormat="1" ht="15" customHeight="1">
      <c r="A348" s="292" t="s">
        <v>217</v>
      </c>
      <c r="B348" s="155" t="s">
        <v>432</v>
      </c>
      <c r="C348" s="75">
        <v>944880</v>
      </c>
      <c r="D348" s="60"/>
      <c r="E348" s="60"/>
      <c r="F348" s="60"/>
      <c r="G348" s="60">
        <v>944880</v>
      </c>
    </row>
    <row r="349" spans="1:8" s="44" customFormat="1" ht="15" customHeight="1">
      <c r="A349" s="292" t="s">
        <v>217</v>
      </c>
      <c r="B349" s="155" t="s">
        <v>433</v>
      </c>
      <c r="C349" s="75">
        <v>255118</v>
      </c>
      <c r="D349" s="60"/>
      <c r="E349" s="60"/>
      <c r="F349" s="60"/>
      <c r="G349" s="60">
        <v>255118</v>
      </c>
    </row>
    <row r="350" spans="1:8" s="132" customFormat="1" ht="15" customHeight="1">
      <c r="A350" s="293" t="s">
        <v>217</v>
      </c>
      <c r="B350" s="156" t="s">
        <v>225</v>
      </c>
      <c r="C350" s="151">
        <f>C348+C349</f>
        <v>1199998</v>
      </c>
      <c r="D350" s="70"/>
      <c r="E350" s="70"/>
      <c r="F350" s="70"/>
      <c r="G350" s="70">
        <f>SUM(G348:G349)</f>
        <v>1199998</v>
      </c>
    </row>
    <row r="351" spans="1:8" s="15" customFormat="1" ht="15" customHeight="1">
      <c r="A351" s="364" t="s">
        <v>287</v>
      </c>
      <c r="B351" s="364"/>
      <c r="C351" s="164">
        <f>SUM(C340,C341,C347,C350)</f>
        <v>8966165</v>
      </c>
      <c r="D351" s="169">
        <f>D340+D341+D347+D350</f>
        <v>72356</v>
      </c>
      <c r="E351" s="169">
        <f>SUM(E340:E350)</f>
        <v>173292</v>
      </c>
      <c r="F351" s="169">
        <f>SUM(F340:F350)</f>
        <v>110252</v>
      </c>
      <c r="G351" s="169">
        <f>G340+G341+G347+G350</f>
        <v>9322065</v>
      </c>
      <c r="H351" s="176"/>
    </row>
    <row r="352" spans="1:8" s="20" customFormat="1" ht="15" customHeight="1">
      <c r="A352" s="284"/>
      <c r="B352" s="19"/>
      <c r="C352" s="31"/>
      <c r="G352" s="32"/>
    </row>
    <row r="353" spans="1:8" s="20" customFormat="1" ht="15" customHeight="1">
      <c r="A353" s="358" t="s">
        <v>420</v>
      </c>
      <c r="B353" s="330" t="s">
        <v>452</v>
      </c>
      <c r="C353" s="323" t="s">
        <v>20</v>
      </c>
      <c r="D353" s="360" t="s">
        <v>473</v>
      </c>
      <c r="E353" s="360" t="s">
        <v>474</v>
      </c>
      <c r="F353" s="360" t="s">
        <v>507</v>
      </c>
      <c r="G353" s="330" t="s">
        <v>439</v>
      </c>
    </row>
    <row r="354" spans="1:8" s="20" customFormat="1" ht="15" customHeight="1">
      <c r="A354" s="358"/>
      <c r="B354" s="330"/>
      <c r="C354" s="323"/>
      <c r="D354" s="361"/>
      <c r="E354" s="361"/>
      <c r="F354" s="361"/>
      <c r="G354" s="330"/>
    </row>
    <row r="355" spans="1:8" s="20" customFormat="1" ht="15" customHeight="1">
      <c r="A355" s="358"/>
      <c r="B355" s="330"/>
      <c r="C355" s="338"/>
      <c r="D355" s="362"/>
      <c r="E355" s="362"/>
      <c r="F355" s="362"/>
      <c r="G355" s="330"/>
    </row>
    <row r="356" spans="1:8" s="20" customFormat="1" ht="22.5" customHeight="1">
      <c r="A356" s="359" t="s">
        <v>91</v>
      </c>
      <c r="B356" s="359"/>
      <c r="C356" s="359"/>
      <c r="D356" s="359"/>
      <c r="E356" s="359"/>
      <c r="F356" s="359"/>
      <c r="G356" s="359"/>
    </row>
    <row r="357" spans="1:8" s="140" customFormat="1" ht="15" customHeight="1">
      <c r="A357" s="293" t="s">
        <v>223</v>
      </c>
      <c r="B357" s="156" t="s">
        <v>10</v>
      </c>
      <c r="C357" s="151">
        <v>1797000</v>
      </c>
      <c r="D357" s="95"/>
      <c r="E357" s="95"/>
      <c r="F357" s="95"/>
      <c r="G357" s="95">
        <v>1797000</v>
      </c>
    </row>
    <row r="358" spans="1:8" s="140" customFormat="1" ht="15" customHeight="1">
      <c r="A358" s="293" t="s">
        <v>267</v>
      </c>
      <c r="B358" s="156" t="s">
        <v>15</v>
      </c>
      <c r="C358" s="151">
        <v>526602</v>
      </c>
      <c r="D358" s="95"/>
      <c r="E358" s="95"/>
      <c r="F358" s="95"/>
      <c r="G358" s="95">
        <v>526602</v>
      </c>
    </row>
    <row r="359" spans="1:8" s="49" customFormat="1" ht="15" customHeight="1">
      <c r="A359" s="292" t="s">
        <v>211</v>
      </c>
      <c r="B359" s="155" t="s">
        <v>278</v>
      </c>
      <c r="C359" s="75">
        <v>250540</v>
      </c>
      <c r="D359" s="67"/>
      <c r="E359" s="67"/>
      <c r="F359" s="67">
        <v>16000</v>
      </c>
      <c r="G359" s="67">
        <v>266540</v>
      </c>
    </row>
    <row r="360" spans="1:8" s="49" customFormat="1" ht="15" customHeight="1">
      <c r="A360" s="292" t="s">
        <v>257</v>
      </c>
      <c r="B360" s="155" t="s">
        <v>284</v>
      </c>
      <c r="C360" s="75">
        <v>808118</v>
      </c>
      <c r="D360" s="67"/>
      <c r="E360" s="67"/>
      <c r="F360" s="67">
        <v>-41000</v>
      </c>
      <c r="G360" s="67">
        <v>767118</v>
      </c>
    </row>
    <row r="361" spans="1:8" s="49" customFormat="1" ht="15" customHeight="1">
      <c r="A361" s="292" t="s">
        <v>261</v>
      </c>
      <c r="B361" s="155" t="s">
        <v>408</v>
      </c>
      <c r="C361" s="75">
        <v>218191</v>
      </c>
      <c r="D361" s="67"/>
      <c r="E361" s="67"/>
      <c r="F361" s="67">
        <v>25000</v>
      </c>
      <c r="G361" s="67">
        <v>243191</v>
      </c>
    </row>
    <row r="362" spans="1:8" s="49" customFormat="1" ht="15" customHeight="1">
      <c r="A362" s="292" t="s">
        <v>259</v>
      </c>
      <c r="B362" s="155" t="s">
        <v>369</v>
      </c>
      <c r="C362" s="75">
        <v>24300</v>
      </c>
      <c r="D362" s="67"/>
      <c r="E362" s="67"/>
      <c r="F362" s="67"/>
      <c r="G362" s="67">
        <v>24300</v>
      </c>
    </row>
    <row r="363" spans="1:8" s="140" customFormat="1" ht="15" customHeight="1">
      <c r="A363" s="293" t="s">
        <v>263</v>
      </c>
      <c r="B363" s="156" t="s">
        <v>116</v>
      </c>
      <c r="C363" s="151">
        <f>C359+C360+C361+C362</f>
        <v>1301149</v>
      </c>
      <c r="D363" s="95"/>
      <c r="E363" s="95"/>
      <c r="F363" s="95">
        <f>SUM(F359:F362)</f>
        <v>0</v>
      </c>
      <c r="G363" s="95">
        <f>SUM(G359:G362)</f>
        <v>1301149</v>
      </c>
    </row>
    <row r="364" spans="1:8" s="140" customFormat="1" ht="15" customHeight="1">
      <c r="A364" s="307" t="s">
        <v>217</v>
      </c>
      <c r="B364" s="220" t="s">
        <v>468</v>
      </c>
      <c r="C364" s="221"/>
      <c r="D364" s="67">
        <v>69146</v>
      </c>
      <c r="E364" s="67"/>
      <c r="F364" s="67"/>
      <c r="G364" s="145">
        <v>69146</v>
      </c>
    </row>
    <row r="365" spans="1:8" s="140" customFormat="1" ht="15" customHeight="1">
      <c r="A365" s="307" t="s">
        <v>217</v>
      </c>
      <c r="B365" s="220" t="s">
        <v>469</v>
      </c>
      <c r="C365" s="221"/>
      <c r="D365" s="67">
        <v>18669</v>
      </c>
      <c r="E365" s="67"/>
      <c r="F365" s="67"/>
      <c r="G365" s="145">
        <v>18669</v>
      </c>
    </row>
    <row r="366" spans="1:8" s="140" customFormat="1" ht="15" customHeight="1">
      <c r="A366" s="293" t="s">
        <v>217</v>
      </c>
      <c r="B366" s="156" t="s">
        <v>225</v>
      </c>
      <c r="C366" s="151"/>
      <c r="D366" s="95">
        <f>SUM(D364:D365)</f>
        <v>87815</v>
      </c>
      <c r="E366" s="95"/>
      <c r="F366" s="95"/>
      <c r="G366" s="95">
        <f>SUM(G364:G365)</f>
        <v>87815</v>
      </c>
    </row>
    <row r="367" spans="1:8" s="28" customFormat="1" ht="15" customHeight="1">
      <c r="A367" s="364" t="s">
        <v>287</v>
      </c>
      <c r="B367" s="364"/>
      <c r="C367" s="164">
        <f>C357+C358+C363</f>
        <v>3624751</v>
      </c>
      <c r="D367" s="169">
        <f>SUM(D366)</f>
        <v>87815</v>
      </c>
      <c r="E367" s="169"/>
      <c r="F367" s="169"/>
      <c r="G367" s="169">
        <f>G357+G358+G363+G366</f>
        <v>3712566</v>
      </c>
      <c r="H367" s="179"/>
    </row>
    <row r="368" spans="1:8" ht="15" customHeight="1">
      <c r="B368" s="159"/>
      <c r="C368" s="160"/>
      <c r="D368" s="32"/>
      <c r="E368" s="32"/>
      <c r="F368" s="32"/>
      <c r="G368" s="32"/>
    </row>
    <row r="369" spans="1:8" ht="15" customHeight="1">
      <c r="A369" s="358" t="s">
        <v>420</v>
      </c>
      <c r="B369" s="330" t="s">
        <v>436</v>
      </c>
      <c r="C369" s="323" t="s">
        <v>20</v>
      </c>
      <c r="D369" s="360" t="s">
        <v>473</v>
      </c>
      <c r="E369" s="360" t="s">
        <v>474</v>
      </c>
      <c r="F369" s="360" t="s">
        <v>507</v>
      </c>
      <c r="G369" s="330" t="s">
        <v>439</v>
      </c>
    </row>
    <row r="370" spans="1:8" ht="15" customHeight="1">
      <c r="A370" s="358"/>
      <c r="B370" s="330"/>
      <c r="C370" s="323"/>
      <c r="D370" s="361"/>
      <c r="E370" s="361"/>
      <c r="F370" s="361"/>
      <c r="G370" s="330"/>
    </row>
    <row r="371" spans="1:8" ht="15" customHeight="1">
      <c r="A371" s="358"/>
      <c r="B371" s="330"/>
      <c r="C371" s="338"/>
      <c r="D371" s="362"/>
      <c r="E371" s="362"/>
      <c r="F371" s="362"/>
      <c r="G371" s="330"/>
    </row>
    <row r="372" spans="1:8" s="16" customFormat="1" ht="21.75" customHeight="1">
      <c r="A372" s="359" t="s">
        <v>91</v>
      </c>
      <c r="B372" s="359"/>
      <c r="C372" s="359"/>
      <c r="D372" s="359"/>
      <c r="E372" s="359"/>
      <c r="F372" s="359"/>
      <c r="G372" s="359"/>
    </row>
    <row r="373" spans="1:8" s="132" customFormat="1" ht="15" customHeight="1">
      <c r="A373" s="293" t="s">
        <v>223</v>
      </c>
      <c r="B373" s="156" t="s">
        <v>10</v>
      </c>
      <c r="C373" s="151">
        <v>300000</v>
      </c>
      <c r="D373" s="95"/>
      <c r="E373" s="95"/>
      <c r="F373" s="95"/>
      <c r="G373" s="151">
        <v>300000</v>
      </c>
    </row>
    <row r="374" spans="1:8" s="132" customFormat="1" ht="15" customHeight="1">
      <c r="A374" s="293" t="s">
        <v>267</v>
      </c>
      <c r="B374" s="156" t="s">
        <v>11</v>
      </c>
      <c r="C374" s="151">
        <v>81000</v>
      </c>
      <c r="D374" s="95"/>
      <c r="E374" s="95"/>
      <c r="F374" s="95"/>
      <c r="G374" s="151">
        <v>81000</v>
      </c>
    </row>
    <row r="375" spans="1:8" s="44" customFormat="1" ht="15" customHeight="1">
      <c r="A375" s="292" t="s">
        <v>200</v>
      </c>
      <c r="B375" s="98" t="s">
        <v>278</v>
      </c>
      <c r="C375" s="67">
        <v>355400</v>
      </c>
      <c r="D375" s="67"/>
      <c r="E375" s="67"/>
      <c r="F375" s="67"/>
      <c r="G375" s="67">
        <v>355400</v>
      </c>
    </row>
    <row r="376" spans="1:8" s="44" customFormat="1" ht="15" customHeight="1">
      <c r="A376" s="292" t="s">
        <v>261</v>
      </c>
      <c r="B376" s="98" t="s">
        <v>408</v>
      </c>
      <c r="C376" s="67">
        <v>17770</v>
      </c>
      <c r="D376" s="67"/>
      <c r="E376" s="67"/>
      <c r="F376" s="67"/>
      <c r="G376" s="67">
        <v>17770</v>
      </c>
    </row>
    <row r="377" spans="1:8" s="132" customFormat="1" ht="15" customHeight="1">
      <c r="A377" s="293" t="s">
        <v>263</v>
      </c>
      <c r="B377" s="149" t="s">
        <v>18</v>
      </c>
      <c r="C377" s="95">
        <f>SUM(C375+C376)</f>
        <v>373170</v>
      </c>
      <c r="D377" s="95"/>
      <c r="E377" s="95"/>
      <c r="F377" s="95"/>
      <c r="G377" s="95">
        <f>SUM(G375+G376)</f>
        <v>373170</v>
      </c>
    </row>
    <row r="378" spans="1:8" s="15" customFormat="1" ht="15" customHeight="1">
      <c r="A378" s="364" t="s">
        <v>287</v>
      </c>
      <c r="B378" s="364"/>
      <c r="C378" s="164">
        <f>SUM(C373,C374,C377)</f>
        <v>754170</v>
      </c>
      <c r="D378" s="215"/>
      <c r="E378" s="215"/>
      <c r="F378" s="215"/>
      <c r="G378" s="164">
        <f>SUM(G373,G374,G377)</f>
        <v>754170</v>
      </c>
      <c r="H378" s="176"/>
    </row>
    <row r="379" spans="1:8" s="20" customFormat="1" ht="15" customHeight="1">
      <c r="A379" s="284"/>
      <c r="B379" s="19"/>
      <c r="C379" s="31"/>
      <c r="G379" s="32"/>
    </row>
    <row r="380" spans="1:8" s="16" customFormat="1" ht="15" customHeight="1">
      <c r="A380" s="358" t="s">
        <v>420</v>
      </c>
      <c r="B380" s="330" t="s">
        <v>453</v>
      </c>
      <c r="C380" s="323" t="s">
        <v>20</v>
      </c>
      <c r="D380" s="355" t="s">
        <v>473</v>
      </c>
      <c r="E380" s="355" t="s">
        <v>474</v>
      </c>
      <c r="F380" s="355" t="s">
        <v>507</v>
      </c>
      <c r="G380" s="363" t="s">
        <v>439</v>
      </c>
    </row>
    <row r="381" spans="1:8" s="16" customFormat="1" ht="15" customHeight="1">
      <c r="A381" s="358"/>
      <c r="B381" s="330"/>
      <c r="C381" s="323"/>
      <c r="D381" s="356"/>
      <c r="E381" s="356"/>
      <c r="F381" s="356"/>
      <c r="G381" s="363"/>
    </row>
    <row r="382" spans="1:8" s="16" customFormat="1" ht="15" customHeight="1">
      <c r="A382" s="358"/>
      <c r="B382" s="330"/>
      <c r="C382" s="338"/>
      <c r="D382" s="357"/>
      <c r="E382" s="357"/>
      <c r="F382" s="357"/>
      <c r="G382" s="363"/>
    </row>
    <row r="383" spans="1:8" s="16" customFormat="1" ht="21.75" customHeight="1">
      <c r="A383" s="359" t="s">
        <v>91</v>
      </c>
      <c r="B383" s="359"/>
      <c r="C383" s="359"/>
      <c r="D383" s="359"/>
      <c r="E383" s="359"/>
      <c r="F383" s="359"/>
      <c r="G383" s="359"/>
    </row>
    <row r="384" spans="1:8" s="16" customFormat="1" ht="15" customHeight="1">
      <c r="A384" s="224" t="s">
        <v>211</v>
      </c>
      <c r="B384" s="66" t="s">
        <v>278</v>
      </c>
      <c r="C384" s="224"/>
      <c r="D384" s="224"/>
      <c r="E384" s="80">
        <v>200000</v>
      </c>
      <c r="F384" s="80">
        <v>33776</v>
      </c>
      <c r="G384" s="80">
        <v>233776</v>
      </c>
    </row>
    <row r="385" spans="1:8" s="44" customFormat="1" ht="15" customHeight="1">
      <c r="A385" s="292" t="s">
        <v>257</v>
      </c>
      <c r="B385" s="98" t="s">
        <v>284</v>
      </c>
      <c r="C385" s="67">
        <v>1401226</v>
      </c>
      <c r="D385" s="60"/>
      <c r="E385" s="60"/>
      <c r="F385" s="60">
        <v>-200516</v>
      </c>
      <c r="G385" s="67">
        <v>1200710</v>
      </c>
    </row>
    <row r="386" spans="1:8" s="44" customFormat="1" ht="15" customHeight="1">
      <c r="A386" s="292" t="s">
        <v>210</v>
      </c>
      <c r="B386" s="98" t="s">
        <v>256</v>
      </c>
      <c r="C386" s="67">
        <v>52600</v>
      </c>
      <c r="D386" s="60"/>
      <c r="E386" s="60"/>
      <c r="F386" s="60">
        <v>-9782</v>
      </c>
      <c r="G386" s="67">
        <v>42818</v>
      </c>
    </row>
    <row r="387" spans="1:8" s="44" customFormat="1" ht="15" customHeight="1">
      <c r="A387" s="292" t="s">
        <v>261</v>
      </c>
      <c r="B387" s="98" t="s">
        <v>408</v>
      </c>
      <c r="C387" s="67">
        <v>392533</v>
      </c>
      <c r="D387" s="60"/>
      <c r="E387" s="60">
        <v>54000</v>
      </c>
      <c r="F387" s="60">
        <v>-51648</v>
      </c>
      <c r="G387" s="67">
        <v>394885</v>
      </c>
    </row>
    <row r="388" spans="1:8" s="132" customFormat="1" ht="15" customHeight="1">
      <c r="A388" s="293" t="s">
        <v>263</v>
      </c>
      <c r="B388" s="149" t="s">
        <v>2</v>
      </c>
      <c r="C388" s="95">
        <f>C385+C386+C387</f>
        <v>1846359</v>
      </c>
      <c r="D388" s="70"/>
      <c r="E388" s="70">
        <f>SUM(E384:E387)</f>
        <v>254000</v>
      </c>
      <c r="F388" s="70">
        <f>SUM(F384:F387)</f>
        <v>-228170</v>
      </c>
      <c r="G388" s="95">
        <f>G385+G386+G387+G384</f>
        <v>1872189</v>
      </c>
    </row>
    <row r="389" spans="1:8" s="132" customFormat="1" ht="15" customHeight="1">
      <c r="A389" s="292" t="s">
        <v>427</v>
      </c>
      <c r="B389" s="98" t="s">
        <v>428</v>
      </c>
      <c r="C389" s="67">
        <v>532360</v>
      </c>
      <c r="D389" s="70"/>
      <c r="E389" s="70"/>
      <c r="F389" s="60">
        <v>251532</v>
      </c>
      <c r="G389" s="67">
        <v>783892</v>
      </c>
    </row>
    <row r="390" spans="1:8" s="132" customFormat="1" ht="15" customHeight="1">
      <c r="A390" s="292" t="s">
        <v>332</v>
      </c>
      <c r="B390" s="98" t="s">
        <v>429</v>
      </c>
      <c r="C390" s="67">
        <v>143737</v>
      </c>
      <c r="D390" s="70"/>
      <c r="E390" s="70"/>
      <c r="F390" s="60">
        <v>414</v>
      </c>
      <c r="G390" s="67">
        <v>144151</v>
      </c>
    </row>
    <row r="391" spans="1:8" s="132" customFormat="1" ht="15" customHeight="1">
      <c r="A391" s="293" t="s">
        <v>217</v>
      </c>
      <c r="B391" s="149" t="s">
        <v>225</v>
      </c>
      <c r="C391" s="95">
        <v>676097</v>
      </c>
      <c r="D391" s="70"/>
      <c r="E391" s="70"/>
      <c r="F391" s="70">
        <f>SUM(F389:F390)</f>
        <v>251946</v>
      </c>
      <c r="G391" s="95">
        <f>SUM(G389:G390)</f>
        <v>928043</v>
      </c>
    </row>
    <row r="392" spans="1:8" s="132" customFormat="1" ht="15" customHeight="1">
      <c r="A392" s="292" t="s">
        <v>478</v>
      </c>
      <c r="B392" s="98" t="s">
        <v>493</v>
      </c>
      <c r="C392" s="67"/>
      <c r="D392" s="60"/>
      <c r="E392" s="60">
        <v>1802660</v>
      </c>
      <c r="F392" s="60"/>
      <c r="G392" s="67">
        <v>1802660</v>
      </c>
    </row>
    <row r="393" spans="1:8" s="132" customFormat="1" ht="15" customHeight="1">
      <c r="A393" s="292" t="s">
        <v>479</v>
      </c>
      <c r="B393" s="98" t="s">
        <v>494</v>
      </c>
      <c r="C393" s="67"/>
      <c r="D393" s="60"/>
      <c r="E393" s="60">
        <v>486718</v>
      </c>
      <c r="F393" s="60"/>
      <c r="G393" s="67">
        <v>486718</v>
      </c>
    </row>
    <row r="394" spans="1:8" s="132" customFormat="1" ht="15" customHeight="1">
      <c r="A394" s="293" t="s">
        <v>222</v>
      </c>
      <c r="B394" s="149" t="s">
        <v>495</v>
      </c>
      <c r="C394" s="95"/>
      <c r="D394" s="70"/>
      <c r="E394" s="70">
        <f>SUM(E392:E393)</f>
        <v>2289378</v>
      </c>
      <c r="F394" s="70"/>
      <c r="G394" s="95">
        <f>SUM(G392:G393)</f>
        <v>2289378</v>
      </c>
    </row>
    <row r="395" spans="1:8" s="142" customFormat="1" ht="15" customHeight="1">
      <c r="A395" s="364" t="s">
        <v>287</v>
      </c>
      <c r="B395" s="364"/>
      <c r="C395" s="164">
        <f>SUM(C388+C391)</f>
        <v>2522456</v>
      </c>
      <c r="D395" s="254">
        <f>SUM(D389:D391)</f>
        <v>0</v>
      </c>
      <c r="E395" s="254">
        <f>SUM(E388+E394)</f>
        <v>2543378</v>
      </c>
      <c r="F395" s="254">
        <f>F388+F391</f>
        <v>23776</v>
      </c>
      <c r="G395" s="148">
        <f>G388+G391+G394</f>
        <v>5089610</v>
      </c>
      <c r="H395" s="180"/>
    </row>
    <row r="396" spans="1:8" s="20" customFormat="1" ht="15" customHeight="1">
      <c r="A396" s="284"/>
      <c r="B396" s="19"/>
      <c r="C396" s="31"/>
      <c r="G396" s="32"/>
    </row>
    <row r="397" spans="1:8" s="16" customFormat="1" ht="15" customHeight="1">
      <c r="A397" s="358" t="s">
        <v>420</v>
      </c>
      <c r="B397" s="330" t="s">
        <v>437</v>
      </c>
      <c r="C397" s="323" t="s">
        <v>20</v>
      </c>
      <c r="D397" s="360" t="s">
        <v>473</v>
      </c>
      <c r="E397" s="360" t="s">
        <v>474</v>
      </c>
      <c r="F397" s="360" t="s">
        <v>507</v>
      </c>
      <c r="G397" s="330" t="s">
        <v>439</v>
      </c>
    </row>
    <row r="398" spans="1:8" s="16" customFormat="1" ht="15" customHeight="1">
      <c r="A398" s="358"/>
      <c r="B398" s="330"/>
      <c r="C398" s="323"/>
      <c r="D398" s="361"/>
      <c r="E398" s="361"/>
      <c r="F398" s="361"/>
      <c r="G398" s="330"/>
    </row>
    <row r="399" spans="1:8" s="16" customFormat="1" ht="15" customHeight="1">
      <c r="A399" s="358"/>
      <c r="B399" s="330"/>
      <c r="C399" s="338"/>
      <c r="D399" s="362"/>
      <c r="E399" s="362"/>
      <c r="F399" s="362"/>
      <c r="G399" s="330"/>
    </row>
    <row r="400" spans="1:8" s="16" customFormat="1" ht="19.5" customHeight="1">
      <c r="A400" s="376" t="s">
        <v>90</v>
      </c>
      <c r="B400" s="377"/>
      <c r="C400" s="377"/>
      <c r="D400" s="377"/>
      <c r="E400" s="377"/>
      <c r="F400" s="377"/>
      <c r="G400" s="378"/>
    </row>
    <row r="401" spans="1:8" s="16" customFormat="1" ht="15" customHeight="1">
      <c r="A401" s="231" t="s">
        <v>496</v>
      </c>
      <c r="B401" s="220" t="s">
        <v>497</v>
      </c>
      <c r="C401" s="246"/>
      <c r="D401" s="276"/>
      <c r="E401" s="277">
        <v>345000</v>
      </c>
      <c r="F401" s="277"/>
      <c r="G401" s="90">
        <v>345000</v>
      </c>
    </row>
    <row r="402" spans="1:8" s="16" customFormat="1" ht="15" customHeight="1">
      <c r="A402" s="282" t="s">
        <v>391</v>
      </c>
      <c r="B402" s="156" t="s">
        <v>498</v>
      </c>
      <c r="C402" s="246"/>
      <c r="D402" s="278"/>
      <c r="E402" s="206">
        <f>SUM(E401)</f>
        <v>345000</v>
      </c>
      <c r="F402" s="206"/>
      <c r="G402" s="123">
        <f>SUM(G401)</f>
        <v>345000</v>
      </c>
    </row>
    <row r="403" spans="1:8" s="16" customFormat="1" ht="15" customHeight="1">
      <c r="A403" s="364" t="s">
        <v>307</v>
      </c>
      <c r="B403" s="364"/>
      <c r="C403" s="246"/>
      <c r="D403" s="278"/>
      <c r="E403" s="279">
        <f>SUM(E402)</f>
        <v>345000</v>
      </c>
      <c r="F403" s="279"/>
      <c r="G403" s="280">
        <f>SUM(G402)</f>
        <v>345000</v>
      </c>
    </row>
    <row r="404" spans="1:8" s="16" customFormat="1" ht="21.75" customHeight="1">
      <c r="A404" s="359" t="s">
        <v>91</v>
      </c>
      <c r="B404" s="359"/>
      <c r="C404" s="359"/>
      <c r="D404" s="359"/>
      <c r="E404" s="359"/>
      <c r="F404" s="359"/>
      <c r="G404" s="359"/>
    </row>
    <row r="405" spans="1:8" s="44" customFormat="1" ht="15" customHeight="1">
      <c r="A405" s="292" t="s">
        <v>211</v>
      </c>
      <c r="B405" s="155" t="s">
        <v>278</v>
      </c>
      <c r="C405" s="75">
        <v>400000</v>
      </c>
      <c r="D405" s="67"/>
      <c r="E405" s="67">
        <v>818000</v>
      </c>
      <c r="F405" s="67"/>
      <c r="G405" s="75">
        <v>1218000</v>
      </c>
    </row>
    <row r="406" spans="1:8" s="44" customFormat="1" ht="15" customHeight="1">
      <c r="A406" s="292" t="s">
        <v>257</v>
      </c>
      <c r="B406" s="155" t="s">
        <v>284</v>
      </c>
      <c r="C406" s="75">
        <v>2450000</v>
      </c>
      <c r="D406" s="67"/>
      <c r="E406" s="67">
        <v>350000</v>
      </c>
      <c r="F406" s="67"/>
      <c r="G406" s="75">
        <v>2800000</v>
      </c>
    </row>
    <row r="407" spans="1:8" s="44" customFormat="1" ht="15" customHeight="1">
      <c r="A407" s="292" t="s">
        <v>261</v>
      </c>
      <c r="B407" s="155" t="s">
        <v>413</v>
      </c>
      <c r="C407" s="75">
        <v>724351</v>
      </c>
      <c r="D407" s="67"/>
      <c r="E407" s="67"/>
      <c r="F407" s="67"/>
      <c r="G407" s="75">
        <v>724351</v>
      </c>
    </row>
    <row r="408" spans="1:8" s="132" customFormat="1" ht="15" customHeight="1">
      <c r="A408" s="293" t="s">
        <v>263</v>
      </c>
      <c r="B408" s="156" t="s">
        <v>2</v>
      </c>
      <c r="C408" s="151">
        <f>C405+C406+C407</f>
        <v>3574351</v>
      </c>
      <c r="D408" s="95"/>
      <c r="E408" s="95">
        <f>SUM(E405:E407)</f>
        <v>1168000</v>
      </c>
      <c r="F408" s="95"/>
      <c r="G408" s="151">
        <f>G405+G406+G407</f>
        <v>4742351</v>
      </c>
    </row>
    <row r="409" spans="1:8" s="15" customFormat="1" ht="15" customHeight="1">
      <c r="A409" s="364" t="s">
        <v>287</v>
      </c>
      <c r="B409" s="364"/>
      <c r="C409" s="164">
        <f>SUM(C408)</f>
        <v>3574351</v>
      </c>
      <c r="D409" s="215"/>
      <c r="E409" s="148">
        <f>SUM(E408)</f>
        <v>1168000</v>
      </c>
      <c r="F409" s="148"/>
      <c r="G409" s="164">
        <f>SUM(G408)</f>
        <v>4742351</v>
      </c>
      <c r="H409" s="176"/>
    </row>
    <row r="410" spans="1:8" s="20" customFormat="1" ht="15" customHeight="1">
      <c r="A410" s="284"/>
      <c r="B410" s="19"/>
      <c r="C410" s="31"/>
      <c r="G410" s="32"/>
    </row>
    <row r="411" spans="1:8" s="37" customFormat="1" ht="15" customHeight="1">
      <c r="A411" s="358" t="s">
        <v>420</v>
      </c>
      <c r="B411" s="330" t="s">
        <v>454</v>
      </c>
      <c r="C411" s="323" t="s">
        <v>20</v>
      </c>
      <c r="D411" s="355" t="s">
        <v>473</v>
      </c>
      <c r="E411" s="355" t="s">
        <v>474</v>
      </c>
      <c r="F411" s="355" t="s">
        <v>507</v>
      </c>
      <c r="G411" s="363" t="s">
        <v>439</v>
      </c>
    </row>
    <row r="412" spans="1:8" s="37" customFormat="1" ht="15" customHeight="1">
      <c r="A412" s="358"/>
      <c r="B412" s="330"/>
      <c r="C412" s="323"/>
      <c r="D412" s="356"/>
      <c r="E412" s="356"/>
      <c r="F412" s="356"/>
      <c r="G412" s="363"/>
    </row>
    <row r="413" spans="1:8" s="37" customFormat="1" ht="15" customHeight="1">
      <c r="A413" s="358"/>
      <c r="B413" s="330"/>
      <c r="C413" s="338"/>
      <c r="D413" s="357"/>
      <c r="E413" s="357"/>
      <c r="F413" s="357"/>
      <c r="G413" s="363"/>
    </row>
    <row r="414" spans="1:8" s="16" customFormat="1" ht="20.25" customHeight="1">
      <c r="A414" s="359" t="s">
        <v>91</v>
      </c>
      <c r="B414" s="359"/>
      <c r="C414" s="359"/>
      <c r="D414" s="359"/>
      <c r="E414" s="359"/>
      <c r="F414" s="359"/>
      <c r="G414" s="359"/>
    </row>
    <row r="415" spans="1:8" s="132" customFormat="1" ht="15" customHeight="1">
      <c r="A415" s="293" t="s">
        <v>223</v>
      </c>
      <c r="B415" s="149" t="s">
        <v>10</v>
      </c>
      <c r="C415" s="95">
        <v>1563000</v>
      </c>
      <c r="D415" s="70"/>
      <c r="E415" s="70"/>
      <c r="F415" s="70">
        <v>145000</v>
      </c>
      <c r="G415" s="95">
        <v>1708000</v>
      </c>
    </row>
    <row r="416" spans="1:8" s="132" customFormat="1" ht="15" customHeight="1">
      <c r="A416" s="293" t="s">
        <v>267</v>
      </c>
      <c r="B416" s="149" t="s">
        <v>15</v>
      </c>
      <c r="C416" s="95">
        <v>431022</v>
      </c>
      <c r="D416" s="70"/>
      <c r="E416" s="70"/>
      <c r="F416" s="70">
        <v>64595</v>
      </c>
      <c r="G416" s="95">
        <v>495617</v>
      </c>
    </row>
    <row r="417" spans="1:8" s="44" customFormat="1" ht="15" customHeight="1">
      <c r="A417" s="292" t="s">
        <v>211</v>
      </c>
      <c r="B417" s="98" t="s">
        <v>278</v>
      </c>
      <c r="C417" s="67">
        <v>374530</v>
      </c>
      <c r="D417" s="60"/>
      <c r="E417" s="60"/>
      <c r="F417" s="60"/>
      <c r="G417" s="67">
        <v>374530</v>
      </c>
    </row>
    <row r="418" spans="1:8" s="44" customFormat="1" ht="15" customHeight="1">
      <c r="A418" s="292" t="s">
        <v>378</v>
      </c>
      <c r="B418" s="98" t="s">
        <v>284</v>
      </c>
      <c r="C418" s="67">
        <v>153600</v>
      </c>
      <c r="D418" s="60"/>
      <c r="E418" s="60"/>
      <c r="F418" s="60"/>
      <c r="G418" s="67">
        <v>153600</v>
      </c>
    </row>
    <row r="419" spans="1:8" s="44" customFormat="1" ht="15" customHeight="1">
      <c r="A419" s="292" t="s">
        <v>261</v>
      </c>
      <c r="B419" s="98" t="s">
        <v>408</v>
      </c>
      <c r="C419" s="67">
        <v>142595</v>
      </c>
      <c r="D419" s="60"/>
      <c r="E419" s="60"/>
      <c r="F419" s="60"/>
      <c r="G419" s="67">
        <v>142595</v>
      </c>
    </row>
    <row r="420" spans="1:8" s="132" customFormat="1" ht="15" customHeight="1">
      <c r="A420" s="293" t="s">
        <v>263</v>
      </c>
      <c r="B420" s="149" t="s">
        <v>18</v>
      </c>
      <c r="C420" s="95">
        <f>SUM(C417+C418+C419)</f>
        <v>670725</v>
      </c>
      <c r="D420" s="70"/>
      <c r="E420" s="70"/>
      <c r="F420" s="70"/>
      <c r="G420" s="95">
        <f>SUM(G417+G418+G419)</f>
        <v>670725</v>
      </c>
    </row>
    <row r="421" spans="1:8" s="15" customFormat="1" ht="15" customHeight="1">
      <c r="A421" s="364" t="s">
        <v>287</v>
      </c>
      <c r="B421" s="364"/>
      <c r="C421" s="164">
        <f>C420+C416+C415</f>
        <v>2664747</v>
      </c>
      <c r="D421" s="211"/>
      <c r="E421" s="211"/>
      <c r="F421" s="62">
        <f>SUM(F415:F420)</f>
        <v>209595</v>
      </c>
      <c r="G421" s="164">
        <f>G420+G416+G415</f>
        <v>2874342</v>
      </c>
      <c r="H421" s="176"/>
    </row>
    <row r="422" spans="1:8" s="15" customFormat="1" ht="15" customHeight="1">
      <c r="A422" s="288"/>
      <c r="B422" s="181"/>
      <c r="C422" s="182"/>
      <c r="D422" s="209"/>
      <c r="E422" s="209"/>
      <c r="F422" s="209"/>
      <c r="G422" s="210"/>
      <c r="H422" s="176"/>
    </row>
    <row r="423" spans="1:8" s="15" customFormat="1" ht="15" customHeight="1">
      <c r="A423" s="358" t="s">
        <v>420</v>
      </c>
      <c r="B423" s="330" t="s">
        <v>523</v>
      </c>
      <c r="C423" s="323" t="s">
        <v>20</v>
      </c>
      <c r="D423" s="355" t="s">
        <v>473</v>
      </c>
      <c r="E423" s="355" t="s">
        <v>474</v>
      </c>
      <c r="F423" s="355" t="s">
        <v>507</v>
      </c>
      <c r="G423" s="363" t="s">
        <v>439</v>
      </c>
      <c r="H423" s="176"/>
    </row>
    <row r="424" spans="1:8" s="15" customFormat="1" ht="15" customHeight="1">
      <c r="A424" s="358"/>
      <c r="B424" s="330"/>
      <c r="C424" s="323"/>
      <c r="D424" s="356"/>
      <c r="E424" s="356"/>
      <c r="F424" s="356"/>
      <c r="G424" s="363"/>
      <c r="H424" s="176"/>
    </row>
    <row r="425" spans="1:8" s="15" customFormat="1" ht="15" customHeight="1">
      <c r="A425" s="358"/>
      <c r="B425" s="330"/>
      <c r="C425" s="338"/>
      <c r="D425" s="357"/>
      <c r="E425" s="357"/>
      <c r="F425" s="357"/>
      <c r="G425" s="363"/>
      <c r="H425" s="176"/>
    </row>
    <row r="426" spans="1:8" s="15" customFormat="1" ht="21" customHeight="1">
      <c r="A426" s="359" t="s">
        <v>90</v>
      </c>
      <c r="B426" s="359"/>
      <c r="C426" s="359"/>
      <c r="D426" s="359"/>
      <c r="E426" s="359"/>
      <c r="F426" s="359"/>
      <c r="G426" s="359"/>
      <c r="H426" s="176"/>
    </row>
    <row r="427" spans="1:8" s="15" customFormat="1" ht="15" customHeight="1">
      <c r="A427" s="292" t="s">
        <v>519</v>
      </c>
      <c r="B427" s="98" t="s">
        <v>521</v>
      </c>
      <c r="C427" s="75"/>
      <c r="D427" s="60"/>
      <c r="E427" s="60"/>
      <c r="F427" s="60">
        <v>5295769</v>
      </c>
      <c r="G427" s="60">
        <v>5295769</v>
      </c>
      <c r="H427" s="176"/>
    </row>
    <row r="428" spans="1:8" s="15" customFormat="1" ht="15" customHeight="1">
      <c r="A428" s="292" t="s">
        <v>519</v>
      </c>
      <c r="B428" s="149" t="s">
        <v>522</v>
      </c>
      <c r="C428" s="151"/>
      <c r="D428" s="70">
        <f>SUM(D427)</f>
        <v>0</v>
      </c>
      <c r="E428" s="70"/>
      <c r="F428" s="70">
        <f>SUM(F427)</f>
        <v>5295769</v>
      </c>
      <c r="G428" s="70">
        <f>SUM(G427)</f>
        <v>5295769</v>
      </c>
      <c r="H428" s="176"/>
    </row>
    <row r="429" spans="1:8" s="15" customFormat="1" ht="15" customHeight="1">
      <c r="A429" s="364" t="s">
        <v>307</v>
      </c>
      <c r="B429" s="364"/>
      <c r="C429" s="164"/>
      <c r="D429" s="213">
        <f>SUM(D427)</f>
        <v>0</v>
      </c>
      <c r="E429" s="213"/>
      <c r="F429" s="70">
        <f>SUM(F428)</f>
        <v>5295769</v>
      </c>
      <c r="G429" s="70">
        <f>SUM(G428)</f>
        <v>5295769</v>
      </c>
      <c r="H429" s="176"/>
    </row>
    <row r="430" spans="1:8" s="15" customFormat="1" ht="15" customHeight="1">
      <c r="A430" s="364"/>
      <c r="B430" s="364"/>
      <c r="C430" s="164"/>
      <c r="D430" s="213"/>
      <c r="E430" s="213"/>
      <c r="F430" s="213"/>
      <c r="G430" s="148"/>
      <c r="H430" s="176"/>
    </row>
    <row r="431" spans="1:8" s="15" customFormat="1" ht="15" customHeight="1">
      <c r="A431" s="288"/>
      <c r="B431" s="181"/>
      <c r="C431" s="182"/>
      <c r="D431" s="209"/>
      <c r="E431" s="209"/>
      <c r="F431" s="209"/>
      <c r="G431" s="210"/>
      <c r="H431" s="176"/>
    </row>
    <row r="432" spans="1:8" s="15" customFormat="1" ht="15" customHeight="1">
      <c r="A432" s="358" t="s">
        <v>420</v>
      </c>
      <c r="B432" s="330" t="s">
        <v>520</v>
      </c>
      <c r="C432" s="323" t="s">
        <v>20</v>
      </c>
      <c r="D432" s="355" t="s">
        <v>473</v>
      </c>
      <c r="E432" s="355" t="s">
        <v>474</v>
      </c>
      <c r="F432" s="355" t="s">
        <v>507</v>
      </c>
      <c r="G432" s="363" t="s">
        <v>439</v>
      </c>
      <c r="H432" s="176"/>
    </row>
    <row r="433" spans="1:8" s="15" customFormat="1" ht="15" customHeight="1">
      <c r="A433" s="358"/>
      <c r="B433" s="330"/>
      <c r="C433" s="323"/>
      <c r="D433" s="356"/>
      <c r="E433" s="356"/>
      <c r="F433" s="356"/>
      <c r="G433" s="363"/>
      <c r="H433" s="176"/>
    </row>
    <row r="434" spans="1:8" s="15" customFormat="1" ht="15" customHeight="1">
      <c r="A434" s="358"/>
      <c r="B434" s="330"/>
      <c r="C434" s="338"/>
      <c r="D434" s="357"/>
      <c r="E434" s="357"/>
      <c r="F434" s="357"/>
      <c r="G434" s="363"/>
      <c r="H434" s="176"/>
    </row>
    <row r="435" spans="1:8" s="15" customFormat="1" ht="22.5" customHeight="1">
      <c r="A435" s="359" t="s">
        <v>90</v>
      </c>
      <c r="B435" s="359"/>
      <c r="C435" s="359"/>
      <c r="D435" s="359"/>
      <c r="E435" s="359"/>
      <c r="F435" s="359"/>
      <c r="G435" s="359"/>
      <c r="H435" s="176"/>
    </row>
    <row r="436" spans="1:8" s="15" customFormat="1" ht="15" customHeight="1">
      <c r="A436" s="292" t="s">
        <v>519</v>
      </c>
      <c r="B436" s="98" t="s">
        <v>521</v>
      </c>
      <c r="C436" s="75"/>
      <c r="D436" s="60"/>
      <c r="E436" s="60"/>
      <c r="F436" s="60">
        <v>5999393</v>
      </c>
      <c r="G436" s="60">
        <v>5999393</v>
      </c>
      <c r="H436" s="176"/>
    </row>
    <row r="437" spans="1:8" s="15" customFormat="1" ht="15" customHeight="1">
      <c r="A437" s="292" t="s">
        <v>519</v>
      </c>
      <c r="B437" s="149" t="s">
        <v>522</v>
      </c>
      <c r="C437" s="151"/>
      <c r="D437" s="70">
        <f>SUM(D436)</f>
        <v>0</v>
      </c>
      <c r="E437" s="70"/>
      <c r="F437" s="70">
        <f>SUM(F436)</f>
        <v>5999393</v>
      </c>
      <c r="G437" s="70">
        <f>SUM(G436)</f>
        <v>5999393</v>
      </c>
      <c r="H437" s="176"/>
    </row>
    <row r="438" spans="1:8" s="15" customFormat="1" ht="15" customHeight="1">
      <c r="A438" s="364" t="s">
        <v>307</v>
      </c>
      <c r="B438" s="364"/>
      <c r="C438" s="164"/>
      <c r="D438" s="213">
        <f>SUM(D437)</f>
        <v>0</v>
      </c>
      <c r="E438" s="213"/>
      <c r="F438" s="213">
        <f>SUM(F437)</f>
        <v>5999393</v>
      </c>
      <c r="G438" s="148">
        <f>SUM(G437)</f>
        <v>5999393</v>
      </c>
      <c r="H438" s="176"/>
    </row>
    <row r="439" spans="1:8" s="15" customFormat="1" ht="15" customHeight="1">
      <c r="A439" s="288"/>
      <c r="B439" s="181"/>
      <c r="C439" s="182"/>
      <c r="D439" s="209"/>
      <c r="E439" s="209"/>
      <c r="F439" s="209"/>
      <c r="G439" s="210"/>
      <c r="H439" s="176"/>
    </row>
    <row r="440" spans="1:8" s="15" customFormat="1" ht="15" customHeight="1">
      <c r="A440" s="358" t="s">
        <v>420</v>
      </c>
      <c r="B440" s="330" t="s">
        <v>461</v>
      </c>
      <c r="C440" s="323" t="s">
        <v>20</v>
      </c>
      <c r="D440" s="355" t="s">
        <v>473</v>
      </c>
      <c r="E440" s="355" t="s">
        <v>474</v>
      </c>
      <c r="F440" s="355" t="s">
        <v>507</v>
      </c>
      <c r="G440" s="363" t="s">
        <v>439</v>
      </c>
      <c r="H440" s="176"/>
    </row>
    <row r="441" spans="1:8" s="15" customFormat="1" ht="15" customHeight="1">
      <c r="A441" s="358"/>
      <c r="B441" s="330"/>
      <c r="C441" s="323"/>
      <c r="D441" s="356"/>
      <c r="E441" s="356"/>
      <c r="F441" s="356"/>
      <c r="G441" s="363"/>
      <c r="H441" s="176"/>
    </row>
    <row r="442" spans="1:8" s="15" customFormat="1" ht="15" customHeight="1">
      <c r="A442" s="358"/>
      <c r="B442" s="330"/>
      <c r="C442" s="338"/>
      <c r="D442" s="357"/>
      <c r="E442" s="357"/>
      <c r="F442" s="357"/>
      <c r="G442" s="363"/>
      <c r="H442" s="176"/>
    </row>
    <row r="443" spans="1:8" s="15" customFormat="1" ht="20.25" customHeight="1">
      <c r="A443" s="359" t="s">
        <v>91</v>
      </c>
      <c r="B443" s="359"/>
      <c r="C443" s="359"/>
      <c r="D443" s="359"/>
      <c r="E443" s="359"/>
      <c r="F443" s="359"/>
      <c r="G443" s="359"/>
      <c r="H443" s="176"/>
    </row>
    <row r="444" spans="1:8" s="15" customFormat="1" ht="15" customHeight="1">
      <c r="A444" s="293" t="s">
        <v>399</v>
      </c>
      <c r="B444" s="149" t="s">
        <v>455</v>
      </c>
      <c r="C444" s="75"/>
      <c r="D444" s="60">
        <v>0</v>
      </c>
      <c r="E444" s="60"/>
      <c r="F444" s="60"/>
      <c r="G444" s="60">
        <v>0</v>
      </c>
      <c r="H444" s="176"/>
    </row>
    <row r="445" spans="1:8" s="15" customFormat="1" ht="15" customHeight="1">
      <c r="A445" s="292"/>
      <c r="B445" s="149" t="s">
        <v>456</v>
      </c>
      <c r="C445" s="151"/>
      <c r="D445" s="70">
        <f>SUM(D444)</f>
        <v>0</v>
      </c>
      <c r="E445" s="70"/>
      <c r="F445" s="70"/>
      <c r="G445" s="70">
        <f>SUM(G444)</f>
        <v>0</v>
      </c>
      <c r="H445" s="176"/>
    </row>
    <row r="446" spans="1:8" s="15" customFormat="1" ht="15" customHeight="1">
      <c r="A446" s="364" t="s">
        <v>287</v>
      </c>
      <c r="B446" s="364"/>
      <c r="C446" s="164"/>
      <c r="D446" s="211">
        <f>SUM(D445)</f>
        <v>0</v>
      </c>
      <c r="E446" s="211"/>
      <c r="F446" s="211"/>
      <c r="G446" s="145">
        <f>SUM(G445)</f>
        <v>0</v>
      </c>
      <c r="H446" s="176"/>
    </row>
    <row r="447" spans="1:8" s="15" customFormat="1" ht="15" customHeight="1">
      <c r="A447" s="288"/>
      <c r="B447" s="181"/>
      <c r="C447" s="182"/>
      <c r="D447" s="209"/>
      <c r="E447" s="209"/>
      <c r="F447" s="209"/>
      <c r="G447" s="210"/>
      <c r="H447" s="176"/>
    </row>
    <row r="448" spans="1:8" s="15" customFormat="1" ht="15" customHeight="1">
      <c r="A448" s="358" t="s">
        <v>420</v>
      </c>
      <c r="B448" s="330" t="s">
        <v>457</v>
      </c>
      <c r="C448" s="323" t="s">
        <v>20</v>
      </c>
      <c r="D448" s="355" t="s">
        <v>473</v>
      </c>
      <c r="E448" s="355" t="s">
        <v>474</v>
      </c>
      <c r="F448" s="355" t="s">
        <v>507</v>
      </c>
      <c r="G448" s="363" t="s">
        <v>439</v>
      </c>
      <c r="H448" s="176"/>
    </row>
    <row r="449" spans="1:8" s="15" customFormat="1" ht="15" customHeight="1">
      <c r="A449" s="358"/>
      <c r="B449" s="330"/>
      <c r="C449" s="323"/>
      <c r="D449" s="356"/>
      <c r="E449" s="356"/>
      <c r="F449" s="356"/>
      <c r="G449" s="363"/>
      <c r="H449" s="176"/>
    </row>
    <row r="450" spans="1:8" s="15" customFormat="1" ht="15" customHeight="1">
      <c r="A450" s="358"/>
      <c r="B450" s="330"/>
      <c r="C450" s="338"/>
      <c r="D450" s="357"/>
      <c r="E450" s="357"/>
      <c r="F450" s="357"/>
      <c r="G450" s="363"/>
      <c r="H450" s="176"/>
    </row>
    <row r="451" spans="1:8" s="15" customFormat="1" ht="21.75" customHeight="1">
      <c r="A451" s="359" t="s">
        <v>91</v>
      </c>
      <c r="B451" s="359"/>
      <c r="C451" s="359"/>
      <c r="D451" s="359"/>
      <c r="E451" s="359"/>
      <c r="F451" s="359"/>
      <c r="G451" s="359"/>
      <c r="H451" s="176"/>
    </row>
    <row r="452" spans="1:8" s="15" customFormat="1" ht="15" customHeight="1">
      <c r="A452" s="293" t="s">
        <v>399</v>
      </c>
      <c r="B452" s="149" t="s">
        <v>455</v>
      </c>
      <c r="C452" s="75"/>
      <c r="D452" s="60">
        <v>0</v>
      </c>
      <c r="E452" s="60"/>
      <c r="F452" s="60"/>
      <c r="G452" s="60">
        <v>0</v>
      </c>
      <c r="H452" s="176"/>
    </row>
    <row r="453" spans="1:8" s="15" customFormat="1" ht="15" customHeight="1">
      <c r="A453" s="292"/>
      <c r="B453" s="149" t="s">
        <v>456</v>
      </c>
      <c r="C453" s="151"/>
      <c r="D453" s="70">
        <f>SUM(D452)</f>
        <v>0</v>
      </c>
      <c r="E453" s="70"/>
      <c r="F453" s="70"/>
      <c r="G453" s="70">
        <f>SUM(G452)</f>
        <v>0</v>
      </c>
      <c r="H453" s="176"/>
    </row>
    <row r="454" spans="1:8" s="15" customFormat="1" ht="15" customHeight="1">
      <c r="A454" s="364" t="s">
        <v>287</v>
      </c>
      <c r="B454" s="364"/>
      <c r="C454" s="164"/>
      <c r="D454" s="190">
        <f>SUM(D453)</f>
        <v>0</v>
      </c>
      <c r="E454" s="190"/>
      <c r="F454" s="190"/>
      <c r="G454" s="245">
        <f>SUM(G453)</f>
        <v>0</v>
      </c>
      <c r="H454" s="176"/>
    </row>
    <row r="455" spans="1:8" s="15" customFormat="1" ht="15" customHeight="1">
      <c r="A455" s="288"/>
      <c r="B455" s="181"/>
      <c r="C455" s="182"/>
      <c r="D455" s="244"/>
      <c r="E455" s="244"/>
      <c r="F455" s="244"/>
      <c r="G455" s="162"/>
      <c r="H455" s="176"/>
    </row>
    <row r="456" spans="1:8" s="15" customFormat="1" ht="15" customHeight="1">
      <c r="A456" s="358" t="s">
        <v>420</v>
      </c>
      <c r="B456" s="330" t="s">
        <v>504</v>
      </c>
      <c r="C456" s="323" t="s">
        <v>20</v>
      </c>
      <c r="D456" s="355" t="s">
        <v>473</v>
      </c>
      <c r="E456" s="355" t="s">
        <v>474</v>
      </c>
      <c r="F456" s="355" t="s">
        <v>507</v>
      </c>
      <c r="G456" s="363" t="s">
        <v>439</v>
      </c>
      <c r="H456" s="176"/>
    </row>
    <row r="457" spans="1:8" s="15" customFormat="1" ht="15" customHeight="1">
      <c r="A457" s="358"/>
      <c r="B457" s="330"/>
      <c r="C457" s="323"/>
      <c r="D457" s="356"/>
      <c r="E457" s="356"/>
      <c r="F457" s="356"/>
      <c r="G457" s="363"/>
      <c r="H457" s="176"/>
    </row>
    <row r="458" spans="1:8" s="15" customFormat="1" ht="15" customHeight="1">
      <c r="A458" s="358"/>
      <c r="B458" s="330"/>
      <c r="C458" s="338"/>
      <c r="D458" s="357"/>
      <c r="E458" s="357"/>
      <c r="F458" s="357"/>
      <c r="G458" s="363"/>
      <c r="H458" s="176"/>
    </row>
    <row r="459" spans="1:8" s="15" customFormat="1" ht="21" customHeight="1">
      <c r="A459" s="359" t="s">
        <v>91</v>
      </c>
      <c r="B459" s="359"/>
      <c r="C459" s="359"/>
      <c r="D459" s="359"/>
      <c r="E459" s="359"/>
      <c r="F459" s="359"/>
      <c r="G459" s="359"/>
      <c r="H459" s="176"/>
    </row>
    <row r="460" spans="1:8" s="15" customFormat="1" ht="15" customHeight="1">
      <c r="A460" s="292" t="s">
        <v>257</v>
      </c>
      <c r="B460" s="98" t="s">
        <v>284</v>
      </c>
      <c r="C460" s="75"/>
      <c r="D460" s="60"/>
      <c r="E460" s="60">
        <v>704222</v>
      </c>
      <c r="F460" s="60"/>
      <c r="G460" s="60">
        <v>704222</v>
      </c>
      <c r="H460" s="176"/>
    </row>
    <row r="461" spans="1:8" s="15" customFormat="1" ht="15" customHeight="1">
      <c r="A461" s="292" t="s">
        <v>208</v>
      </c>
      <c r="B461" s="98" t="s">
        <v>408</v>
      </c>
      <c r="C461" s="75"/>
      <c r="D461" s="60">
        <f>SUM(D460)</f>
        <v>0</v>
      </c>
      <c r="E461" s="60">
        <v>190140</v>
      </c>
      <c r="F461" s="60"/>
      <c r="G461" s="60">
        <v>190140</v>
      </c>
      <c r="H461" s="176"/>
    </row>
    <row r="462" spans="1:8" s="15" customFormat="1" ht="15" customHeight="1">
      <c r="A462" s="364" t="s">
        <v>287</v>
      </c>
      <c r="B462" s="364"/>
      <c r="C462" s="164"/>
      <c r="D462" s="215">
        <f>SUM(D461)</f>
        <v>0</v>
      </c>
      <c r="E462" s="169">
        <f>SUM(E460:E461)</f>
        <v>894362</v>
      </c>
      <c r="F462" s="169"/>
      <c r="G462" s="169">
        <f>SUM(G460:G461)</f>
        <v>894362</v>
      </c>
      <c r="H462" s="176"/>
    </row>
    <row r="463" spans="1:8" s="15" customFormat="1" ht="15" customHeight="1">
      <c r="A463" s="288"/>
      <c r="B463" s="181"/>
      <c r="C463" s="182"/>
      <c r="D463" s="281"/>
      <c r="E463" s="281"/>
      <c r="F463" s="281"/>
      <c r="G463" s="154"/>
      <c r="H463" s="176"/>
    </row>
    <row r="464" spans="1:8" s="15" customFormat="1" ht="15" customHeight="1">
      <c r="A464" s="358" t="s">
        <v>420</v>
      </c>
      <c r="B464" s="330" t="s">
        <v>505</v>
      </c>
      <c r="C464" s="323" t="s">
        <v>20</v>
      </c>
      <c r="D464" s="360" t="s">
        <v>473</v>
      </c>
      <c r="E464" s="360" t="s">
        <v>474</v>
      </c>
      <c r="F464" s="360" t="s">
        <v>507</v>
      </c>
      <c r="G464" s="330" t="s">
        <v>439</v>
      </c>
      <c r="H464" s="176"/>
    </row>
    <row r="465" spans="1:8" s="15" customFormat="1" ht="15" customHeight="1">
      <c r="A465" s="358"/>
      <c r="B465" s="330"/>
      <c r="C465" s="323"/>
      <c r="D465" s="361"/>
      <c r="E465" s="361"/>
      <c r="F465" s="361"/>
      <c r="G465" s="330"/>
      <c r="H465" s="176"/>
    </row>
    <row r="466" spans="1:8" s="15" customFormat="1" ht="15" customHeight="1">
      <c r="A466" s="358"/>
      <c r="B466" s="330"/>
      <c r="C466" s="338"/>
      <c r="D466" s="362"/>
      <c r="E466" s="362"/>
      <c r="F466" s="362"/>
      <c r="G466" s="330"/>
      <c r="H466" s="176"/>
    </row>
    <row r="467" spans="1:8" s="15" customFormat="1" ht="20.25" customHeight="1">
      <c r="A467" s="359" t="s">
        <v>91</v>
      </c>
      <c r="B467" s="359"/>
      <c r="C467" s="359"/>
      <c r="D467" s="359"/>
      <c r="E467" s="359"/>
      <c r="F467" s="359"/>
      <c r="G467" s="359"/>
      <c r="H467" s="176"/>
    </row>
    <row r="468" spans="1:8" s="15" customFormat="1" ht="15" customHeight="1">
      <c r="A468" s="293" t="s">
        <v>223</v>
      </c>
      <c r="B468" s="149" t="s">
        <v>10</v>
      </c>
      <c r="C468" s="95"/>
      <c r="D468" s="95">
        <f t="shared" ref="D468:D474" si="1">SUM(D462)</f>
        <v>0</v>
      </c>
      <c r="E468" s="95">
        <v>10000</v>
      </c>
      <c r="F468" s="95"/>
      <c r="G468" s="95">
        <v>10000</v>
      </c>
      <c r="H468" s="176"/>
    </row>
    <row r="469" spans="1:8" s="15" customFormat="1" ht="15" customHeight="1">
      <c r="A469" s="293" t="s">
        <v>267</v>
      </c>
      <c r="B469" s="149" t="s">
        <v>15</v>
      </c>
      <c r="C469" s="95"/>
      <c r="D469" s="95">
        <f t="shared" si="1"/>
        <v>0</v>
      </c>
      <c r="E469" s="95">
        <v>2700</v>
      </c>
      <c r="F469" s="95"/>
      <c r="G469" s="95">
        <v>2700</v>
      </c>
      <c r="H469" s="176"/>
    </row>
    <row r="470" spans="1:8" s="15" customFormat="1" ht="15" customHeight="1">
      <c r="A470" s="292" t="s">
        <v>211</v>
      </c>
      <c r="B470" s="98" t="s">
        <v>278</v>
      </c>
      <c r="C470" s="67"/>
      <c r="D470" s="67">
        <f t="shared" si="1"/>
        <v>0</v>
      </c>
      <c r="E470" s="67">
        <v>29362</v>
      </c>
      <c r="F470" s="67"/>
      <c r="G470" s="67">
        <v>29362</v>
      </c>
      <c r="H470" s="176"/>
    </row>
    <row r="471" spans="1:8" s="15" customFormat="1" ht="15" customHeight="1">
      <c r="A471" s="292" t="s">
        <v>378</v>
      </c>
      <c r="B471" s="98" t="s">
        <v>284</v>
      </c>
      <c r="C471" s="67"/>
      <c r="D471" s="67">
        <f t="shared" si="1"/>
        <v>0</v>
      </c>
      <c r="E471" s="67">
        <v>26961</v>
      </c>
      <c r="F471" s="67">
        <v>3118</v>
      </c>
      <c r="G471" s="67">
        <v>30079</v>
      </c>
      <c r="H471" s="176"/>
    </row>
    <row r="472" spans="1:8" s="15" customFormat="1" ht="15" customHeight="1">
      <c r="A472" s="292" t="s">
        <v>261</v>
      </c>
      <c r="B472" s="98" t="s">
        <v>408</v>
      </c>
      <c r="C472" s="67"/>
      <c r="D472" s="67">
        <f t="shared" si="1"/>
        <v>0</v>
      </c>
      <c r="E472" s="67">
        <v>14747</v>
      </c>
      <c r="F472" s="67"/>
      <c r="G472" s="67">
        <v>14747</v>
      </c>
      <c r="H472" s="176"/>
    </row>
    <row r="473" spans="1:8" s="15" customFormat="1" ht="15" customHeight="1">
      <c r="A473" s="293" t="s">
        <v>263</v>
      </c>
      <c r="B473" s="149" t="s">
        <v>18</v>
      </c>
      <c r="C473" s="95"/>
      <c r="D473" s="95">
        <f t="shared" si="1"/>
        <v>0</v>
      </c>
      <c r="E473" s="95">
        <f>SUM(E470:E472)</f>
        <v>71070</v>
      </c>
      <c r="F473" s="95">
        <f>SUM(F470:F472)</f>
        <v>3118</v>
      </c>
      <c r="G473" s="95">
        <f>SUM(G470:G472)</f>
        <v>74188</v>
      </c>
      <c r="H473" s="176"/>
    </row>
    <row r="474" spans="1:8" s="15" customFormat="1" ht="15" customHeight="1">
      <c r="A474" s="364" t="s">
        <v>287</v>
      </c>
      <c r="B474" s="364"/>
      <c r="C474" s="164">
        <f>C473+C469+C468</f>
        <v>0</v>
      </c>
      <c r="D474" s="215">
        <f t="shared" si="1"/>
        <v>0</v>
      </c>
      <c r="E474" s="169">
        <f>E468+E469+E473</f>
        <v>83770</v>
      </c>
      <c r="F474" s="169">
        <f>SUM(F473)</f>
        <v>3118</v>
      </c>
      <c r="G474" s="164">
        <f>G468+G469+G473</f>
        <v>86888</v>
      </c>
      <c r="H474" s="176"/>
    </row>
    <row r="475" spans="1:8" s="32" customFormat="1" ht="18">
      <c r="A475" s="284"/>
      <c r="B475" s="19"/>
      <c r="C475" s="31"/>
    </row>
    <row r="476" spans="1:8" ht="14.25" customHeight="1">
      <c r="A476" s="358" t="s">
        <v>420</v>
      </c>
      <c r="B476" s="404" t="s">
        <v>483</v>
      </c>
      <c r="C476" s="323" t="s">
        <v>20</v>
      </c>
      <c r="D476" s="360" t="s">
        <v>473</v>
      </c>
      <c r="E476" s="360" t="s">
        <v>474</v>
      </c>
      <c r="F476" s="360" t="s">
        <v>507</v>
      </c>
      <c r="G476" s="330" t="s">
        <v>439</v>
      </c>
      <c r="H476" s="187"/>
    </row>
    <row r="477" spans="1:8" ht="14.25">
      <c r="A477" s="358"/>
      <c r="B477" s="404"/>
      <c r="C477" s="324"/>
      <c r="D477" s="361"/>
      <c r="E477" s="361"/>
      <c r="F477" s="361"/>
      <c r="G477" s="330"/>
    </row>
    <row r="478" spans="1:8" ht="14.25">
      <c r="A478" s="358"/>
      <c r="B478" s="404"/>
      <c r="C478" s="324"/>
      <c r="D478" s="362"/>
      <c r="E478" s="362"/>
      <c r="F478" s="362"/>
      <c r="G478" s="330"/>
    </row>
    <row r="479" spans="1:8" ht="20.100000000000001" customHeight="1">
      <c r="A479" s="297" t="s">
        <v>348</v>
      </c>
      <c r="B479" s="172" t="s">
        <v>385</v>
      </c>
      <c r="C479" s="95">
        <f>C221</f>
        <v>53024024</v>
      </c>
      <c r="D479" s="95">
        <f>D221</f>
        <v>303149</v>
      </c>
      <c r="E479" s="95">
        <f>E221</f>
        <v>8190353</v>
      </c>
      <c r="F479" s="95">
        <f>F221</f>
        <v>1466845</v>
      </c>
      <c r="G479" s="95">
        <f>G221</f>
        <v>62984371</v>
      </c>
    </row>
    <row r="480" spans="1:8" ht="20.100000000000001" customHeight="1">
      <c r="A480" s="297" t="s">
        <v>353</v>
      </c>
      <c r="B480" s="166" t="s">
        <v>387</v>
      </c>
      <c r="C480" s="95">
        <f>C235+C266+C307</f>
        <v>9323287</v>
      </c>
      <c r="D480" s="95">
        <f>D235+D266+D307</f>
        <v>0</v>
      </c>
      <c r="E480" s="95">
        <f>E307+E336+E235</f>
        <v>1002203</v>
      </c>
      <c r="F480" s="95">
        <f>F235+F266+F307+F336+F222</f>
        <v>180800</v>
      </c>
      <c r="G480" s="95">
        <f>G235+G266+G307+G336+G222</f>
        <v>10506290</v>
      </c>
    </row>
    <row r="481" spans="1:7" ht="20.100000000000001" customHeight="1">
      <c r="A481" s="297" t="s">
        <v>384</v>
      </c>
      <c r="B481" s="173" t="s">
        <v>390</v>
      </c>
      <c r="C481" s="95">
        <f>C201</f>
        <v>40250000</v>
      </c>
      <c r="D481" s="95">
        <f>D201</f>
        <v>5000000</v>
      </c>
      <c r="E481" s="95">
        <f>E201</f>
        <v>2768272</v>
      </c>
      <c r="F481" s="95">
        <f>F201</f>
        <v>5917054</v>
      </c>
      <c r="G481" s="95">
        <f>G201</f>
        <v>53935326</v>
      </c>
    </row>
    <row r="482" spans="1:7" ht="20.100000000000001" customHeight="1">
      <c r="A482" s="297" t="s">
        <v>197</v>
      </c>
      <c r="B482" s="173" t="s">
        <v>312</v>
      </c>
      <c r="C482" s="95">
        <f>C9+C108+C155+C179+C39</f>
        <v>25611483</v>
      </c>
      <c r="D482" s="95">
        <f>D9+D108+D155+D179+D40</f>
        <v>307020</v>
      </c>
      <c r="E482" s="95">
        <f>E9+E39+E108+E155+E179</f>
        <v>4573417</v>
      </c>
      <c r="F482" s="95">
        <f>F9+F108+F155+F179+F39</f>
        <v>0</v>
      </c>
      <c r="G482" s="95">
        <f>G9+G108+G155+G179+G39</f>
        <v>30491920</v>
      </c>
    </row>
    <row r="483" spans="1:7" ht="20.100000000000001" customHeight="1">
      <c r="A483" s="297" t="s">
        <v>314</v>
      </c>
      <c r="B483" s="166" t="s">
        <v>315</v>
      </c>
      <c r="C483" s="95">
        <f>C110</f>
        <v>98420</v>
      </c>
      <c r="D483" s="95">
        <f>D110</f>
        <v>0</v>
      </c>
      <c r="E483" s="95"/>
      <c r="F483" s="95">
        <f>F110</f>
        <v>0</v>
      </c>
      <c r="G483" s="95">
        <f>G110</f>
        <v>98420</v>
      </c>
    </row>
    <row r="484" spans="1:7" ht="20.100000000000001" customHeight="1">
      <c r="A484" s="297" t="s">
        <v>391</v>
      </c>
      <c r="B484" s="166" t="s">
        <v>392</v>
      </c>
      <c r="C484" s="95">
        <f>C156</f>
        <v>0</v>
      </c>
      <c r="D484" s="95">
        <f>D156</f>
        <v>0</v>
      </c>
      <c r="E484" s="95">
        <f>E40+E403+E93</f>
        <v>1343900</v>
      </c>
      <c r="F484" s="95">
        <f>F403+F40+F93</f>
        <v>0</v>
      </c>
      <c r="G484" s="95">
        <f>+G403+G40+G93</f>
        <v>1343900</v>
      </c>
    </row>
    <row r="485" spans="1:7" ht="20.100000000000001" customHeight="1">
      <c r="A485" s="297" t="s">
        <v>519</v>
      </c>
      <c r="B485" s="166" t="s">
        <v>524</v>
      </c>
      <c r="C485" s="95"/>
      <c r="D485" s="95"/>
      <c r="E485" s="95"/>
      <c r="F485" s="95">
        <f>F438+F429</f>
        <v>11295162</v>
      </c>
      <c r="G485" s="95">
        <f>G438+G429</f>
        <v>11295162</v>
      </c>
    </row>
    <row r="486" spans="1:7" ht="20.100000000000001" customHeight="1">
      <c r="A486" s="297" t="s">
        <v>318</v>
      </c>
      <c r="B486" s="166" t="s">
        <v>395</v>
      </c>
      <c r="C486" s="95">
        <f>C142</f>
        <v>54059985</v>
      </c>
      <c r="D486" s="95">
        <f>D142</f>
        <v>0</v>
      </c>
      <c r="E486" s="95">
        <f>E143</f>
        <v>3666561</v>
      </c>
      <c r="F486" s="95">
        <f>F142</f>
        <v>0</v>
      </c>
      <c r="G486" s="95">
        <f>G142</f>
        <v>57726546</v>
      </c>
    </row>
    <row r="487" spans="1:7" ht="24.95" customHeight="1">
      <c r="A487" s="405" t="s">
        <v>0</v>
      </c>
      <c r="B487" s="406"/>
      <c r="C487" s="148">
        <f>SUM(C479:C486)</f>
        <v>182367199</v>
      </c>
      <c r="D487" s="169">
        <f>SUM(D479:D486)</f>
        <v>5610169</v>
      </c>
      <c r="E487" s="169">
        <f>SUM(E479:E486)</f>
        <v>21544706</v>
      </c>
      <c r="F487" s="169">
        <f>SUM(F479:F486)</f>
        <v>18859861</v>
      </c>
      <c r="G487" s="169">
        <f>SUM(G479:G486)</f>
        <v>228381935</v>
      </c>
    </row>
    <row r="488" spans="1:7">
      <c r="B488" s="161"/>
      <c r="C488" s="162"/>
      <c r="D488" s="32"/>
      <c r="E488" s="32"/>
      <c r="F488" s="32"/>
      <c r="G488" s="32"/>
    </row>
    <row r="489" spans="1:7" ht="14.25" customHeight="1">
      <c r="A489" s="358" t="s">
        <v>420</v>
      </c>
      <c r="B489" s="404" t="s">
        <v>525</v>
      </c>
      <c r="C489" s="330" t="s">
        <v>20</v>
      </c>
      <c r="D489" s="360" t="s">
        <v>473</v>
      </c>
      <c r="E489" s="360" t="s">
        <v>474</v>
      </c>
      <c r="F489" s="360" t="s">
        <v>507</v>
      </c>
      <c r="G489" s="330" t="s">
        <v>439</v>
      </c>
    </row>
    <row r="490" spans="1:7" ht="16.5" customHeight="1">
      <c r="A490" s="358"/>
      <c r="B490" s="404"/>
      <c r="C490" s="324"/>
      <c r="D490" s="361"/>
      <c r="E490" s="361"/>
      <c r="F490" s="361"/>
      <c r="G490" s="330"/>
    </row>
    <row r="491" spans="1:7" ht="16.5" customHeight="1">
      <c r="A491" s="358"/>
      <c r="B491" s="404"/>
      <c r="C491" s="324"/>
      <c r="D491" s="362"/>
      <c r="E491" s="362"/>
      <c r="F491" s="362"/>
      <c r="G491" s="330"/>
    </row>
    <row r="492" spans="1:7" s="142" customFormat="1" ht="20.100000000000001" customHeight="1">
      <c r="A492" s="297" t="s">
        <v>223</v>
      </c>
      <c r="B492" s="174" t="s">
        <v>10</v>
      </c>
      <c r="C492" s="95">
        <f>C14+C60+C159+C182+C238+C310+C340+C357+C373+C415+C250</f>
        <v>39289161</v>
      </c>
      <c r="D492" s="95">
        <f>D14+D60+D159+D182+D238+D310+D340+D357+D373+D415+D250</f>
        <v>-394800</v>
      </c>
      <c r="E492" s="95">
        <f>E14+E60+E159+E182+E238+E250+E310+E340+E357+E373+E415+E468</f>
        <v>1179380</v>
      </c>
      <c r="F492" s="95">
        <f>F14+F60+F159+F182+F238+F310+F340+F357+F373+F415+F250+F468</f>
        <v>1054746</v>
      </c>
      <c r="G492" s="95">
        <f>G14+G60+G159+G182+G238+G310+G340+G357+G373+G415+G250+G468</f>
        <v>41128487</v>
      </c>
    </row>
    <row r="493" spans="1:7" s="142" customFormat="1" ht="20.100000000000001" customHeight="1">
      <c r="A493" s="297" t="s">
        <v>267</v>
      </c>
      <c r="B493" s="174" t="s">
        <v>11</v>
      </c>
      <c r="C493" s="95">
        <f>C15+C61+C160+C183+C239+C311+C341+C358+C374+C416+C251</f>
        <v>10439700</v>
      </c>
      <c r="D493" s="95">
        <f>D15+D61+D160+D183+D239+D311+D341+D358+D374+D416+D251</f>
        <v>39204</v>
      </c>
      <c r="E493" s="95">
        <f>E15+E61+E160+E183+E239+E311+E251+E341+E358+E374+E416+E469</f>
        <v>396610</v>
      </c>
      <c r="F493" s="95">
        <f>F15+F61+F160+F183+F239+F311+F341+F358+F374+F416+F251+F469</f>
        <v>49022</v>
      </c>
      <c r="G493" s="95">
        <f>G15+G61+G160+G183+G239+G311+G341+G358+G374+G416+G251+G469</f>
        <v>10924536</v>
      </c>
    </row>
    <row r="494" spans="1:7" s="142" customFormat="1" ht="20.100000000000001" customHeight="1">
      <c r="A494" s="297" t="s">
        <v>263</v>
      </c>
      <c r="B494" s="174" t="s">
        <v>2</v>
      </c>
      <c r="C494" s="95">
        <f>C21+C65+C84+C119+C134+C167+C188+C245+C272+C347+C363+C377+C388+C408+C420+C256</f>
        <v>51599244</v>
      </c>
      <c r="D494" s="95">
        <f>D21+D65+D84+D119+D134+D167+D188+D245+D272+D347+D363+D377+D388+D408+D420+D256</f>
        <v>3139023</v>
      </c>
      <c r="E494" s="95">
        <f>E21+E65+E81+E119+E134+E167+E188+E256+E245+E272+E347+E363+E377+E388+E408+E420+E46+E314+E462+E473</f>
        <v>6687214</v>
      </c>
      <c r="F494" s="95">
        <f>F21+F65+F81+F119+F134+F167+F188+F245+F272+F347+F363+F377+F388+F408+F420+F256+F46+F314+F462+F473</f>
        <v>-339461</v>
      </c>
      <c r="G494" s="95">
        <f>G21+G65+G81+G119+G134+G167+G188+G245+G272+G347+G363+G377+G388+G408+G420+G256+G46+G314+G462+G473</f>
        <v>61086020</v>
      </c>
    </row>
    <row r="495" spans="1:7" s="142" customFormat="1" ht="20.100000000000001" customHeight="1">
      <c r="A495" s="297" t="s">
        <v>222</v>
      </c>
      <c r="B495" s="174" t="s">
        <v>54</v>
      </c>
      <c r="C495" s="95">
        <f>C51+C71</f>
        <v>14139932</v>
      </c>
      <c r="D495" s="95">
        <f>D51+D71+D125</f>
        <v>0</v>
      </c>
      <c r="E495" s="95">
        <f>E125+E71+E51+E84+E394+E28</f>
        <v>5757739</v>
      </c>
      <c r="F495" s="95">
        <f>F51+F71+F125+F84+F394+F28</f>
        <v>5295769</v>
      </c>
      <c r="G495" s="95">
        <f>G51+G71+G125+G84+G394+G28</f>
        <v>25193440</v>
      </c>
    </row>
    <row r="496" spans="1:7" s="142" customFormat="1" ht="20.100000000000001" customHeight="1">
      <c r="A496" s="297" t="s">
        <v>381</v>
      </c>
      <c r="B496" s="174" t="s">
        <v>28</v>
      </c>
      <c r="C496" s="95">
        <f>C22+C248+C329</f>
        <v>7177063</v>
      </c>
      <c r="D496" s="95">
        <f>D22+D248+D329+D430+D147+D436+D446+D454+D225</f>
        <v>4462860</v>
      </c>
      <c r="E496" s="95">
        <f>E48+E98</f>
        <v>7633600</v>
      </c>
      <c r="F496" s="95">
        <f>F22+F248+F329+F430+F147+F446+F454+F225+F48+F98</f>
        <v>55465</v>
      </c>
      <c r="G496" s="95">
        <f>G22+G248+G329+G430+G147+G446+G454+G225+G48+G98</f>
        <v>19328988</v>
      </c>
    </row>
    <row r="497" spans="1:8" s="142" customFormat="1" ht="30.75" customHeight="1">
      <c r="A497" s="297" t="s">
        <v>291</v>
      </c>
      <c r="B497" s="174" t="s">
        <v>29</v>
      </c>
      <c r="C497" s="95">
        <f>C99+C290+C300</f>
        <v>2785000</v>
      </c>
      <c r="D497" s="95">
        <f>D99+D299+D289</f>
        <v>0</v>
      </c>
      <c r="E497" s="95">
        <v>0</v>
      </c>
      <c r="F497" s="95">
        <f>F97+F300+F290</f>
        <v>707020</v>
      </c>
      <c r="G497" s="95">
        <f>G97+G300+G290</f>
        <v>3492020</v>
      </c>
    </row>
    <row r="498" spans="1:8" s="142" customFormat="1" ht="20.100000000000001" customHeight="1">
      <c r="A498" s="297" t="s">
        <v>382</v>
      </c>
      <c r="B498" s="174" t="s">
        <v>414</v>
      </c>
      <c r="C498" s="95">
        <f>C280</f>
        <v>36273600</v>
      </c>
      <c r="D498" s="95">
        <f>D280+D227</f>
        <v>2226334</v>
      </c>
      <c r="E498" s="95">
        <f>E280</f>
        <v>244782</v>
      </c>
      <c r="F498" s="95">
        <f>F280+F227</f>
        <v>657732</v>
      </c>
      <c r="G498" s="95">
        <f>G280+G227</f>
        <v>39402448</v>
      </c>
    </row>
    <row r="499" spans="1:8" s="142" customFormat="1" ht="20.100000000000001" customHeight="1">
      <c r="A499" s="297" t="s">
        <v>383</v>
      </c>
      <c r="B499" s="174" t="s">
        <v>126</v>
      </c>
      <c r="C499" s="95">
        <f>C29</f>
        <v>6200000</v>
      </c>
      <c r="D499" s="95">
        <f>D29</f>
        <v>-4919760</v>
      </c>
      <c r="E499" s="95">
        <f>E29</f>
        <v>-1129083</v>
      </c>
      <c r="F499" s="95">
        <f>+F29</f>
        <v>10809492</v>
      </c>
      <c r="G499" s="95">
        <f>G29</f>
        <v>10960649</v>
      </c>
    </row>
    <row r="500" spans="1:8" s="142" customFormat="1" ht="20.100000000000001" customHeight="1">
      <c r="A500" s="297" t="s">
        <v>217</v>
      </c>
      <c r="B500" s="174" t="s">
        <v>415</v>
      </c>
      <c r="C500" s="95">
        <f>C170+C25+C68+C391+C350</f>
        <v>14463499</v>
      </c>
      <c r="D500" s="95">
        <f>D170+D25+D68+D391+D350+D366+D122</f>
        <v>1057308</v>
      </c>
      <c r="E500" s="95">
        <f>E25+E317+E68</f>
        <v>774464</v>
      </c>
      <c r="F500" s="95">
        <f>F170+F25+F68+F391+F350+F366+F122+F317+F257+F258</f>
        <v>570076</v>
      </c>
      <c r="G500" s="95">
        <f>G170+G25+G68+G391+G350+G366+G122+G317+G257+G258</f>
        <v>16865347</v>
      </c>
    </row>
    <row r="501" spans="1:8" ht="24.95" customHeight="1">
      <c r="A501" s="402" t="s">
        <v>30</v>
      </c>
      <c r="B501" s="403"/>
      <c r="C501" s="164">
        <f>SUM(C492:C500)</f>
        <v>182367199</v>
      </c>
      <c r="D501" s="169">
        <f>SUM(D492:D500)</f>
        <v>5610169</v>
      </c>
      <c r="E501" s="169">
        <f>SUM(E492:E500)</f>
        <v>21544706</v>
      </c>
      <c r="F501" s="169">
        <f>SUM(F492:F500)</f>
        <v>18859861</v>
      </c>
      <c r="G501" s="169">
        <f>SUM(G492:G500)</f>
        <v>228381935</v>
      </c>
    </row>
    <row r="503" spans="1:8">
      <c r="C503" s="163"/>
      <c r="H503" s="51"/>
    </row>
    <row r="504" spans="1:8">
      <c r="C504" s="163"/>
    </row>
  </sheetData>
  <mergeCells count="331">
    <mergeCell ref="F275:F277"/>
    <mergeCell ref="F283:F285"/>
    <mergeCell ref="F292:F294"/>
    <mergeCell ref="F302:F304"/>
    <mergeCell ref="F320:F322"/>
    <mergeCell ref="F332:F334"/>
    <mergeCell ref="A234:G234"/>
    <mergeCell ref="A237:G237"/>
    <mergeCell ref="D262:D264"/>
    <mergeCell ref="G262:G264"/>
    <mergeCell ref="A318:B318"/>
    <mergeCell ref="C332:C334"/>
    <mergeCell ref="E332:E334"/>
    <mergeCell ref="E283:E285"/>
    <mergeCell ref="D302:D304"/>
    <mergeCell ref="G302:G304"/>
    <mergeCell ref="A292:A294"/>
    <mergeCell ref="A302:A304"/>
    <mergeCell ref="E302:E304"/>
    <mergeCell ref="G332:G334"/>
    <mergeCell ref="C283:C285"/>
    <mergeCell ref="A273:B273"/>
    <mergeCell ref="A323:G323"/>
    <mergeCell ref="F149:F151"/>
    <mergeCell ref="F173:F175"/>
    <mergeCell ref="F191:F193"/>
    <mergeCell ref="A144:G144"/>
    <mergeCell ref="A147:B147"/>
    <mergeCell ref="G173:G175"/>
    <mergeCell ref="B173:B175"/>
    <mergeCell ref="B149:B151"/>
    <mergeCell ref="C149:C151"/>
    <mergeCell ref="D149:D151"/>
    <mergeCell ref="G149:G151"/>
    <mergeCell ref="A152:G152"/>
    <mergeCell ref="A158:G158"/>
    <mergeCell ref="D173:D175"/>
    <mergeCell ref="A171:B171"/>
    <mergeCell ref="A173:A175"/>
    <mergeCell ref="A149:A151"/>
    <mergeCell ref="A157:B157"/>
    <mergeCell ref="F203:F205"/>
    <mergeCell ref="F231:F233"/>
    <mergeCell ref="F262:F264"/>
    <mergeCell ref="B191:B193"/>
    <mergeCell ref="C191:C193"/>
    <mergeCell ref="B203:B205"/>
    <mergeCell ref="A180:B180"/>
    <mergeCell ref="A275:A277"/>
    <mergeCell ref="B262:B264"/>
    <mergeCell ref="C262:C264"/>
    <mergeCell ref="A221:B221"/>
    <mergeCell ref="A203:A205"/>
    <mergeCell ref="A247:C247"/>
    <mergeCell ref="A249:B249"/>
    <mergeCell ref="A189:B189"/>
    <mergeCell ref="A229:B229"/>
    <mergeCell ref="C203:C205"/>
    <mergeCell ref="A191:A193"/>
    <mergeCell ref="A501:B501"/>
    <mergeCell ref="A395:B395"/>
    <mergeCell ref="B489:B491"/>
    <mergeCell ref="C489:C491"/>
    <mergeCell ref="B476:B478"/>
    <mergeCell ref="C476:C478"/>
    <mergeCell ref="A487:B487"/>
    <mergeCell ref="A421:B421"/>
    <mergeCell ref="A476:A478"/>
    <mergeCell ref="B411:B413"/>
    <mergeCell ref="C411:C413"/>
    <mergeCell ref="A409:B409"/>
    <mergeCell ref="A411:A413"/>
    <mergeCell ref="B397:B399"/>
    <mergeCell ref="C397:C399"/>
    <mergeCell ref="A397:A399"/>
    <mergeCell ref="B440:B442"/>
    <mergeCell ref="C440:C442"/>
    <mergeCell ref="A451:G451"/>
    <mergeCell ref="A454:B454"/>
    <mergeCell ref="A231:A233"/>
    <mergeCell ref="B231:B233"/>
    <mergeCell ref="A140:G140"/>
    <mergeCell ref="B101:B103"/>
    <mergeCell ref="C101:C103"/>
    <mergeCell ref="B127:C127"/>
    <mergeCell ref="A99:B99"/>
    <mergeCell ref="F87:F88"/>
    <mergeCell ref="F101:F102"/>
    <mergeCell ref="F128:F130"/>
    <mergeCell ref="F137:F139"/>
    <mergeCell ref="C128:C130"/>
    <mergeCell ref="B137:B139"/>
    <mergeCell ref="A104:G104"/>
    <mergeCell ref="A112:G112"/>
    <mergeCell ref="D128:D130"/>
    <mergeCell ref="G128:G130"/>
    <mergeCell ref="C137:C139"/>
    <mergeCell ref="A137:A139"/>
    <mergeCell ref="A131:G131"/>
    <mergeCell ref="D137:D139"/>
    <mergeCell ref="G137:G139"/>
    <mergeCell ref="D5:D7"/>
    <mergeCell ref="G5:G7"/>
    <mergeCell ref="A8:G8"/>
    <mergeCell ref="A1:G1"/>
    <mergeCell ref="A2:G2"/>
    <mergeCell ref="A3:G3"/>
    <mergeCell ref="A11:G11"/>
    <mergeCell ref="D32:D34"/>
    <mergeCell ref="G32:G34"/>
    <mergeCell ref="A32:A34"/>
    <mergeCell ref="B32:B34"/>
    <mergeCell ref="C32:C34"/>
    <mergeCell ref="A5:A7"/>
    <mergeCell ref="A10:B10"/>
    <mergeCell ref="A30:B30"/>
    <mergeCell ref="B5:B7"/>
    <mergeCell ref="C5:C7"/>
    <mergeCell ref="E5:E7"/>
    <mergeCell ref="E32:E34"/>
    <mergeCell ref="F5:F7"/>
    <mergeCell ref="F32:F34"/>
    <mergeCell ref="D54:D56"/>
    <mergeCell ref="G54:G56"/>
    <mergeCell ref="A42:G42"/>
    <mergeCell ref="A35:G35"/>
    <mergeCell ref="A57:G57"/>
    <mergeCell ref="A77:G77"/>
    <mergeCell ref="D87:D89"/>
    <mergeCell ref="G87:G89"/>
    <mergeCell ref="F54:F55"/>
    <mergeCell ref="F74:F75"/>
    <mergeCell ref="A87:A89"/>
    <mergeCell ref="B87:B89"/>
    <mergeCell ref="C87:C89"/>
    <mergeCell ref="A90:G90"/>
    <mergeCell ref="A41:B41"/>
    <mergeCell ref="A52:B52"/>
    <mergeCell ref="A54:A56"/>
    <mergeCell ref="A73:G73"/>
    <mergeCell ref="A85:B85"/>
    <mergeCell ref="B54:B56"/>
    <mergeCell ref="C54:C56"/>
    <mergeCell ref="B74:B76"/>
    <mergeCell ref="C74:C76"/>
    <mergeCell ref="A72:B72"/>
    <mergeCell ref="A74:A76"/>
    <mergeCell ref="D74:D76"/>
    <mergeCell ref="G74:G76"/>
    <mergeCell ref="E54:E56"/>
    <mergeCell ref="E74:E76"/>
    <mergeCell ref="E87:E89"/>
    <mergeCell ref="G432:G434"/>
    <mergeCell ref="A435:G435"/>
    <mergeCell ref="E411:E413"/>
    <mergeCell ref="A320:A322"/>
    <mergeCell ref="A305:G305"/>
    <mergeCell ref="A309:G309"/>
    <mergeCell ref="B302:B304"/>
    <mergeCell ref="C302:C304"/>
    <mergeCell ref="B353:B355"/>
    <mergeCell ref="A351:B351"/>
    <mergeCell ref="A353:A355"/>
    <mergeCell ref="B332:B334"/>
    <mergeCell ref="A367:B367"/>
    <mergeCell ref="A335:G335"/>
    <mergeCell ref="A338:B338"/>
    <mergeCell ref="A403:B403"/>
    <mergeCell ref="A369:A371"/>
    <mergeCell ref="E353:E355"/>
    <mergeCell ref="E320:E322"/>
    <mergeCell ref="A332:A334"/>
    <mergeCell ref="C353:C355"/>
    <mergeCell ref="A330:B330"/>
    <mergeCell ref="A308:B308"/>
    <mergeCell ref="B320:B322"/>
    <mergeCell ref="D369:D371"/>
    <mergeCell ref="G369:G371"/>
    <mergeCell ref="A372:G372"/>
    <mergeCell ref="D320:D322"/>
    <mergeCell ref="G320:G322"/>
    <mergeCell ref="A423:A425"/>
    <mergeCell ref="B423:B425"/>
    <mergeCell ref="C423:C425"/>
    <mergeCell ref="D423:D425"/>
    <mergeCell ref="G423:G425"/>
    <mergeCell ref="G411:G413"/>
    <mergeCell ref="A414:G414"/>
    <mergeCell ref="E369:E371"/>
    <mergeCell ref="D380:D382"/>
    <mergeCell ref="B380:B382"/>
    <mergeCell ref="C380:C382"/>
    <mergeCell ref="A356:G356"/>
    <mergeCell ref="E423:E425"/>
    <mergeCell ref="D332:D334"/>
    <mergeCell ref="A339:G339"/>
    <mergeCell ref="D353:D355"/>
    <mergeCell ref="C320:C322"/>
    <mergeCell ref="A400:G400"/>
    <mergeCell ref="A300:B300"/>
    <mergeCell ref="A290:B290"/>
    <mergeCell ref="G275:G277"/>
    <mergeCell ref="A176:G176"/>
    <mergeCell ref="E292:E294"/>
    <mergeCell ref="B292:B294"/>
    <mergeCell ref="C292:C294"/>
    <mergeCell ref="A260:B260"/>
    <mergeCell ref="A262:A264"/>
    <mergeCell ref="A281:B281"/>
    <mergeCell ref="A283:A285"/>
    <mergeCell ref="B283:B285"/>
    <mergeCell ref="A265:G265"/>
    <mergeCell ref="A278:G278"/>
    <mergeCell ref="D283:D285"/>
    <mergeCell ref="A268:G268"/>
    <mergeCell ref="D275:D277"/>
    <mergeCell ref="C231:C233"/>
    <mergeCell ref="A236:B236"/>
    <mergeCell ref="A267:B267"/>
    <mergeCell ref="B275:B277"/>
    <mergeCell ref="C275:C277"/>
    <mergeCell ref="E262:E264"/>
    <mergeCell ref="E275:E277"/>
    <mergeCell ref="G489:G491"/>
    <mergeCell ref="A489:A491"/>
    <mergeCell ref="E489:E491"/>
    <mergeCell ref="E476:E478"/>
    <mergeCell ref="A459:G459"/>
    <mergeCell ref="A462:B462"/>
    <mergeCell ref="A464:A466"/>
    <mergeCell ref="D464:D466"/>
    <mergeCell ref="E464:E466"/>
    <mergeCell ref="G464:G466"/>
    <mergeCell ref="A467:G467"/>
    <mergeCell ref="A474:B474"/>
    <mergeCell ref="B464:B466"/>
    <mergeCell ref="C464:C466"/>
    <mergeCell ref="F464:F466"/>
    <mergeCell ref="F476:F478"/>
    <mergeCell ref="F489:F491"/>
    <mergeCell ref="D476:D478"/>
    <mergeCell ref="G476:G478"/>
    <mergeCell ref="D489:D491"/>
    <mergeCell ref="E448:E450"/>
    <mergeCell ref="A443:G443"/>
    <mergeCell ref="A446:B446"/>
    <mergeCell ref="A456:A458"/>
    <mergeCell ref="B456:B458"/>
    <mergeCell ref="C456:C458"/>
    <mergeCell ref="D456:D458"/>
    <mergeCell ref="E456:E458"/>
    <mergeCell ref="G456:G458"/>
    <mergeCell ref="B448:B450"/>
    <mergeCell ref="C448:C450"/>
    <mergeCell ref="D448:D450"/>
    <mergeCell ref="G448:G450"/>
    <mergeCell ref="F448:F450"/>
    <mergeCell ref="F456:F458"/>
    <mergeCell ref="A448:A450"/>
    <mergeCell ref="A378:B378"/>
    <mergeCell ref="G380:G382"/>
    <mergeCell ref="G353:G355"/>
    <mergeCell ref="A380:A382"/>
    <mergeCell ref="B369:B371"/>
    <mergeCell ref="C369:C371"/>
    <mergeCell ref="E380:E382"/>
    <mergeCell ref="E101:E103"/>
    <mergeCell ref="E128:E130"/>
    <mergeCell ref="E137:E139"/>
    <mergeCell ref="E149:E151"/>
    <mergeCell ref="E173:E175"/>
    <mergeCell ref="E191:E193"/>
    <mergeCell ref="E203:E205"/>
    <mergeCell ref="E231:E233"/>
    <mergeCell ref="F353:F355"/>
    <mergeCell ref="F369:F371"/>
    <mergeCell ref="F380:F382"/>
    <mergeCell ref="G101:G103"/>
    <mergeCell ref="G283:G285"/>
    <mergeCell ref="A286:G286"/>
    <mergeCell ref="D292:D294"/>
    <mergeCell ref="G292:G294"/>
    <mergeCell ref="A295:G295"/>
    <mergeCell ref="B100:G100"/>
    <mergeCell ref="A181:G181"/>
    <mergeCell ref="D191:D193"/>
    <mergeCell ref="G191:G193"/>
    <mergeCell ref="A194:G194"/>
    <mergeCell ref="D203:D205"/>
    <mergeCell ref="G203:G205"/>
    <mergeCell ref="A206:G206"/>
    <mergeCell ref="D231:D233"/>
    <mergeCell ref="G231:G233"/>
    <mergeCell ref="A223:B223"/>
    <mergeCell ref="A227:B227"/>
    <mergeCell ref="A228:B228"/>
    <mergeCell ref="A199:B199"/>
    <mergeCell ref="A201:B201"/>
    <mergeCell ref="D101:D103"/>
    <mergeCell ref="C173:C175"/>
    <mergeCell ref="A101:A103"/>
    <mergeCell ref="A135:B135"/>
    <mergeCell ref="B128:B130"/>
    <mergeCell ref="A111:B111"/>
    <mergeCell ref="A126:B126"/>
    <mergeCell ref="A143:B143"/>
    <mergeCell ref="A128:A130"/>
    <mergeCell ref="D440:D442"/>
    <mergeCell ref="A432:A434"/>
    <mergeCell ref="B432:B434"/>
    <mergeCell ref="C432:C434"/>
    <mergeCell ref="D432:D434"/>
    <mergeCell ref="E432:E434"/>
    <mergeCell ref="A383:G383"/>
    <mergeCell ref="D397:D399"/>
    <mergeCell ref="G397:G399"/>
    <mergeCell ref="A404:G404"/>
    <mergeCell ref="E440:E442"/>
    <mergeCell ref="G440:G442"/>
    <mergeCell ref="A440:A442"/>
    <mergeCell ref="F397:F399"/>
    <mergeCell ref="F411:F413"/>
    <mergeCell ref="F423:F425"/>
    <mergeCell ref="F432:F434"/>
    <mergeCell ref="F440:F442"/>
    <mergeCell ref="A429:B429"/>
    <mergeCell ref="E397:E399"/>
    <mergeCell ref="D411:D413"/>
    <mergeCell ref="A438:B438"/>
    <mergeCell ref="A426:G426"/>
    <mergeCell ref="A430:B430"/>
  </mergeCells>
  <printOptions horizontalCentered="1"/>
  <pageMargins left="0.15748031496062992" right="0.19685039370078741" top="0.55118110236220474" bottom="0.59055118110236227" header="0.31496062992125984" footer="0.23622047244094491"/>
  <pageSetup paperSize="9" scale="97" orientation="landscape" r:id="rId1"/>
  <headerFooter>
    <oddFooter>&amp;C&amp;P</oddFooter>
  </headerFooter>
  <rowBreaks count="17" manualBreakCount="17">
    <brk id="31" max="6" man="1"/>
    <brk id="53" max="16383" man="1"/>
    <brk id="85" max="6" man="1"/>
    <brk id="111" max="16383" man="1"/>
    <brk id="136" max="6" man="1"/>
    <brk id="171" max="6" man="1"/>
    <brk id="202" max="6" man="1"/>
    <brk id="229" max="16383" man="1"/>
    <brk id="261" max="6" man="1"/>
    <brk id="290" max="6" man="1"/>
    <brk id="319" max="6" man="1"/>
    <brk id="351" max="6" man="1"/>
    <brk id="378" max="16383" man="1"/>
    <brk id="410" max="6" man="1"/>
    <brk id="438" max="6" man="1"/>
    <brk id="463" max="6" man="1"/>
    <brk id="47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Védőnői szolgálat</vt:lpstr>
      <vt:lpstr>Költségvetés 2015</vt:lpstr>
      <vt:lpstr>KTV 2015 testületi</vt:lpstr>
      <vt:lpstr>'KTV 2015 testületi'!Nyomtatási_terület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2017-04-12T10:55:16Z</cp:lastPrinted>
  <dcterms:created xsi:type="dcterms:W3CDTF">2001-11-26T10:13:34Z</dcterms:created>
  <dcterms:modified xsi:type="dcterms:W3CDTF">2017-05-02T10:30:44Z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