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80" firstSheet="14" activeTab="19"/>
  </bookViews>
  <sheets>
    <sheet name="2" sheetId="1" state="hidden" r:id="rId1"/>
    <sheet name="12" sheetId="2" state="hidden" r:id="rId2"/>
    <sheet name="14adóss" sheetId="3" state="hidden" r:id="rId3"/>
    <sheet name="15 3éves" sheetId="4" state="hidden" r:id="rId4"/>
    <sheet name="1. melléklet" sheetId="5" r:id="rId5"/>
    <sheet name="2. melléklet" sheetId="6" r:id="rId6"/>
    <sheet name="3. melléklet" sheetId="7" r:id="rId7"/>
    <sheet name="4. melléklet" sheetId="8" r:id="rId8"/>
    <sheet name="5. melléklet" sheetId="9" r:id="rId9"/>
    <sheet name="6. 7.8. M  " sheetId="10" r:id="rId10"/>
    <sheet name="9. melléklet" sheetId="11" r:id="rId11"/>
    <sheet name="11. melléklet" sheetId="12" r:id="rId12"/>
    <sheet name="14. melléklet" sheetId="13" r:id="rId13"/>
    <sheet name="15. Óvoda" sheetId="14" r:id="rId14"/>
    <sheet name="16. Műv. ház" sheetId="15" r:id="rId15"/>
    <sheet name="17. Hivatal" sheetId="16" r:id="rId16"/>
    <sheet name="18. VÜKI" sheetId="17" r:id="rId17"/>
    <sheet name="19 önkormányzat" sheetId="18" r:id="rId18"/>
    <sheet name="20. melléklet" sheetId="19" r:id="rId19"/>
    <sheet name="21. céltartalék" sheetId="20" r:id="rId20"/>
    <sheet name="21 kötelező feladat" sheetId="21" state="hidden" r:id="rId21"/>
    <sheet name="ÖNK ÖSSZESITŐ" sheetId="22" r:id="rId22"/>
    <sheet name="Munkalap27" sheetId="23" state="hidden" r:id="rId23"/>
  </sheets>
  <definedNames>
    <definedName name="Excel_BuiltIn__FilterDatabase" localSheetId="18">'20. melléklet'!$A$9:$E$9</definedName>
    <definedName name="Excel_BuiltIn__FilterDatabase" localSheetId="20">NA()</definedName>
    <definedName name="Excel_BuiltIn__FilterDatabase" localSheetId="9">'6. 7.8. M  '!$A$12:$I$27</definedName>
    <definedName name="Excel_BuiltIn__FilterDatabase" localSheetId="21">'ÖNK ÖSSZESITŐ'!$A$46:$D$82</definedName>
    <definedName name="Excel_BuiltIn_Print_Area" localSheetId="4">'1. melléklet'!$A$1:$G$56</definedName>
    <definedName name="Excel_BuiltIn_Print_Area" localSheetId="13">'15. Óvoda'!$A$1:$D$66</definedName>
    <definedName name="Excel_BuiltIn_Print_Area" localSheetId="14">'16. Műv. ház'!$A$1:$D$45</definedName>
    <definedName name="Excel_BuiltIn_Print_Area" localSheetId="15">'17. Hivatal'!$A$1:$D$44</definedName>
    <definedName name="Excel_BuiltIn_Print_Area" localSheetId="16">'18. VÜKI'!$A$1:$D$86</definedName>
    <definedName name="Excel_BuiltIn_Print_Area" localSheetId="17">'19 önkormányzat'!$A$1:$F$122</definedName>
    <definedName name="Excel_BuiltIn_Print_Area" localSheetId="0">'2'!$A$1:$A$21</definedName>
    <definedName name="Excel_BuiltIn_Print_Area" localSheetId="18">'20. melléklet'!$A$1:$E$52</definedName>
    <definedName name="Excel_BuiltIn_Print_Area" localSheetId="8">'5. melléklet'!$A$1:$E$207</definedName>
    <definedName name="Excel_BuiltIn_Print_Area" localSheetId="21">'ÖNK ÖSSZESITŐ'!$A$1:$D$102</definedName>
    <definedName name="_xlnm.Print_Titles" localSheetId="17">'19 önkormányzat'!$7:$8</definedName>
    <definedName name="_xlnm.Print_Titles" localSheetId="20">'21 kötelező feladat'!$1:$3</definedName>
    <definedName name="_xlnm.Print_Titles" localSheetId="8">'5. melléklet'!$5:$11</definedName>
    <definedName name="_xlnm.Print_Titles" localSheetId="21">'ÖNK ÖSSZESITŐ'!$1:$8</definedName>
    <definedName name="_xlnm.Print_Area" localSheetId="4">'1. melléklet'!$A$1:$G$62</definedName>
    <definedName name="_xlnm.Print_Area" localSheetId="11">'11. melléklet'!$A$1:$N$35</definedName>
    <definedName name="_xlnm.Print_Area" localSheetId="1">'12'!$A$1:$B$11</definedName>
    <definedName name="_xlnm.Print_Area" localSheetId="2">'14adóss'!$A$1:$G$30</definedName>
    <definedName name="_xlnm.Print_Area" localSheetId="3">'15 3éves'!$A$1:$E$55</definedName>
    <definedName name="_xlnm.Print_Area" localSheetId="13">'15. Óvoda'!$A$1:$G$65</definedName>
    <definedName name="_xlnm.Print_Area" localSheetId="14">'16. Műv. ház'!$A$1:$G$44</definedName>
    <definedName name="_xlnm.Print_Area" localSheetId="15">'17. Hivatal'!$A$1:$G$43</definedName>
    <definedName name="_xlnm.Print_Area" localSheetId="16">'18. VÜKI'!$A$1:$G$85</definedName>
    <definedName name="_xlnm.Print_Area" localSheetId="17">'19 önkormányzat'!$A$1:$G$121</definedName>
    <definedName name="_xlnm.Print_Area" localSheetId="0">'2'!$A$1:$D$21</definedName>
    <definedName name="_xlnm.Print_Area" localSheetId="5">'2. melléklet'!$A$1:$F$48</definedName>
    <definedName name="_xlnm.Print_Area" localSheetId="18">'20. melléklet'!$A$1:$I$53</definedName>
    <definedName name="_xlnm.Print_Area" localSheetId="20">'21 kötelező feladat'!$A$1:$E$23</definedName>
    <definedName name="_xlnm.Print_Area" localSheetId="6">'3. melléklet'!$A$1:$F$57</definedName>
    <definedName name="_xlnm.Print_Area" localSheetId="7">'4. melléklet'!$A$1:$F$114</definedName>
    <definedName name="_xlnm.Print_Area" localSheetId="8">'5. melléklet'!$A$1:$F$210</definedName>
    <definedName name="_xlnm.Print_Area" localSheetId="9">'6. 7.8. M  '!$A$1:$F$50</definedName>
    <definedName name="_xlnm.Print_Area" localSheetId="21">'ÖNK ÖSSZESITŐ'!$A$1:$G$99</definedName>
  </definedNames>
  <calcPr fullCalcOnLoad="1"/>
</workbook>
</file>

<file path=xl/sharedStrings.xml><?xml version="1.0" encoding="utf-8"?>
<sst xmlns="http://schemas.openxmlformats.org/spreadsheetml/2006/main" count="2644" uniqueCount="826">
  <si>
    <t>2.melléklet</t>
  </si>
  <si>
    <t>a   /2013.(II.  ) önkormányzati rendelethez</t>
  </si>
  <si>
    <t>Herend Város Önkormányzat</t>
  </si>
  <si>
    <t>Költségvetési többlet, hiány és a hiány finanszírozásának kimutatása</t>
  </si>
  <si>
    <t>ezer Ft</t>
  </si>
  <si>
    <t>ezer Ft-ban</t>
  </si>
  <si>
    <t>2013.évi előirányzat</t>
  </si>
  <si>
    <t>2013.évi módosított  előirányzat</t>
  </si>
  <si>
    <t>2013. I. félévi teljesítés</t>
  </si>
  <si>
    <t xml:space="preserve">Működési bevételek </t>
  </si>
  <si>
    <t>Működési célú pénzmaradvány</t>
  </si>
  <si>
    <t xml:space="preserve">Működési kiadások </t>
  </si>
  <si>
    <t>Működési tartalék</t>
  </si>
  <si>
    <t>Felhalmozási bevételek</t>
  </si>
  <si>
    <t>Felhalmozási célú pénzmaradvány</t>
  </si>
  <si>
    <t>Felhalmozási kiadások</t>
  </si>
  <si>
    <t>Felhalmozási tartalék</t>
  </si>
  <si>
    <t>Hiány finanszírozása:</t>
  </si>
  <si>
    <t xml:space="preserve">Előző évi pénzmaradvány </t>
  </si>
  <si>
    <t>Hitel felvétel 2012. évre</t>
  </si>
  <si>
    <t>Össszesen</t>
  </si>
  <si>
    <t>12.melléklet</t>
  </si>
  <si>
    <t>A   /2013.(II.  ) önkormányzati rendelethez</t>
  </si>
  <si>
    <t>Herend Város Önkormányzat  2013.évre tervezett közvetett támogatásai</t>
  </si>
  <si>
    <t>Megnevezés</t>
  </si>
  <si>
    <t>Összesen</t>
  </si>
  <si>
    <t>Kossuth 179-187 közműköltség átvállalás</t>
  </si>
  <si>
    <t>Fogorvosi rendelő helyiséghasználat</t>
  </si>
  <si>
    <t>Német Nemzetiségi önkormányzat helyiséghasználat</t>
  </si>
  <si>
    <t>Közvetett támogatások összesen</t>
  </si>
  <si>
    <t>14.melléklet</t>
  </si>
  <si>
    <t>Herend Város Önkormányzat adósságot keletkeztető ügyletei és azok fedezetére felhasználható saját bevételek alakulása</t>
  </si>
  <si>
    <t xml:space="preserve">Az Áht. 29. § (3) bekezdés szerint a helyi önkormányzat évente, legkésőbb a költségvetési rendelet elfogadásáig határozatban állapítja meg a költségvetési évet követő 3 évre várható saját bevételeinek és a fizetési kötelezettségeinek összegét.
A jogszabályi előírásoknak megfelelően került kidolgozásra a 2013-2016. évekre vonatkozó tájékoztató.
</t>
  </si>
  <si>
    <t>Sorszám</t>
  </si>
  <si>
    <t>Tárgyév 2013</t>
  </si>
  <si>
    <t>1.évben 2014</t>
  </si>
  <si>
    <t>2.évben 2015</t>
  </si>
  <si>
    <t>3.évben 2016</t>
  </si>
  <si>
    <t>1.</t>
  </si>
  <si>
    <t>Helyi adók</t>
  </si>
  <si>
    <t>2.</t>
  </si>
  <si>
    <t>Díjak,pótlékok birságok</t>
  </si>
  <si>
    <t xml:space="preserve">  -Talajterhelési dij</t>
  </si>
  <si>
    <t xml:space="preserve">  -Közigazgatási és helyszíni bírságok</t>
  </si>
  <si>
    <t xml:space="preserve">  -Bérletid díj</t>
  </si>
  <si>
    <t xml:space="preserve">  -Lakbér</t>
  </si>
  <si>
    <t xml:space="preserve">  -Pótlék, bírság</t>
  </si>
  <si>
    <t>3.</t>
  </si>
  <si>
    <t>Tárgyi eszközök értékesítése</t>
  </si>
  <si>
    <t>4.</t>
  </si>
  <si>
    <t>Részvények részesedések értékesitése</t>
  </si>
  <si>
    <t>5.</t>
  </si>
  <si>
    <t>Saját bevételek összesen 01..05</t>
  </si>
  <si>
    <t>6.</t>
  </si>
  <si>
    <t>Saját bevételek 50 %-a</t>
  </si>
  <si>
    <t>7.</t>
  </si>
  <si>
    <t>Elző évben keletkezett tárgyévet terhelő fizetési kötelezettség</t>
  </si>
  <si>
    <t>8.</t>
  </si>
  <si>
    <t>Felvett hitel és annak tőketartozása</t>
  </si>
  <si>
    <t>10.</t>
  </si>
  <si>
    <t>Hitelviszonyont megtestesítő értékpapír</t>
  </si>
  <si>
    <t>11.</t>
  </si>
  <si>
    <t>Kezességvállalásból eredő fizetési kötelezettség</t>
  </si>
  <si>
    <t>12.</t>
  </si>
  <si>
    <t>Tárgyévben keletkezett tárgyévet terhelő fizetési kötelezettség</t>
  </si>
  <si>
    <t>13.</t>
  </si>
  <si>
    <t>15.</t>
  </si>
  <si>
    <t>16.</t>
  </si>
  <si>
    <t>17.</t>
  </si>
  <si>
    <t>Fizetési kötelezettség összesen</t>
  </si>
  <si>
    <t>18.</t>
  </si>
  <si>
    <t>Fizetési kötelezettséggel csökkentett saját bevétel 50%-a</t>
  </si>
  <si>
    <t>15.melléklet</t>
  </si>
  <si>
    <t xml:space="preserve">Herend Város Önkormányzat </t>
  </si>
  <si>
    <t>2012-2014 évre tervezett bevételei és kiadásai</t>
  </si>
  <si>
    <t>2013 év</t>
  </si>
  <si>
    <t>2014.év</t>
  </si>
  <si>
    <t>2015.év</t>
  </si>
  <si>
    <t>Működési bevételek</t>
  </si>
  <si>
    <t>Intézményi működéssel kapcs. bevételek</t>
  </si>
  <si>
    <t>Egyéb saját bevételek</t>
  </si>
  <si>
    <t>Átvett pénzeszközök működési célra</t>
  </si>
  <si>
    <t xml:space="preserve">Áfa bevételek </t>
  </si>
  <si>
    <t>Hozam és kamat bevételek</t>
  </si>
  <si>
    <t>Támogatások, kiegészítések</t>
  </si>
  <si>
    <t>Támogatás értékű működési bevételek</t>
  </si>
  <si>
    <t>9.</t>
  </si>
  <si>
    <t>Támogatás értékű felhalmozási bevételek</t>
  </si>
  <si>
    <t>Kiegészítések, visszatérülések</t>
  </si>
  <si>
    <t>Önkormányzatok költségvetési támogatása</t>
  </si>
  <si>
    <t>Önkormányzatok sajátos működési bevételei</t>
  </si>
  <si>
    <t>Illetékek</t>
  </si>
  <si>
    <t>14.</t>
  </si>
  <si>
    <t>Pótlékok,bírságok, egyéb sajátos bevételek</t>
  </si>
  <si>
    <t>Átengedett központi adók</t>
  </si>
  <si>
    <t>Bírságok /pl környezetvédelmi/</t>
  </si>
  <si>
    <t>Talajterhelési díj</t>
  </si>
  <si>
    <t>19.</t>
  </si>
  <si>
    <t>Hitelek,értékpapírok,támogatási kölcsönök</t>
  </si>
  <si>
    <t>20.</t>
  </si>
  <si>
    <t>Hitel felvétel</t>
  </si>
  <si>
    <t>21.</t>
  </si>
  <si>
    <t xml:space="preserve">   működésre</t>
  </si>
  <si>
    <t>22.</t>
  </si>
  <si>
    <t xml:space="preserve">   felhalmozásra</t>
  </si>
  <si>
    <t>23.</t>
  </si>
  <si>
    <t>Felhalmozási és tőke jellegű bevételek</t>
  </si>
  <si>
    <t>24.</t>
  </si>
  <si>
    <t>Tárgyi eszközök és immat. javak értékesítése</t>
  </si>
  <si>
    <t>25.</t>
  </si>
  <si>
    <t>Felhalmozási célú átvett pézneszközök</t>
  </si>
  <si>
    <t>26.</t>
  </si>
  <si>
    <t>Egyéb bevétek</t>
  </si>
  <si>
    <t>27.</t>
  </si>
  <si>
    <t>Előző évi maradvány igénybevétele</t>
  </si>
  <si>
    <t>28.</t>
  </si>
  <si>
    <t>Bevételek összesen</t>
  </si>
  <si>
    <t>29.</t>
  </si>
  <si>
    <t>30.</t>
  </si>
  <si>
    <t>Kiadások</t>
  </si>
  <si>
    <t>31.</t>
  </si>
  <si>
    <t>Személyi juttatások</t>
  </si>
  <si>
    <t>32.</t>
  </si>
  <si>
    <t>Munkaadókat terhelő járulékok</t>
  </si>
  <si>
    <t>33.</t>
  </si>
  <si>
    <t>Dologi kiadások</t>
  </si>
  <si>
    <t>34.</t>
  </si>
  <si>
    <t>Átadott pénzeszközök</t>
  </si>
  <si>
    <t>35.</t>
  </si>
  <si>
    <t>Társadalom- és szociálpolitikai juttatások</t>
  </si>
  <si>
    <t>36.</t>
  </si>
  <si>
    <t>37.</t>
  </si>
  <si>
    <t>Beruházások</t>
  </si>
  <si>
    <t>38.</t>
  </si>
  <si>
    <t>Felújítások</t>
  </si>
  <si>
    <t>39.</t>
  </si>
  <si>
    <t xml:space="preserve">Támogatásértékű felhalmozási kiadások </t>
  </si>
  <si>
    <t>40.</t>
  </si>
  <si>
    <t>Pénzeszköz átadasok</t>
  </si>
  <si>
    <t>41.</t>
  </si>
  <si>
    <t>Pénzügyi befektetések</t>
  </si>
  <si>
    <t>42.</t>
  </si>
  <si>
    <t>Kamatkiadások</t>
  </si>
  <si>
    <t>43.</t>
  </si>
  <si>
    <t>Hitelek kölcsönök nyújtása, törlesztése</t>
  </si>
  <si>
    <t>44.</t>
  </si>
  <si>
    <t xml:space="preserve">   Felhalmozási célú hiteltörlesztés</t>
  </si>
  <si>
    <t>45.</t>
  </si>
  <si>
    <t xml:space="preserve">   Működési célú</t>
  </si>
  <si>
    <t>46.</t>
  </si>
  <si>
    <t>Tartalék</t>
  </si>
  <si>
    <t>47.</t>
  </si>
  <si>
    <t>Kadások összesen</t>
  </si>
  <si>
    <t>1. melléklet</t>
  </si>
  <si>
    <t xml:space="preserve"> bevételi és kiadási előirányzatainak főösszesítője</t>
  </si>
  <si>
    <t>Adatok  Ft-ban</t>
  </si>
  <si>
    <t>Sor szám</t>
  </si>
  <si>
    <t>Bevételek</t>
  </si>
  <si>
    <t>2016. évi előirányzat</t>
  </si>
  <si>
    <t>2017. évi előirányzat</t>
  </si>
  <si>
    <t>2016. évi %-ában</t>
  </si>
  <si>
    <t>A</t>
  </si>
  <si>
    <t>B</t>
  </si>
  <si>
    <t>C</t>
  </si>
  <si>
    <t>D</t>
  </si>
  <si>
    <t>Önkormányzatok működési támogatásai</t>
  </si>
  <si>
    <t>Egyéb működési célú támogatások bevételei államháztartáson belülről</t>
  </si>
  <si>
    <t>I.</t>
  </si>
  <si>
    <t>Működési célú támogatások államháztartáson belülről</t>
  </si>
  <si>
    <t>II.</t>
  </si>
  <si>
    <t>Felhalmozási célú támogatások államháztartáson belülről</t>
  </si>
  <si>
    <t>Vagyoni típusú adók( kommunális adó)</t>
  </si>
  <si>
    <t>Értékesítési és forgalmi adók ( iparűzési adó)</t>
  </si>
  <si>
    <t>Gépjárműadók</t>
  </si>
  <si>
    <t>Egyéb áruhasználati és szolgálati adók (talajterhelési díj)</t>
  </si>
  <si>
    <t>Egyéb közhatalmi bevételek</t>
  </si>
  <si>
    <t>III.</t>
  </si>
  <si>
    <t>Közhatalmi bevételek</t>
  </si>
  <si>
    <t>Szolgáltatások ellenértékei</t>
  </si>
  <si>
    <t>Közvetített szolgáltatások ellenértéke</t>
  </si>
  <si>
    <t>Tulajdonosi bevételek</t>
  </si>
  <si>
    <t>Ellátási díjak</t>
  </si>
  <si>
    <t>Kiszámlázott általános forgalmi adó</t>
  </si>
  <si>
    <t>Kamatbevételek</t>
  </si>
  <si>
    <t>Egyéb pénzügyi műveletek bevételei</t>
  </si>
  <si>
    <t>Egyéb működési bevételek</t>
  </si>
  <si>
    <t>IV.</t>
  </si>
  <si>
    <t>V.</t>
  </si>
  <si>
    <t>VI.</t>
  </si>
  <si>
    <t>Működési célú átvett pénzeszközök</t>
  </si>
  <si>
    <t>VII.</t>
  </si>
  <si>
    <t>Felhalmozási célú pénzeszközök</t>
  </si>
  <si>
    <t>Költségvetési bevételek összesen</t>
  </si>
  <si>
    <t>VIII.</t>
  </si>
  <si>
    <t>Hitel-, kölcsön felvétel pénzügyi vállalkozástól</t>
  </si>
  <si>
    <t>IX.</t>
  </si>
  <si>
    <t xml:space="preserve"> Költségvetési maradvány</t>
  </si>
  <si>
    <t>Ebből felhalmozási célú</t>
  </si>
  <si>
    <t xml:space="preserve">         működési célú</t>
  </si>
  <si>
    <t>X.</t>
  </si>
  <si>
    <t xml:space="preserve">Államháztartáson belüli megelőlegezés  </t>
  </si>
  <si>
    <t>Finanszírozási bevételek összesen</t>
  </si>
  <si>
    <t>BEVÉTELEK ÖSSZESEN</t>
  </si>
  <si>
    <t>Munkaadókat terhelő járulékok és szociális hozzájárulási adó</t>
  </si>
  <si>
    <t xml:space="preserve">III. </t>
  </si>
  <si>
    <t>Ellátottak pénzbeli juttatásai</t>
  </si>
  <si>
    <t>Egyéb működési célú kiadások</t>
  </si>
  <si>
    <t>Egyéb felhalmozási célú kiadások</t>
  </si>
  <si>
    <t>Költségvetési kiadások</t>
  </si>
  <si>
    <t>48.</t>
  </si>
  <si>
    <t>Hitel kölcsön törlesztése pénzügyi vállalkozásnak</t>
  </si>
  <si>
    <t>49.</t>
  </si>
  <si>
    <t>51.</t>
  </si>
  <si>
    <t>Finanszírozási kiadások</t>
  </si>
  <si>
    <t>52.</t>
  </si>
  <si>
    <t>KIADÁSOK ÖSSZESEN</t>
  </si>
  <si>
    <t xml:space="preserve">2.melléklet </t>
  </si>
  <si>
    <t>Herend Város Önkormányzat 2017. évi működési és felhalmozási mérlege</t>
  </si>
  <si>
    <t xml:space="preserve">                                                                                                                                                                 </t>
  </si>
  <si>
    <t>Adatok Ft-ban</t>
  </si>
  <si>
    <t>MEGNEVEZÉS</t>
  </si>
  <si>
    <t>Működési bevételek összesen</t>
  </si>
  <si>
    <t>Tartalékok</t>
  </si>
  <si>
    <t>Működési kiadások összesen</t>
  </si>
  <si>
    <t>Hitel kölcsön felvétel pénzügyi vállalkozástól</t>
  </si>
  <si>
    <t>Maradvány igénybevétele</t>
  </si>
  <si>
    <t>Államháztartáson belüli megelőlegezés</t>
  </si>
  <si>
    <t>Finanszírozási bevétel</t>
  </si>
  <si>
    <t>Államháztartáson belüli megelőlegezések</t>
  </si>
  <si>
    <t xml:space="preserve">Felhalmozási bevételek  </t>
  </si>
  <si>
    <t>Felhalmozási célú átvett pénzeszközök</t>
  </si>
  <si>
    <t>Felhalmozási bevételek összesen</t>
  </si>
  <si>
    <t>Felhalmozási kiadások összesen</t>
  </si>
  <si>
    <t xml:space="preserve"> BEVÉTELEK ÖSSZESEN</t>
  </si>
  <si>
    <t xml:space="preserve">3.melléklet </t>
  </si>
  <si>
    <t>Herend Város Önkormányzat 2017. évi bevételi előirányzatai forrásonként</t>
  </si>
  <si>
    <t>XI.</t>
  </si>
  <si>
    <t xml:space="preserve">4.melléklet </t>
  </si>
  <si>
    <t>Herend Város Önkormányzat önállóan működő intézményei bevétele</t>
  </si>
  <si>
    <t>2017.</t>
  </si>
  <si>
    <t>Önkormányzat</t>
  </si>
  <si>
    <t xml:space="preserve">2016.évi előirányzat   </t>
  </si>
  <si>
    <t>Működési bevétel</t>
  </si>
  <si>
    <t>Előző évi költségvetési maradvány</t>
  </si>
  <si>
    <t>Önkormányzat összesen</t>
  </si>
  <si>
    <t>Polgármesteri Hivatal</t>
  </si>
  <si>
    <t>Polgármesteri Hivatal összesen</t>
  </si>
  <si>
    <t>Herendi Hétszínvilág Óvoda és Bölcsőde</t>
  </si>
  <si>
    <t>Óvoda bevétele összesen</t>
  </si>
  <si>
    <t>Művelődési Ház és Könyvtár</t>
  </si>
  <si>
    <t>Művelődési ház bevétele összesen</t>
  </si>
  <si>
    <t>Herendi Városüzemeltetési Közszolgáltató Intézmény</t>
  </si>
  <si>
    <t>Herendi Városüzemeltetési Közszolgáltató Intézmény bevétele összesen</t>
  </si>
  <si>
    <t>ÖNKORMÁNYZAT ÖSSZESEN</t>
  </si>
  <si>
    <t xml:space="preserve">5.melléklet </t>
  </si>
  <si>
    <t>Herend Város Önkormányzat és költségvetési szervei 2017. évi működési és felhalmozási  kiadási előirányzatai  kormányzati funkciónként</t>
  </si>
  <si>
    <t>Szakfeladat</t>
  </si>
  <si>
    <t>2017. Engedélyezett létszám</t>
  </si>
  <si>
    <t>2017.évi előirányzat</t>
  </si>
  <si>
    <t>Herend Város Önkkormányzata</t>
  </si>
  <si>
    <t>Televízió-műsor szolg. És tám.</t>
  </si>
  <si>
    <t>Ebből: Dologi kiadás</t>
  </si>
  <si>
    <t>Lakóingatlan hasznosítás</t>
  </si>
  <si>
    <t xml:space="preserve">          Felhalmozási kiadás</t>
  </si>
  <si>
    <t>Ebből: Személyi juttatás</t>
  </si>
  <si>
    <t xml:space="preserve">          Járulékok</t>
  </si>
  <si>
    <t xml:space="preserve">          Dologi kiadás</t>
  </si>
  <si>
    <t>Közvilágítás</t>
  </si>
  <si>
    <t>Ár- és belvízvédelem</t>
  </si>
  <si>
    <t>Háziorvosi alapellátás</t>
  </si>
  <si>
    <t xml:space="preserve">          Működési célú pénzeszköz átadás</t>
  </si>
  <si>
    <t>Család és nővédelmi eü.gondozás</t>
  </si>
  <si>
    <t>Ebből: Személyi juttatás, járulékok</t>
  </si>
  <si>
    <t>Felhalmozási kiadás</t>
  </si>
  <si>
    <t>Iskola eü.Egyéb egészségügyi ellátás</t>
  </si>
  <si>
    <t>Máshova nem sorolt tevékenység</t>
  </si>
  <si>
    <t>Nonprofit szervezetek támogatása</t>
  </si>
  <si>
    <t>Közvetett támogatások</t>
  </si>
  <si>
    <t>Önkormányzat által folyósított ellátások</t>
  </si>
  <si>
    <t>50.</t>
  </si>
  <si>
    <t>Önkormányzati ig tevékenység</t>
  </si>
  <si>
    <t>53.</t>
  </si>
  <si>
    <t>54.</t>
  </si>
  <si>
    <t>55.</t>
  </si>
  <si>
    <t>56.</t>
  </si>
  <si>
    <t>Beruházás</t>
  </si>
  <si>
    <t>57.</t>
  </si>
  <si>
    <t>Államháztartáson belüli megelőlegezés visszafizetése</t>
  </si>
  <si>
    <t>58.</t>
  </si>
  <si>
    <t>Hiteltörlesztés</t>
  </si>
  <si>
    <t>59.</t>
  </si>
  <si>
    <t>Lekötött bankbetétek</t>
  </si>
  <si>
    <t>60.</t>
  </si>
  <si>
    <t>Elvonások,befizetések</t>
  </si>
  <si>
    <t>61.</t>
  </si>
  <si>
    <t>Közfoglalkoztatás hosszabb időtartamban</t>
  </si>
  <si>
    <t>62.</t>
  </si>
  <si>
    <t>63.</t>
  </si>
  <si>
    <t>64.</t>
  </si>
  <si>
    <t>65.</t>
  </si>
  <si>
    <t>Város és község gazdálkodás</t>
  </si>
  <si>
    <t>66.</t>
  </si>
  <si>
    <t>67.</t>
  </si>
  <si>
    <t>68.</t>
  </si>
  <si>
    <t>69.</t>
  </si>
  <si>
    <t>70.</t>
  </si>
  <si>
    <t>71.</t>
  </si>
  <si>
    <t>72.</t>
  </si>
  <si>
    <t>Önkormányzatok elszámolásai költségvetési szerveikkel</t>
  </si>
  <si>
    <t>73.</t>
  </si>
  <si>
    <t xml:space="preserve">        Intézményfinanszírozás</t>
  </si>
  <si>
    <t>74.</t>
  </si>
  <si>
    <t>75.</t>
  </si>
  <si>
    <t>76.</t>
  </si>
  <si>
    <t>77.</t>
  </si>
  <si>
    <t>78.</t>
  </si>
  <si>
    <t>79.</t>
  </si>
  <si>
    <t xml:space="preserve">         Önkormányzat által folyósított ellátások</t>
  </si>
  <si>
    <t>80.</t>
  </si>
  <si>
    <t xml:space="preserve">         Felhalmozási kiadás</t>
  </si>
  <si>
    <t>81.</t>
  </si>
  <si>
    <t xml:space="preserve">         Finanszírozási műveletek</t>
  </si>
  <si>
    <t>82.</t>
  </si>
  <si>
    <t>83.</t>
  </si>
  <si>
    <t>84.</t>
  </si>
  <si>
    <t>85.</t>
  </si>
  <si>
    <t>86.</t>
  </si>
  <si>
    <t>Herendi Polgármesteri Hivatal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</si>
  <si>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</si>
  <si>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</si>
  <si>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</si>
  <si>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</si>
  <si>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</si>
  <si>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</si>
  <si>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</si>
  <si>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</si>
  <si>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</si>
  <si>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</si>
  <si>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</si>
  <si>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</si>
  <si>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</si>
  <si>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Óvodai intézményi étkeztetés</t>
  </si>
  <si>
    <t>102.</t>
  </si>
  <si>
    <t>103.</t>
  </si>
  <si>
    <t>104.</t>
  </si>
  <si>
    <t>105.</t>
  </si>
  <si>
    <t>Étkeztetés a bölcsödében</t>
  </si>
  <si>
    <t>106.</t>
  </si>
  <si>
    <t>107.</t>
  </si>
  <si>
    <t>108.</t>
  </si>
  <si>
    <t>109.</t>
  </si>
  <si>
    <t>Óvodai nevelés, iskola előkészítés</t>
  </si>
  <si>
    <t>110.</t>
  </si>
  <si>
    <t>111.</t>
  </si>
  <si>
    <t>112.</t>
  </si>
  <si>
    <t>113.</t>
  </si>
  <si>
    <t>114.</t>
  </si>
  <si>
    <t>Nemzetiségi óvodai nevelés</t>
  </si>
  <si>
    <t>115.</t>
  </si>
  <si>
    <t>116.</t>
  </si>
  <si>
    <t>117.</t>
  </si>
  <si>
    <t>118.</t>
  </si>
  <si>
    <t>Bölcsődei ellátás</t>
  </si>
  <si>
    <t>119.</t>
  </si>
  <si>
    <t>120.</t>
  </si>
  <si>
    <t>121.</t>
  </si>
  <si>
    <t>122.</t>
  </si>
  <si>
    <t>123.</t>
  </si>
  <si>
    <t>Óvodai ellátás működtetés</t>
  </si>
  <si>
    <t>124.</t>
  </si>
  <si>
    <t>125.</t>
  </si>
  <si>
    <t xml:space="preserve">           Járulékok</t>
  </si>
  <si>
    <t>126.</t>
  </si>
  <si>
    <t xml:space="preserve">           Dologi</t>
  </si>
  <si>
    <t>127.</t>
  </si>
  <si>
    <t>128.</t>
  </si>
  <si>
    <t>Óvodai nevelés összesen</t>
  </si>
  <si>
    <t>129.</t>
  </si>
  <si>
    <t>130.</t>
  </si>
  <si>
    <t>131.</t>
  </si>
  <si>
    <t>132.</t>
  </si>
  <si>
    <t>133.</t>
  </si>
  <si>
    <t>134.</t>
  </si>
  <si>
    <t>Herendi Művelődési Ház és Könyvtár</t>
  </si>
  <si>
    <t>135.</t>
  </si>
  <si>
    <t>Közművelődési intézmény működtetése</t>
  </si>
  <si>
    <t>136.</t>
  </si>
  <si>
    <t>137.</t>
  </si>
  <si>
    <t>138.</t>
  </si>
  <si>
    <t>139.</t>
  </si>
  <si>
    <t>140.</t>
  </si>
  <si>
    <t>Könyvtár</t>
  </si>
  <si>
    <t>141.</t>
  </si>
  <si>
    <t>142.</t>
  </si>
  <si>
    <t>143.</t>
  </si>
  <si>
    <t>144.</t>
  </si>
  <si>
    <t>145.</t>
  </si>
  <si>
    <t>146.</t>
  </si>
  <si>
    <t>147.</t>
  </si>
  <si>
    <t>150.</t>
  </si>
  <si>
    <t>Gyermekétkeztetés köznevelési intézményben</t>
  </si>
  <si>
    <t>151.</t>
  </si>
  <si>
    <t>152.</t>
  </si>
  <si>
    <t>153.</t>
  </si>
  <si>
    <t>154.</t>
  </si>
  <si>
    <t>Munkahelyi étkezés köznevelési intézményben</t>
  </si>
  <si>
    <t>155.</t>
  </si>
  <si>
    <t>156.</t>
  </si>
  <si>
    <t>157.</t>
  </si>
  <si>
    <t>158.</t>
  </si>
  <si>
    <t>Intézményen kívüli gyermekétkeztetés</t>
  </si>
  <si>
    <t>159.</t>
  </si>
  <si>
    <t>160.</t>
  </si>
  <si>
    <t>161.</t>
  </si>
  <si>
    <t>162.</t>
  </si>
  <si>
    <t>163.</t>
  </si>
  <si>
    <t>Közutak,hidak üzemeltetése</t>
  </si>
  <si>
    <t>164.</t>
  </si>
  <si>
    <t>165.</t>
  </si>
  <si>
    <t>166.</t>
  </si>
  <si>
    <t>Köztemető fenntartás</t>
  </si>
  <si>
    <t>167.</t>
  </si>
  <si>
    <t>168.</t>
  </si>
  <si>
    <t>169.</t>
  </si>
  <si>
    <t>170.</t>
  </si>
  <si>
    <t>171.</t>
  </si>
  <si>
    <t>172.</t>
  </si>
  <si>
    <t>177.</t>
  </si>
  <si>
    <t>Állategészségügy</t>
  </si>
  <si>
    <t>178.</t>
  </si>
  <si>
    <t>179.</t>
  </si>
  <si>
    <t>180.</t>
  </si>
  <si>
    <t>181.</t>
  </si>
  <si>
    <t>182.</t>
  </si>
  <si>
    <t>183.</t>
  </si>
  <si>
    <t>184.</t>
  </si>
  <si>
    <t>Zöldterület fenntartása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</si>
  <si>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</si>
  <si>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</si>
  <si>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</si>
  <si>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</si>
  <si>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</si>
  <si>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</si>
  <si>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</si>
  <si>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</si>
  <si>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</si>
  <si>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</si>
  <si>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</si>
  <si>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ÖNKORMÁNYZAT ÉS INTÉZMÉNYEI ÖSSZESEN</t>
  </si>
  <si>
    <t>196.</t>
  </si>
  <si>
    <t>197.</t>
  </si>
  <si>
    <t>198.</t>
  </si>
  <si>
    <t>199.</t>
  </si>
  <si>
    <t>200.</t>
  </si>
  <si>
    <t xml:space="preserve">          Önkormányzat által folyósított ellátások</t>
  </si>
  <si>
    <t>201.</t>
  </si>
  <si>
    <t>202.</t>
  </si>
  <si>
    <t xml:space="preserve">          Finanszírozási kiadások</t>
  </si>
  <si>
    <t xml:space="preserve">          Tartalék</t>
  </si>
  <si>
    <t xml:space="preserve">6.melléklet </t>
  </si>
  <si>
    <t>Herend Város Önkormányzat 2017.évi felhalmozási kiadások előirányzata feladatonként</t>
  </si>
  <si>
    <t>Beruházás megnevezés</t>
  </si>
  <si>
    <t xml:space="preserve">A </t>
  </si>
  <si>
    <t>Felújítás</t>
  </si>
  <si>
    <t>Művelődési ház szennyvízelvezető r. és vészkijárat felújítás</t>
  </si>
  <si>
    <t>Herendi Hétszínvilág Óvoda és Bölcsőde villamos főelosztó kiépítése, szabványosítás</t>
  </si>
  <si>
    <t>Egyéb gép, berendezés városüzemeltetés</t>
  </si>
  <si>
    <t>Egyéb gép berendezés óvoda</t>
  </si>
  <si>
    <t xml:space="preserve">Egyéb gép, berendezés önkormányzat </t>
  </si>
  <si>
    <t>Eon Kossuth utca villanyoszlop cseréje</t>
  </si>
  <si>
    <t>Földterület vásárlása</t>
  </si>
  <si>
    <t>Közvilágítás kialakítása B lakóövezet</t>
  </si>
  <si>
    <t>7.melléklet</t>
  </si>
  <si>
    <t xml:space="preserve">Herend Város Önkormányzat 2017. évi pénzeszköz átadásainak és egyéb támogatásainak előirányzata </t>
  </si>
  <si>
    <t>Pénzeszköz átadás</t>
  </si>
  <si>
    <t>Támogatásértékű pénzeszköz átadás</t>
  </si>
  <si>
    <t>Veszprémi Többcélú Kistérségi társulás támogatása VMJV</t>
  </si>
  <si>
    <t xml:space="preserve">Központi orvosi ügyeletre </t>
  </si>
  <si>
    <t>Családsegítő társulásnak átadás</t>
  </si>
  <si>
    <t>Német Nemzetiségi önkormányzatnak átadás</t>
  </si>
  <si>
    <t>Működési célú pénzeszköz átadás ÁH-on kiv.</t>
  </si>
  <si>
    <t>8.melléklet</t>
  </si>
  <si>
    <t>Herend Város Önkormányzat  2017.évre tervezett közvetett támogatásai</t>
  </si>
  <si>
    <t>2016. évi</t>
  </si>
  <si>
    <t>2017. évi</t>
  </si>
  <si>
    <t>Kossuth u. 45. helyi önszerveződő közösségek részére helyiség biztosítása</t>
  </si>
  <si>
    <t>Talajterhelési díj szociális alapon történő mérséklése</t>
  </si>
  <si>
    <t>9.melléklet</t>
  </si>
  <si>
    <t>2017. évi működési és felhalmozási bevételek mérlegszerűen</t>
  </si>
  <si>
    <t>Működési kiadások</t>
  </si>
  <si>
    <t>Önkorm.</t>
  </si>
  <si>
    <t>Eü</t>
  </si>
  <si>
    <t>Hivatal</t>
  </si>
  <si>
    <t>Óvoda</t>
  </si>
  <si>
    <t>Művház</t>
  </si>
  <si>
    <t>Vüki</t>
  </si>
  <si>
    <t>Összesen:</t>
  </si>
  <si>
    <t>Személyi juttatás</t>
  </si>
  <si>
    <t xml:space="preserve">  Előző évi maradvány igénybev.</t>
  </si>
  <si>
    <t>Dologi kiadás</t>
  </si>
  <si>
    <t xml:space="preserve">Államháztartáson belüli megelőlegezés </t>
  </si>
  <si>
    <t>Ellátottak juttatásai</t>
  </si>
  <si>
    <t>Költségvetési támogatásból intézményeknek</t>
  </si>
  <si>
    <t>Önkormányzati támogatás</t>
  </si>
  <si>
    <t>Önkormányztai támogatás felhalmozási célú</t>
  </si>
  <si>
    <t>Felhalmozás célú hitel</t>
  </si>
  <si>
    <t>Kiadások mindösszesen:</t>
  </si>
  <si>
    <t>Bevételek mindösszesen:</t>
  </si>
  <si>
    <t>E</t>
  </si>
  <si>
    <t>11.melléklet</t>
  </si>
  <si>
    <t>2017. évi előirányzat felhasználási ütemterv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</si>
  <si>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</si>
  <si>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</si>
  <si>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</si>
  <si>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</si>
  <si>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</si>
  <si>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</si>
  <si>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</si>
  <si>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</si>
  <si>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</si>
  <si>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</si>
  <si>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</si>
  <si>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</si>
  <si>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összesen</t>
  </si>
  <si>
    <t>Összes bevétel</t>
  </si>
  <si>
    <t>Elvonások, befizetések</t>
  </si>
  <si>
    <t>Összes kiadás</t>
  </si>
  <si>
    <t>Havi egyenleg</t>
  </si>
  <si>
    <t>Halmozott egyenleg</t>
  </si>
  <si>
    <t>F</t>
  </si>
  <si>
    <t xml:space="preserve">14.melléklet </t>
  </si>
  <si>
    <t>2017-2020 évre tervezett bevételei és kiadásai</t>
  </si>
  <si>
    <t>2017. év</t>
  </si>
  <si>
    <t>2018. év</t>
  </si>
  <si>
    <t>2019. év</t>
  </si>
  <si>
    <t>2020. év</t>
  </si>
  <si>
    <t xml:space="preserve">15.  melléklet </t>
  </si>
  <si>
    <t>Herendi Hétszínvilág Óvoda és Bölcsőde költségvetése</t>
  </si>
  <si>
    <t>Költségvetési bevételek</t>
  </si>
  <si>
    <t>Intézményfinanszírozás</t>
  </si>
  <si>
    <t>Ebből költségvetési támogatás</t>
  </si>
  <si>
    <t xml:space="preserve">     Önkormányzati forrás</t>
  </si>
  <si>
    <t>Előző évi költségvetési  maradvány</t>
  </si>
  <si>
    <t xml:space="preserve">Létszám </t>
  </si>
  <si>
    <t>Étkeztetés bölcsődében</t>
  </si>
  <si>
    <t>Munkahelyi étkeztetés</t>
  </si>
  <si>
    <t>Sajátos nevelési ig.</t>
  </si>
  <si>
    <t>Ebből: személyi juttatás</t>
  </si>
  <si>
    <t>Járulékok</t>
  </si>
  <si>
    <t>Óvodai kiadás összesen</t>
  </si>
  <si>
    <t>16. melléklet</t>
  </si>
  <si>
    <t>Herendi Művelődési Ház és Könyvtár  költségvetése</t>
  </si>
  <si>
    <t xml:space="preserve">Intézmény finanszírozás </t>
  </si>
  <si>
    <t>Finanszírozási bevételek</t>
  </si>
  <si>
    <t>Létszám</t>
  </si>
  <si>
    <t>Egyéb kiadói tevékenység</t>
  </si>
  <si>
    <t>Helyi, térségi közösségi tér biztosítása, működtetése</t>
  </si>
  <si>
    <t>Herendi Művelődési Ház és Könyvtár kiadások összesen</t>
  </si>
  <si>
    <t>17. melléklet</t>
  </si>
  <si>
    <t>Herendi Polgármesteri Hivatal  költségvetése</t>
  </si>
  <si>
    <t>előző évi költségvetési maradvány</t>
  </si>
  <si>
    <t xml:space="preserve">         Önkormányzati forrás</t>
  </si>
  <si>
    <t xml:space="preserve">B    </t>
  </si>
  <si>
    <t>Adó vám és jővedéki igazgatás</t>
  </si>
  <si>
    <t>Országos népszavazás</t>
  </si>
  <si>
    <t>18. melléklet</t>
  </si>
  <si>
    <t>Kormányzati funkció</t>
  </si>
  <si>
    <t>Munkahelyi étkeztetés köznevelési intézményben</t>
  </si>
  <si>
    <t>Közutak, hidak üzemeltetése</t>
  </si>
  <si>
    <t>Köztemető fennt. Üzemeltetés</t>
  </si>
  <si>
    <t>Egyéb város és k gazd.</t>
  </si>
  <si>
    <t>Ebből Dologi kiadás</t>
  </si>
  <si>
    <t>Herendi Városüzemeltetési Közszolgáltató Intézmény összesen</t>
  </si>
  <si>
    <t>19. melléklet</t>
  </si>
  <si>
    <t>Herend Város Önkormányzat  költségvetése</t>
  </si>
  <si>
    <t>083050-1 Televízió-műsor szolg. és tám.</t>
  </si>
  <si>
    <t>064010-1 Közvilágítás</t>
  </si>
  <si>
    <t>VIII</t>
  </si>
  <si>
    <t>IX</t>
  </si>
  <si>
    <t>Iskola eü. Egyéb egészségügyi ellátás</t>
  </si>
  <si>
    <t>Dologi</t>
  </si>
  <si>
    <t>XII.</t>
  </si>
  <si>
    <t>Tervezett tartalék</t>
  </si>
  <si>
    <t>Államháztartáson belüli megelőlegezés visszafiz</t>
  </si>
  <si>
    <t>XIII.</t>
  </si>
  <si>
    <t>XV.</t>
  </si>
  <si>
    <t>Főösszeg egyeztető</t>
  </si>
  <si>
    <t>20. melléklet</t>
  </si>
  <si>
    <t>Kötelező , önként vállalt és állami (államigazgatási) feladatainak kiadásai 2017. évre</t>
  </si>
  <si>
    <t>Intézmény</t>
  </si>
  <si>
    <t>Kiadás összesen</t>
  </si>
  <si>
    <t>Eredeti előirányzat</t>
  </si>
  <si>
    <t>kötelező</t>
  </si>
  <si>
    <t>önként vállalt</t>
  </si>
  <si>
    <t>állami (igazgatási)</t>
  </si>
  <si>
    <t>Városüzemeltetési Közszolgáltató Intézmény</t>
  </si>
  <si>
    <t>utak, hidak üzemeltetése</t>
  </si>
  <si>
    <t>köztemető fenntartás</t>
  </si>
  <si>
    <t>egyéb város és k. gazd.</t>
  </si>
  <si>
    <t>Állategészségügyi tevékenység</t>
  </si>
  <si>
    <t>Zöldterületek kezelése, fenntartása</t>
  </si>
  <si>
    <t>közfoglalkoztatás</t>
  </si>
  <si>
    <t>polgármesteri hivatal működtetés</t>
  </si>
  <si>
    <t>Adó,vám és jővedéki igazgatás</t>
  </si>
  <si>
    <t>óvodai intézményi étkeztetés</t>
  </si>
  <si>
    <t>étkeztetés bölcsődében</t>
  </si>
  <si>
    <t>bölcsődei ellátás</t>
  </si>
  <si>
    <t>Közművelődási intézmény</t>
  </si>
  <si>
    <t xml:space="preserve">           rendezvények, közösségi programok szervezése</t>
  </si>
  <si>
    <t>2017. ÉVI CÉLTARTALÉK FELHALSZNÁLÁSA</t>
  </si>
  <si>
    <t>KÖZTERÜLETEK, Építmények beszerzése, FELÚJÍTÁSA</t>
  </si>
  <si>
    <t>Top-2.1.2. Zöld város kialakítása</t>
  </si>
  <si>
    <t>TOP-2.3.1.-15 Fenntartaható települési közlekedés fejlesztése</t>
  </si>
  <si>
    <t>TOP-2.1.3.-15 Települési környezetvédelmi infrastruktúra fejlesztése</t>
  </si>
  <si>
    <t>TOP-4.3.1-15 Leromlott területek rehabilitációja</t>
  </si>
  <si>
    <t>TOP-5.2.1-15 A társadalmi együttműködés erősítését szolgáló helyi szintű komplex programok</t>
  </si>
  <si>
    <t>TOP-4.2.1-15 Szociális alapszolgáltatások infrastruktúrájának bővítése ( CSSK)</t>
  </si>
  <si>
    <t>ÖSSZESEN</t>
  </si>
  <si>
    <t>GÉP, BERENDEZÉS FELSZERELÉS VÁSÁRLÁS</t>
  </si>
  <si>
    <t>Közművelődési Érdekeltségnövelő támogatás önerő</t>
  </si>
  <si>
    <t>ÉPÜLETEK FELÚJÍTÁSA</t>
  </si>
  <si>
    <t>VP6-7.4.1.1-15 Településképet meghatározó épületek külső rekonstrukciója pályázat (Műv ház))</t>
  </si>
  <si>
    <t>TOP-3.2.1.-15 Önkormányzati épületek energetikai korszerűsítése (Egészségház)</t>
  </si>
  <si>
    <t>MINDÖSSZESEN</t>
  </si>
  <si>
    <t>21.melléklet</t>
  </si>
  <si>
    <t>Kötelező , önként vállalt és állami (államigazgatási) feladatainak kiadásai</t>
  </si>
  <si>
    <t>Ebből:</t>
  </si>
  <si>
    <t>Ebből: kötelező feladat</t>
  </si>
  <si>
    <t xml:space="preserve">    városi és kábel tv üzemeltetés</t>
  </si>
  <si>
    <t xml:space="preserve">  képviselői tiszteletdíjak és járulékai</t>
  </si>
  <si>
    <t xml:space="preserve">   támogatás, pénzeszköz átadás</t>
  </si>
  <si>
    <t xml:space="preserve"> </t>
  </si>
  <si>
    <t xml:space="preserve">  polgármesteri hivatal működtetés</t>
  </si>
  <si>
    <t xml:space="preserve">  városüzemeltetés</t>
  </si>
  <si>
    <t>Hétszínvilág Óvoda és Bölcsőde</t>
  </si>
  <si>
    <t xml:space="preserve">  Ebből: óvodai ellátás, óvodai étkeztetés</t>
  </si>
  <si>
    <t xml:space="preserve">            bölcsődei ellátás</t>
  </si>
  <si>
    <t>Herendkörnyéki Települések Családsegítő és Gyermekjóléti Szolgálata</t>
  </si>
  <si>
    <t>Herend Város Önkormányzat  ÖSSZESÍTETT költségvetése</t>
  </si>
  <si>
    <t>TÁJÉKOZTATÓ KIMUTATÁS, A RENDELETNEK NEM RÉSZE</t>
  </si>
  <si>
    <t>Herendi Hétszínvilág Óvoda és Bőlcsőde</t>
  </si>
  <si>
    <t xml:space="preserve">Működési bevétel </t>
  </si>
  <si>
    <t>Városüzemeltetési Közszolg.Int.</t>
  </si>
  <si>
    <t>KIADÁSOK</t>
  </si>
  <si>
    <t>Herendi Városüzemeltetési Intézmény</t>
  </si>
  <si>
    <t xml:space="preserve">           Járulék</t>
  </si>
  <si>
    <t xml:space="preserve">           Működési célú pénzeszköz átadás</t>
  </si>
  <si>
    <t xml:space="preserve">           Felhalmozási kiadás</t>
  </si>
  <si>
    <t xml:space="preserve">           Finanszírozási műveletek</t>
  </si>
  <si>
    <t>MINDÖSSZESEN INTÉZM FINANSZÍROZÁSSAL</t>
  </si>
  <si>
    <t>Működési kiadás összesítő</t>
  </si>
  <si>
    <t>SZEMÉLYI</t>
  </si>
  <si>
    <t>JÁRULÉK</t>
  </si>
  <si>
    <t>DOLOGI</t>
  </si>
  <si>
    <t>Helyi önkormányzatok működésének általános támogatása</t>
  </si>
  <si>
    <t>Települési önkormányzatok egyes köznevelési feladatainak támogatása</t>
  </si>
  <si>
    <t>Települési önkormányzatok kulturális feladatainak támogatása</t>
  </si>
  <si>
    <t>Működési célú költségvetési támogatások és kiegészítő támogatások</t>
  </si>
  <si>
    <t>Elszámolásból származó bevételek</t>
  </si>
  <si>
    <t>Szolgáltatások ellenértéke</t>
  </si>
  <si>
    <t>Ingatlanok értékesítése</t>
  </si>
  <si>
    <t>Működési célú visszatérítendő támogatások, kölcsönök visszatérülése államháztartáson kívülről</t>
  </si>
  <si>
    <t>Egyéb működési célú átvett pénzeszközök</t>
  </si>
  <si>
    <t>Egyéb felhalmozási célú átvett pénzeszközök</t>
  </si>
  <si>
    <t>ebből: Hosszú lejáratú hitelek, kölcsönök felvétele pénzügyi vállalkozástól</t>
  </si>
  <si>
    <t>Likvidítási célú hitelek, kölcsönök                 felvétele pénzügyi vállakozástól</t>
  </si>
  <si>
    <t xml:space="preserve">Hitel , kölcsön törlesztése államháztartáson kívülre </t>
  </si>
  <si>
    <t>ebből: Hosszú lejáratú hitelek, kölcsönök törlesztése pénzügyi vállalkozásnak</t>
  </si>
  <si>
    <t>Likvidítási célú hitelek, kölcsönök                 törlesztése pénzügyi vállakozásnak</t>
  </si>
  <si>
    <t>Államháztartáson belüli megelőlegezések visszafizetése</t>
  </si>
  <si>
    <t>Kamatbevétek és más nyereség jellegű bevételek</t>
  </si>
  <si>
    <t>Vagyoni tipusú adók (Kommunális adó)</t>
  </si>
  <si>
    <t>Értékesítési és forgalmi adók (Iparűzési adó)</t>
  </si>
  <si>
    <t>Gépjármű adó</t>
  </si>
  <si>
    <t>Egyéb áruhasználati és szolgáltatási adók (talajterhelési díj)</t>
  </si>
  <si>
    <t>Egyéb közhatalmi bevételek ( egyéb települési adók)</t>
  </si>
  <si>
    <t>Települési önkormányzatok szociális, gyermekjóléti és gyermekétkeztetési feladatainak támogatása</t>
  </si>
  <si>
    <t>ebből: egyéb fejezeti kezelésű irányzatok</t>
  </si>
  <si>
    <t>elkülönített állami pénzalapok (közfoglalkoztatás)</t>
  </si>
  <si>
    <t>társadalombiztosítás pénzügyi alapjai (OEP)</t>
  </si>
  <si>
    <t>Egyéb tárgyi eszköz értékesítése</t>
  </si>
  <si>
    <t>ebből: nonprofit gazdaási társaságok</t>
  </si>
  <si>
    <t>háztartások</t>
  </si>
  <si>
    <t>ebből: háztartások</t>
  </si>
  <si>
    <t>ebből: egyéb vállakozások</t>
  </si>
  <si>
    <t>Likvidítási célú hitelek, kölcsönök felvétele pénzügyi vállakozástól</t>
  </si>
  <si>
    <t>Hitel, kölcsön felvétele pénzügyi vállakozástól</t>
  </si>
  <si>
    <t>Hosszú lejáratú hitelek, kölcsönök felvétele pénzügyi vállakozástól</t>
  </si>
  <si>
    <t>Belföldi finanszírozás bevételei</t>
  </si>
  <si>
    <t>Egyéb működési célú támogatások bevételei államháztartáson belülről (választás)</t>
  </si>
  <si>
    <t>Önkormányzati finanszírozás</t>
  </si>
  <si>
    <t>ebből: közfoglalkoztatás</t>
  </si>
  <si>
    <t xml:space="preserve">          Pénzeszköz átadás társulásnak</t>
  </si>
  <si>
    <t xml:space="preserve">          Nonprofit szervezetek támogatása</t>
  </si>
  <si>
    <t xml:space="preserve">          Közvetett támogatások</t>
  </si>
  <si>
    <t xml:space="preserve">          Dologi</t>
  </si>
  <si>
    <t xml:space="preserve">Betegséggel kapcsolatos ellátások </t>
  </si>
  <si>
    <t>ebből: hozzájárulás a lakossági energiaköltségekhez</t>
  </si>
  <si>
    <t xml:space="preserve">          lakásfenntartási támogatás</t>
  </si>
  <si>
    <t xml:space="preserve">          lakbértámogatás</t>
  </si>
  <si>
    <t>Intézményi ellátottak pénzbeli juttatásai</t>
  </si>
  <si>
    <t>Egyéb nem intzéményi ellátások</t>
  </si>
  <si>
    <t>ebből: egyéb, az önkormányzati rendeletben megállapított juttatás</t>
  </si>
  <si>
    <t xml:space="preserve">         köztemetés</t>
  </si>
  <si>
    <t xml:space="preserve">         települési támogatás</t>
  </si>
  <si>
    <t xml:space="preserve">        önkormányzat által saját hatáskörben adott más ellátás</t>
  </si>
  <si>
    <t xml:space="preserve">          Államháztartáson belüli megelőlegezés visszafizetése</t>
  </si>
  <si>
    <t xml:space="preserve">          Elvonások,befizetések</t>
  </si>
  <si>
    <t>Támogatási célú finanszírozási műveletek</t>
  </si>
  <si>
    <t>Adó, vám és jővedéki igazgatás</t>
  </si>
  <si>
    <t>Sajátos nevelés</t>
  </si>
  <si>
    <t>87.</t>
  </si>
  <si>
    <t>88.</t>
  </si>
  <si>
    <t>Herendi Művelődési Ház és Könyvtár összesen</t>
  </si>
  <si>
    <t xml:space="preserve">          Felhalmozási kiadás </t>
  </si>
  <si>
    <t xml:space="preserve">          Felhalmozási kiadások</t>
  </si>
  <si>
    <t>Munkaadókat terhelő járulék és szociális hozzájárulási adó</t>
  </si>
  <si>
    <t>hitel, kölcsön törlesztése pénzügyi vállalkozásnak ( működési célú)</t>
  </si>
  <si>
    <t>Hitel, kölcsön felvétel pénzügyi vállalkozástól (működési)</t>
  </si>
  <si>
    <t>Működési célú maradvány igénybevétele</t>
  </si>
  <si>
    <t>Egyéb működési célú támogatások államháztartáson belülről</t>
  </si>
  <si>
    <t>Hitel kölcsön felvétele pénzügyi vállakozástól</t>
  </si>
  <si>
    <t>Személyi jutattások</t>
  </si>
  <si>
    <t>Hitel kölcsön törlesztése államháztartások kívülre</t>
  </si>
  <si>
    <t>Államháztartáson belüli megelőlegezés vissazfizetése</t>
  </si>
  <si>
    <t xml:space="preserve">          Dologi kiadások</t>
  </si>
  <si>
    <t>Működési célú támogatások államháztartáson belülről (nemzetiségi támogatás)</t>
  </si>
  <si>
    <t>ebből óvodai ellátási díj</t>
  </si>
  <si>
    <t xml:space="preserve">         bölcsődei ellátási díj</t>
  </si>
  <si>
    <t xml:space="preserve">         kiszámlázott általános forgalmi adó</t>
  </si>
  <si>
    <t xml:space="preserve">       kamat bevételek</t>
  </si>
  <si>
    <t>ebből : nonprofit gazdasági társaságok</t>
  </si>
  <si>
    <t>ebből: bérleti díj</t>
  </si>
  <si>
    <t>Könyvtári szolgáltatások</t>
  </si>
  <si>
    <t xml:space="preserve">                 ebből könyv beszerzés</t>
  </si>
  <si>
    <t xml:space="preserve">                ebből rendezvényekre</t>
  </si>
  <si>
    <t>Intézmény üzemeltetés</t>
  </si>
  <si>
    <t xml:space="preserve">          Személyi juttatások</t>
  </si>
  <si>
    <t>ebből: Szolgáltatások ellenértéke</t>
  </si>
  <si>
    <t xml:space="preserve">          Tulajdonosi bevételek</t>
  </si>
  <si>
    <t xml:space="preserve">          Ellátási díjak</t>
  </si>
  <si>
    <t xml:space="preserve">         Kiszámlázott általános forgalmi adó</t>
  </si>
  <si>
    <t xml:space="preserve">        Kamat jellegű bevételek</t>
  </si>
  <si>
    <t>társadalombiztosítás pénzügyi alapjai</t>
  </si>
  <si>
    <t xml:space="preserve">VI. </t>
  </si>
  <si>
    <t>Felhalmozási célú pézeszközök</t>
  </si>
  <si>
    <t>Hitel, kölcsön felvétel pénzügyi vállakozástól</t>
  </si>
  <si>
    <t xml:space="preserve">          Támogatásértékű kiadás</t>
  </si>
  <si>
    <t>Lakhatással kapcsolatos ellátások</t>
  </si>
  <si>
    <t>Hitel, kölcsön törleszéte államháztartáson kivülre</t>
  </si>
  <si>
    <t>Önkormányzatok elszámolásai</t>
  </si>
  <si>
    <t>ebből : Kistérségi Társulás</t>
  </si>
  <si>
    <t xml:space="preserve">Működési célú pénzeszköz átadás </t>
  </si>
  <si>
    <t xml:space="preserve">            Herend Környéki Önkormányzatok Család és Gyermekjóléti Szolgálatot Fenntartó Társulás</t>
  </si>
  <si>
    <t xml:space="preserve">     Nonprofit szervezetek támogatás</t>
  </si>
  <si>
    <t xml:space="preserve">          Ellátottak pénzbeli juttatásai</t>
  </si>
  <si>
    <t xml:space="preserve">          Tartalékok</t>
  </si>
  <si>
    <t xml:space="preserve">          Egyéb működési célú kiadások</t>
  </si>
  <si>
    <t xml:space="preserve">          Egyéb  felhalmozási célú kiadások</t>
  </si>
  <si>
    <t xml:space="preserve">                                                        ebből: rendezvények</t>
  </si>
  <si>
    <t>Televizió műsor szolgáltatás</t>
  </si>
  <si>
    <t>Ár és belvízvédelem</t>
  </si>
  <si>
    <t>Család és nővédelem</t>
  </si>
  <si>
    <t>Iskolai eü, egyéb egészségügyi ellátás</t>
  </si>
  <si>
    <t>Önkormányzati ig. tevékenység</t>
  </si>
  <si>
    <t>intézményi üzemeltetés</t>
  </si>
  <si>
    <t>munkahelyi étkeztetés</t>
  </si>
  <si>
    <t>óvodai nevelés</t>
  </si>
  <si>
    <t>nemzetiségi nevelés</t>
  </si>
  <si>
    <t>óvodai ellátás, működtetés</t>
  </si>
  <si>
    <t xml:space="preserve">         temetési segély</t>
  </si>
  <si>
    <t>Polgármesteri Hiv. gép, berendezés (projektor, állvány, szerver, nyomtató A3)</t>
  </si>
  <si>
    <t>Értékesítési és forgalmi adók</t>
  </si>
  <si>
    <t>ebből:                         Vagyoni tipusú adók</t>
  </si>
  <si>
    <t>közvetített szolgáltatások</t>
  </si>
  <si>
    <t>tulajdonosi bevételek</t>
  </si>
  <si>
    <t>kiszámlázott általános forgalmi adó</t>
  </si>
  <si>
    <t>kamatbevételek</t>
  </si>
  <si>
    <t>egyéb működési bevételek</t>
  </si>
  <si>
    <t>ebből:                 szolgáltatások ellenértéke</t>
  </si>
  <si>
    <t>Kölcségvetési bevételek összesen</t>
  </si>
  <si>
    <t>Önkormányzat által folyosított ellátások</t>
  </si>
  <si>
    <t>Költségvetési Kiadások</t>
  </si>
  <si>
    <t xml:space="preserve">         Finanszírozási kiadás</t>
  </si>
  <si>
    <t>KÖFOP-1.2.1-VEKOP-16-2016-00028 ASP projekt</t>
  </si>
  <si>
    <t xml:space="preserve"> integrált város fejlesztési stratégia</t>
  </si>
  <si>
    <t>Ellátási díj</t>
  </si>
  <si>
    <t>Sport</t>
  </si>
  <si>
    <t>Iskola müködtetés</t>
  </si>
  <si>
    <t>egyéb működési kiadások</t>
  </si>
  <si>
    <t xml:space="preserve">         elvonások, befizetések</t>
  </si>
  <si>
    <t xml:space="preserve">        pénzeszköz átadás</t>
  </si>
  <si>
    <t xml:space="preserve">         működési célú visszatérítendő kölcsön</t>
  </si>
  <si>
    <t xml:space="preserve">           önkormányzat által nyújtott ellátások</t>
  </si>
  <si>
    <t>Elvonások befizetések</t>
  </si>
  <si>
    <t>Működési célú visszatérítendő támogatások</t>
  </si>
  <si>
    <t>Felhalmozási pénzeszköz átadás</t>
  </si>
  <si>
    <t>Áfa visszatérítés</t>
  </si>
  <si>
    <t>Tartalék felhalmozási</t>
  </si>
  <si>
    <t>Felhalmozási kölcsön törlesztés</t>
  </si>
  <si>
    <t>Költségvetési támogatás</t>
  </si>
  <si>
    <t xml:space="preserve">           nemzetiségi támogatás</t>
  </si>
  <si>
    <t xml:space="preserve">          temetési segély</t>
  </si>
  <si>
    <t>203.</t>
  </si>
  <si>
    <t>173.</t>
  </si>
  <si>
    <t>174.</t>
  </si>
  <si>
    <t>175.</t>
  </si>
  <si>
    <t>176.</t>
  </si>
  <si>
    <t>Kiadások összesen</t>
  </si>
  <si>
    <t>ebből műkődési maradvány</t>
  </si>
  <si>
    <t xml:space="preserve">         felhalmozási maradvány</t>
  </si>
  <si>
    <t xml:space="preserve"> Hitel, kölcsön törlesztése államháztartáson kivülre</t>
  </si>
  <si>
    <t xml:space="preserve"> Államháztartáson belüli megelőlegezés visszafiz</t>
  </si>
  <si>
    <t>VP6-7.2.1.-7.4.1.2.-16 Külterületi helyi közutak fejlesztése, önkormányzati utak kezeléséhez, állapotjavításához</t>
  </si>
  <si>
    <t>2/2017.(II.16.) önkormányzati rendelethez</t>
  </si>
  <si>
    <t>MÓD I.</t>
  </si>
  <si>
    <t>Mód I.</t>
  </si>
  <si>
    <t>Herend, 795/29 hrsz lakóutca vízellátása</t>
  </si>
  <si>
    <t>Általános forgalmi adó visszatérítés</t>
  </si>
  <si>
    <t>Óvodai kültéri játékok</t>
  </si>
  <si>
    <t>Általános forgalmi adó visszatérülés</t>
  </si>
  <si>
    <t>Felhalmozási célú pénzeszköz átvétel</t>
  </si>
  <si>
    <t>Államit támogatásból felhalmozásra</t>
  </si>
  <si>
    <t>általános forgalmi adó visszatérülés</t>
  </si>
  <si>
    <t>Felhalmozási célú átvett pénzeszköz</t>
  </si>
  <si>
    <t>8/2017.(V.22.) önkormányzati rendelet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</si>
</sst>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\ * #,##0.00&quot;     &quot;;\-* #,##0.00&quot;     &quot;;\ * \-#&quot;     &quot;;@\ "/>
    <numFmt numFmtId="165" formatCode="\ * #,##0&quot;     &quot;;\-* #,##0&quot;     &quot;;\ * \-#&quot;     &quot;;@\ "/>
    <numFmt numFmtId="166" formatCode="\ * #,##0.00&quot; Ft &quot;;\-* #,##0.00&quot; Ft &quot;;\ * \-#&quot; Ft &quot;;@\ "/>
    <numFmt numFmtId="167" formatCode="0.0"/>
    <numFmt numFmtId="168" formatCode="#,##0.0"/>
    <numFmt numFmtId="169" formatCode="\ * #,##0.0&quot;     &quot;;\-* #,##0.0&quot;     &quot;;\ * \-#&quot;     &quot;;@\ "/>
    <numFmt numFmtId="170" formatCode="[$-40E]yyyy\.\ mmmm\ d\."/>
    <numFmt numFmtId="171" formatCode="0.0%"/>
  </numFmts>
  <fonts count="82">
    <font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 Black"/>
      <family val="2"/>
    </font>
    <font>
      <i/>
      <sz val="10"/>
      <name val="Arial"/>
      <family val="2"/>
    </font>
    <font>
      <sz val="11"/>
      <name val="Arial"/>
      <family val="2"/>
    </font>
    <font>
      <b/>
      <u val="single"/>
      <sz val="10"/>
      <name val="Arial"/>
      <family val="2"/>
    </font>
    <font>
      <sz val="12"/>
      <name val="Arial Black"/>
      <family val="2"/>
    </font>
    <font>
      <i/>
      <sz val="12"/>
      <name val="Arial"/>
      <family val="2"/>
    </font>
    <font>
      <i/>
      <sz val="8"/>
      <name val="Arial"/>
      <family val="2"/>
    </font>
    <font>
      <b/>
      <i/>
      <sz val="9"/>
      <name val="Arial"/>
      <family val="2"/>
    </font>
    <font>
      <b/>
      <i/>
      <sz val="12"/>
      <name val="Arial"/>
      <family val="2"/>
    </font>
    <font>
      <b/>
      <sz val="12"/>
      <name val="Arial Black"/>
      <family val="2"/>
    </font>
    <font>
      <b/>
      <sz val="11"/>
      <name val="Arial Black"/>
      <family val="2"/>
    </font>
    <font>
      <sz val="12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1"/>
      <name val="Times New Roman"/>
      <family val="1"/>
    </font>
    <font>
      <b/>
      <sz val="11"/>
      <color indexed="8"/>
      <name val="Arial"/>
      <family val="2"/>
    </font>
    <font>
      <sz val="12"/>
      <color indexed="8"/>
      <name val="Arial Black"/>
      <family val="2"/>
    </font>
    <font>
      <b/>
      <sz val="12"/>
      <color indexed="8"/>
      <name val="Arial"/>
      <family val="2"/>
    </font>
    <font>
      <b/>
      <sz val="12"/>
      <color indexed="8"/>
      <name val="Arial Black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name val="Arial Black"/>
      <family val="2"/>
    </font>
    <font>
      <sz val="10"/>
      <name val="Arial CE"/>
      <family val="2"/>
    </font>
    <font>
      <sz val="9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b/>
      <i/>
      <sz val="8"/>
      <name val="Arial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7"/>
      <color indexed="8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Arial"/>
      <family val="2"/>
    </font>
    <font>
      <sz val="12"/>
      <color theme="1"/>
      <name val="Arial Black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b/>
      <sz val="7"/>
      <color theme="1"/>
      <name val="Arial"/>
      <family val="2"/>
    </font>
    <font>
      <sz val="8"/>
      <color theme="1"/>
      <name val="Arial"/>
      <family val="2"/>
    </font>
    <font>
      <b/>
      <sz val="11"/>
      <color theme="1"/>
      <name val="Arial"/>
      <family val="2"/>
    </font>
  </fonts>
  <fills count="51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63"/>
      </left>
      <right style="thin">
        <color indexed="63"/>
      </right>
      <top>
        <color indexed="63"/>
      </top>
      <bottom style="medium"/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 style="medium"/>
      <bottom style="medium"/>
    </border>
    <border>
      <left style="thin">
        <color indexed="63"/>
      </left>
      <right style="thin">
        <color indexed="63"/>
      </right>
      <top style="medium"/>
      <bottom style="thin">
        <color indexed="63"/>
      </bottom>
    </border>
    <border>
      <left style="hair">
        <color indexed="8"/>
      </left>
      <right style="hair">
        <color indexed="8"/>
      </right>
      <top style="medium"/>
      <bottom style="hair">
        <color indexed="8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/>
    </border>
    <border>
      <left style="thin">
        <color indexed="63"/>
      </left>
      <right style="medium"/>
      <top style="thin">
        <color indexed="63"/>
      </top>
      <bottom style="medium"/>
    </border>
    <border>
      <left style="thin"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63"/>
      </left>
      <right style="thin">
        <color indexed="63"/>
      </right>
      <top style="medium"/>
      <bottom>
        <color indexed="63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63"/>
      </left>
      <right>
        <color indexed="63"/>
      </right>
      <top style="thin">
        <color indexed="63"/>
      </top>
      <bottom style="medium"/>
    </border>
    <border>
      <left>
        <color indexed="63"/>
      </left>
      <right style="thin"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hair">
        <color indexed="8"/>
      </left>
      <right style="medium"/>
      <top style="medium"/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medium">
        <color indexed="8"/>
      </left>
      <right style="medium"/>
      <top style="medium"/>
      <bottom style="thin">
        <color indexed="8"/>
      </bottom>
    </border>
    <border>
      <left style="medium">
        <color indexed="8"/>
      </left>
      <right style="medium"/>
      <top>
        <color indexed="63"/>
      </top>
      <bottom style="thin">
        <color indexed="8"/>
      </bottom>
    </border>
    <border>
      <left style="medium">
        <color indexed="8"/>
      </left>
      <right style="medium"/>
      <top style="thin">
        <color indexed="8"/>
      </top>
      <bottom style="thin">
        <color indexed="8"/>
      </bottom>
    </border>
    <border>
      <left style="medium">
        <color indexed="8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medium">
        <color indexed="8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>
        <color indexed="63"/>
      </right>
      <top style="thin">
        <color indexed="63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8"/>
      </left>
      <right style="medium">
        <color indexed="8"/>
      </right>
      <top style="medium"/>
      <bottom style="medium"/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thin"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medium"/>
      <right style="thin">
        <color indexed="63"/>
      </right>
      <top style="medium">
        <color indexed="8"/>
      </top>
      <bottom style="thin">
        <color indexed="63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medium"/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medium">
        <color indexed="8"/>
      </top>
      <bottom style="thin"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63"/>
      </bottom>
    </border>
    <border>
      <left style="medium"/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>
        <color indexed="63"/>
      </top>
      <bottom>
        <color indexed="63"/>
      </bottom>
    </border>
    <border>
      <left style="medium"/>
      <right style="thin"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>
        <color indexed="63"/>
      </right>
      <top style="medium"/>
      <bottom style="thin">
        <color indexed="63"/>
      </bottom>
    </border>
    <border>
      <left style="thin">
        <color indexed="63"/>
      </left>
      <right>
        <color indexed="63"/>
      </right>
      <top style="medium"/>
      <bottom style="thin"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hair">
        <color indexed="8"/>
      </top>
      <bottom style="medium"/>
    </border>
    <border>
      <left style="medium"/>
      <right style="thin"/>
      <top style="medium"/>
      <bottom style="thin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/>
      <right>
        <color indexed="63"/>
      </right>
      <top style="medium"/>
      <bottom style="thin"/>
    </border>
    <border>
      <left style="medium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>
        <color indexed="63"/>
      </right>
      <top style="medium"/>
      <bottom>
        <color indexed="63"/>
      </bottom>
    </border>
    <border>
      <left style="thin"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medium">
        <color indexed="8"/>
      </top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medium"/>
    </border>
    <border>
      <left style="medium">
        <color indexed="8"/>
      </left>
      <right style="thin">
        <color indexed="8"/>
      </right>
      <top style="medium"/>
      <bottom>
        <color indexed="63"/>
      </bottom>
    </border>
    <border>
      <left style="medium">
        <color indexed="8"/>
      </left>
      <right style="thin">
        <color indexed="8"/>
      </right>
      <top style="medium"/>
      <bottom style="medium"/>
    </border>
    <border>
      <left style="medium">
        <color indexed="8"/>
      </left>
      <right style="thin">
        <color indexed="63"/>
      </right>
      <top style="medium"/>
      <bottom>
        <color indexed="63"/>
      </bottom>
    </border>
    <border>
      <left style="medium"/>
      <right style="thin">
        <color indexed="63"/>
      </right>
      <top style="medium">
        <color indexed="8"/>
      </top>
      <bottom style="medium"/>
    </border>
    <border>
      <left style="medium">
        <color indexed="8"/>
      </left>
      <right style="thin">
        <color indexed="63"/>
      </right>
      <top style="medium">
        <color indexed="8"/>
      </top>
      <bottom style="medium"/>
    </border>
    <border>
      <left style="medium"/>
      <right style="thin">
        <color indexed="8"/>
      </right>
      <top style="medium"/>
      <bottom style="medium">
        <color indexed="8"/>
      </bottom>
    </border>
    <border>
      <left style="medium">
        <color indexed="8"/>
      </left>
      <right style="thin">
        <color indexed="8"/>
      </right>
      <top style="medium"/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63"/>
      </bottom>
    </border>
    <border>
      <left style="medium">
        <color indexed="8"/>
      </left>
      <right style="thin">
        <color indexed="8"/>
      </right>
      <top style="thin">
        <color indexed="63"/>
      </top>
      <bottom style="thin">
        <color indexed="63"/>
      </bottom>
    </border>
    <border>
      <left style="medium">
        <color indexed="8"/>
      </left>
      <right style="thin">
        <color indexed="8"/>
      </right>
      <top style="thin"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63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8"/>
      </right>
      <top style="thin">
        <color indexed="63"/>
      </top>
      <bottom style="thin">
        <color indexed="63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>
        <color indexed="63"/>
      </bottom>
    </border>
    <border>
      <left>
        <color indexed="63"/>
      </left>
      <right style="thin">
        <color indexed="8"/>
      </right>
      <top style="thin"/>
      <bottom style="thin">
        <color indexed="63"/>
      </bottom>
    </border>
    <border>
      <left style="thin">
        <color indexed="8"/>
      </left>
      <right>
        <color indexed="63"/>
      </right>
      <top style="thin"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63"/>
      </top>
      <bottom style="thin"/>
    </border>
    <border>
      <left>
        <color indexed="63"/>
      </left>
      <right style="thin">
        <color indexed="8"/>
      </right>
      <top style="thin"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63"/>
      </bottom>
    </border>
    <border>
      <left style="thin">
        <color indexed="8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60" fillId="26" borderId="1" applyNumberFormat="0" applyAlignment="0" applyProtection="0"/>
    <xf numFmtId="0" fontId="61" fillId="0" borderId="0" applyNumberFormat="0" applyFill="0" applyBorder="0" applyAlignment="0" applyProtection="0"/>
    <xf numFmtId="0" fontId="62" fillId="0" borderId="2" applyNumberFormat="0" applyFill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4" fillId="0" borderId="0" applyNumberFormat="0" applyFill="0" applyBorder="0" applyAlignment="0" applyProtection="0"/>
    <xf numFmtId="0" fontId="65" fillId="27" borderId="5" applyNumberFormat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0" fillId="28" borderId="7" applyNumberFormat="0" applyFont="0" applyAlignment="0" applyProtection="0"/>
    <xf numFmtId="0" fontId="68" fillId="29" borderId="0" applyNumberFormat="0" applyBorder="0" applyAlignment="0" applyProtection="0"/>
    <xf numFmtId="0" fontId="69" fillId="30" borderId="8" applyNumberFormat="0" applyAlignment="0" applyProtection="0"/>
    <xf numFmtId="0" fontId="70" fillId="0" borderId="0" applyNumberFormat="0" applyFill="0" applyBorder="0" applyAlignment="0" applyProtection="0"/>
    <xf numFmtId="0" fontId="31" fillId="0" borderId="0">
      <alignment/>
      <protection/>
    </xf>
    <xf numFmtId="0" fontId="31" fillId="0" borderId="0">
      <alignment/>
      <protection/>
    </xf>
    <xf numFmtId="0" fontId="71" fillId="0" borderId="9" applyNumberFormat="0" applyFill="0" applyAlignment="0" applyProtection="0"/>
    <xf numFmtId="166" fontId="0" fillId="0" borderId="0" applyFill="0" applyBorder="0" applyAlignment="0" applyProtection="0"/>
    <xf numFmtId="42" fontId="0" fillId="0" borderId="0" applyFill="0" applyBorder="0" applyAlignment="0" applyProtection="0"/>
    <xf numFmtId="0" fontId="72" fillId="31" borderId="0" applyNumberFormat="0" applyBorder="0" applyAlignment="0" applyProtection="0"/>
    <xf numFmtId="0" fontId="73" fillId="32" borderId="0" applyNumberFormat="0" applyBorder="0" applyAlignment="0" applyProtection="0"/>
    <xf numFmtId="0" fontId="74" fillId="30" borderId="1" applyNumberFormat="0" applyAlignment="0" applyProtection="0"/>
    <xf numFmtId="9" fontId="0" fillId="0" borderId="0" applyFill="0" applyBorder="0" applyAlignment="0" applyProtection="0"/>
  </cellStyleXfs>
  <cellXfs count="162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3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3" fontId="0" fillId="0" borderId="0" xfId="0" applyNumberFormat="1" applyFont="1" applyAlignment="1">
      <alignment/>
    </xf>
    <xf numFmtId="0" fontId="0" fillId="33" borderId="0" xfId="0" applyFont="1" applyFill="1" applyAlignment="1">
      <alignment/>
    </xf>
    <xf numFmtId="3" fontId="2" fillId="33" borderId="10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/>
    </xf>
    <xf numFmtId="3" fontId="2" fillId="0" borderId="12" xfId="0" applyNumberFormat="1" applyFont="1" applyFill="1" applyBorder="1" applyAlignment="1">
      <alignment/>
    </xf>
    <xf numFmtId="0" fontId="2" fillId="0" borderId="11" xfId="0" applyFont="1" applyBorder="1" applyAlignment="1">
      <alignment horizontal="left"/>
    </xf>
    <xf numFmtId="0" fontId="2" fillId="0" borderId="0" xfId="0" applyFont="1" applyAlignment="1">
      <alignment/>
    </xf>
    <xf numFmtId="3" fontId="2" fillId="0" borderId="12" xfId="0" applyNumberFormat="1" applyFont="1" applyBorder="1" applyAlignment="1">
      <alignment/>
    </xf>
    <xf numFmtId="0" fontId="2" fillId="33" borderId="11" xfId="0" applyFont="1" applyFill="1" applyBorder="1" applyAlignment="1">
      <alignment horizontal="left"/>
    </xf>
    <xf numFmtId="3" fontId="2" fillId="33" borderId="12" xfId="0" applyNumberFormat="1" applyFont="1" applyFill="1" applyBorder="1" applyAlignment="1">
      <alignment/>
    </xf>
    <xf numFmtId="3" fontId="2" fillId="34" borderId="12" xfId="0" applyNumberFormat="1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0" borderId="0" xfId="0" applyFont="1" applyAlignment="1">
      <alignment horizontal="left"/>
    </xf>
    <xf numFmtId="0" fontId="0" fillId="0" borderId="11" xfId="0" applyFont="1" applyBorder="1" applyAlignment="1">
      <alignment horizontal="left"/>
    </xf>
    <xf numFmtId="3" fontId="0" fillId="0" borderId="12" xfId="0" applyNumberFormat="1" applyBorder="1" applyAlignment="1">
      <alignment/>
    </xf>
    <xf numFmtId="0" fontId="0" fillId="35" borderId="0" xfId="0" applyFont="1" applyFill="1" applyAlignment="1">
      <alignment/>
    </xf>
    <xf numFmtId="0" fontId="2" fillId="35" borderId="0" xfId="0" applyFont="1" applyFill="1" applyAlignment="1">
      <alignment horizontal="right"/>
    </xf>
    <xf numFmtId="0" fontId="2" fillId="35" borderId="0" xfId="0" applyFont="1" applyFill="1" applyAlignment="1">
      <alignment/>
    </xf>
    <xf numFmtId="3" fontId="0" fillId="35" borderId="0" xfId="0" applyNumberFormat="1" applyFont="1" applyFill="1" applyAlignment="1">
      <alignment/>
    </xf>
    <xf numFmtId="0" fontId="2" fillId="35" borderId="13" xfId="0" applyFont="1" applyFill="1" applyBorder="1" applyAlignment="1">
      <alignment/>
    </xf>
    <xf numFmtId="0" fontId="0" fillId="35" borderId="10" xfId="0" applyFont="1" applyFill="1" applyBorder="1" applyAlignment="1">
      <alignment/>
    </xf>
    <xf numFmtId="0" fontId="0" fillId="35" borderId="12" xfId="0" applyFont="1" applyFill="1" applyBorder="1" applyAlignment="1">
      <alignment/>
    </xf>
    <xf numFmtId="0" fontId="3" fillId="35" borderId="0" xfId="0" applyFont="1" applyFill="1" applyAlignment="1">
      <alignment/>
    </xf>
    <xf numFmtId="0" fontId="4" fillId="35" borderId="0" xfId="0" applyFont="1" applyFill="1" applyAlignment="1">
      <alignment horizontal="right"/>
    </xf>
    <xf numFmtId="0" fontId="3" fillId="35" borderId="0" xfId="0" applyFont="1" applyFill="1" applyBorder="1" applyAlignment="1">
      <alignment/>
    </xf>
    <xf numFmtId="0" fontId="2" fillId="35" borderId="0" xfId="0" applyFont="1" applyFill="1" applyBorder="1" applyAlignment="1">
      <alignment horizontal="center" vertical="center" wrapText="1"/>
    </xf>
    <xf numFmtId="0" fontId="5" fillId="35" borderId="0" xfId="0" applyFont="1" applyFill="1" applyBorder="1" applyAlignment="1">
      <alignment vertical="center" wrapText="1"/>
    </xf>
    <xf numFmtId="0" fontId="4" fillId="35" borderId="0" xfId="0" applyFont="1" applyFill="1" applyBorder="1" applyAlignment="1">
      <alignment vertical="center" wrapText="1"/>
    </xf>
    <xf numFmtId="0" fontId="3" fillId="35" borderId="0" xfId="0" applyFont="1" applyFill="1" applyAlignment="1">
      <alignment horizontal="right"/>
    </xf>
    <xf numFmtId="0" fontId="2" fillId="35" borderId="12" xfId="0" applyFont="1" applyFill="1" applyBorder="1" applyAlignment="1">
      <alignment horizontal="center"/>
    </xf>
    <xf numFmtId="0" fontId="6" fillId="35" borderId="12" xfId="0" applyFont="1" applyFill="1" applyBorder="1" applyAlignment="1">
      <alignment horizontal="center" vertical="center" wrapText="1"/>
    </xf>
    <xf numFmtId="0" fontId="4" fillId="35" borderId="12" xfId="0" applyFont="1" applyFill="1" applyBorder="1" applyAlignment="1">
      <alignment horizontal="center" wrapText="1"/>
    </xf>
    <xf numFmtId="0" fontId="4" fillId="35" borderId="12" xfId="0" applyFont="1" applyFill="1" applyBorder="1" applyAlignment="1">
      <alignment horizontal="center"/>
    </xf>
    <xf numFmtId="0" fontId="2" fillId="35" borderId="14" xfId="0" applyFont="1" applyFill="1" applyBorder="1" applyAlignment="1">
      <alignment/>
    </xf>
    <xf numFmtId="0" fontId="2" fillId="35" borderId="15" xfId="0" applyFont="1" applyFill="1" applyBorder="1" applyAlignment="1">
      <alignment horizontal="left" vertical="center" wrapText="1"/>
    </xf>
    <xf numFmtId="0" fontId="4" fillId="35" borderId="16" xfId="0" applyFont="1" applyFill="1" applyBorder="1" applyAlignment="1">
      <alignment/>
    </xf>
    <xf numFmtId="0" fontId="2" fillId="35" borderId="12" xfId="0" applyFont="1" applyFill="1" applyBorder="1" applyAlignment="1">
      <alignment/>
    </xf>
    <xf numFmtId="0" fontId="2" fillId="35" borderId="17" xfId="0" applyFont="1" applyFill="1" applyBorder="1" applyAlignment="1">
      <alignment horizontal="left" vertical="center" wrapText="1"/>
    </xf>
    <xf numFmtId="0" fontId="4" fillId="35" borderId="13" xfId="0" applyFont="1" applyFill="1" applyBorder="1" applyAlignment="1">
      <alignment/>
    </xf>
    <xf numFmtId="0" fontId="0" fillId="35" borderId="17" xfId="0" applyFont="1" applyFill="1" applyBorder="1" applyAlignment="1">
      <alignment horizontal="left" vertical="center" wrapText="1"/>
    </xf>
    <xf numFmtId="0" fontId="3" fillId="35" borderId="13" xfId="0" applyFont="1" applyFill="1" applyBorder="1" applyAlignment="1">
      <alignment/>
    </xf>
    <xf numFmtId="1" fontId="4" fillId="35" borderId="13" xfId="0" applyNumberFormat="1" applyFont="1" applyFill="1" applyBorder="1" applyAlignment="1">
      <alignment/>
    </xf>
    <xf numFmtId="0" fontId="3" fillId="35" borderId="16" xfId="0" applyFont="1" applyFill="1" applyBorder="1" applyAlignment="1">
      <alignment/>
    </xf>
    <xf numFmtId="0" fontId="0" fillId="35" borderId="0" xfId="0" applyFill="1" applyAlignment="1">
      <alignment horizontal="right"/>
    </xf>
    <xf numFmtId="0" fontId="2" fillId="35" borderId="13" xfId="0" applyFont="1" applyFill="1" applyBorder="1" applyAlignment="1">
      <alignment horizontal="center" vertical="center"/>
    </xf>
    <xf numFmtId="0" fontId="0" fillId="35" borderId="14" xfId="0" applyFont="1" applyFill="1" applyBorder="1" applyAlignment="1">
      <alignment/>
    </xf>
    <xf numFmtId="0" fontId="2" fillId="35" borderId="16" xfId="0" applyFont="1" applyFill="1" applyBorder="1" applyAlignment="1">
      <alignment/>
    </xf>
    <xf numFmtId="0" fontId="0" fillId="35" borderId="13" xfId="0" applyFill="1" applyBorder="1" applyAlignment="1">
      <alignment/>
    </xf>
    <xf numFmtId="3" fontId="0" fillId="35" borderId="13" xfId="0" applyNumberFormat="1" applyFill="1" applyBorder="1" applyAlignment="1">
      <alignment/>
    </xf>
    <xf numFmtId="3" fontId="2" fillId="35" borderId="13" xfId="0" applyNumberFormat="1" applyFont="1" applyFill="1" applyBorder="1" applyAlignment="1">
      <alignment/>
    </xf>
    <xf numFmtId="3" fontId="0" fillId="0" borderId="0" xfId="0" applyNumberFormat="1" applyFill="1" applyAlignment="1">
      <alignment/>
    </xf>
    <xf numFmtId="165" fontId="0" fillId="0" borderId="0" xfId="46" applyNumberFormat="1" applyFill="1" applyBorder="1" applyAlignment="1" applyProtection="1">
      <alignment/>
      <protection/>
    </xf>
    <xf numFmtId="9" fontId="0" fillId="0" borderId="0" xfId="62" applyFill="1" applyBorder="1" applyAlignment="1" applyProtection="1">
      <alignment/>
      <protection/>
    </xf>
    <xf numFmtId="3" fontId="1" fillId="0" borderId="0" xfId="0" applyNumberFormat="1" applyFont="1" applyFill="1" applyBorder="1" applyAlignment="1">
      <alignment horizontal="center" vertical="center" wrapText="1"/>
    </xf>
    <xf numFmtId="3" fontId="2" fillId="33" borderId="18" xfId="0" applyNumberFormat="1" applyFont="1" applyFill="1" applyBorder="1" applyAlignment="1">
      <alignment horizontal="center" vertical="center"/>
    </xf>
    <xf numFmtId="165" fontId="2" fillId="33" borderId="18" xfId="46" applyNumberFormat="1" applyFont="1" applyFill="1" applyBorder="1" applyAlignment="1" applyProtection="1">
      <alignment horizontal="center" vertical="center" wrapText="1"/>
      <protection/>
    </xf>
    <xf numFmtId="9" fontId="2" fillId="33" borderId="19" xfId="62" applyFont="1" applyFill="1" applyBorder="1" applyAlignment="1" applyProtection="1">
      <alignment horizontal="center" vertical="center" wrapText="1"/>
      <protection/>
    </xf>
    <xf numFmtId="3" fontId="2" fillId="33" borderId="20" xfId="0" applyNumberFormat="1" applyFont="1" applyFill="1" applyBorder="1" applyAlignment="1">
      <alignment horizontal="center" vertical="center"/>
    </xf>
    <xf numFmtId="165" fontId="2" fillId="33" borderId="20" xfId="46" applyNumberFormat="1" applyFont="1" applyFill="1" applyBorder="1" applyAlignment="1" applyProtection="1">
      <alignment horizontal="center"/>
      <protection/>
    </xf>
    <xf numFmtId="9" fontId="2" fillId="33" borderId="21" xfId="62" applyFont="1" applyFill="1" applyBorder="1" applyAlignment="1" applyProtection="1">
      <alignment horizontal="center"/>
      <protection/>
    </xf>
    <xf numFmtId="3" fontId="8" fillId="0" borderId="22" xfId="0" applyNumberFormat="1" applyFont="1" applyFill="1" applyBorder="1" applyAlignment="1">
      <alignment horizontal="center"/>
    </xf>
    <xf numFmtId="3" fontId="1" fillId="0" borderId="14" xfId="0" applyNumberFormat="1" applyFont="1" applyFill="1" applyBorder="1" applyAlignment="1">
      <alignment horizontal="center" vertical="center" wrapText="1"/>
    </xf>
    <xf numFmtId="3" fontId="8" fillId="0" borderId="14" xfId="0" applyNumberFormat="1" applyFont="1" applyFill="1" applyBorder="1" applyAlignment="1">
      <alignment horizontal="left" vertical="center"/>
    </xf>
    <xf numFmtId="9" fontId="1" fillId="0" borderId="23" xfId="62" applyFont="1" applyFill="1" applyBorder="1" applyAlignment="1" applyProtection="1">
      <alignment/>
      <protection/>
    </xf>
    <xf numFmtId="3" fontId="1" fillId="0" borderId="0" xfId="0" applyNumberFormat="1" applyFont="1" applyFill="1" applyAlignment="1">
      <alignment/>
    </xf>
    <xf numFmtId="3" fontId="8" fillId="0" borderId="24" xfId="0" applyNumberFormat="1" applyFont="1" applyFill="1" applyBorder="1" applyAlignment="1">
      <alignment horizontal="center"/>
    </xf>
    <xf numFmtId="3" fontId="8" fillId="0" borderId="12" xfId="0" applyNumberFormat="1" applyFont="1" applyFill="1" applyBorder="1" applyAlignment="1">
      <alignment horizontal="center"/>
    </xf>
    <xf numFmtId="3" fontId="8" fillId="0" borderId="12" xfId="0" applyNumberFormat="1" applyFont="1" applyFill="1" applyBorder="1" applyAlignment="1">
      <alignment/>
    </xf>
    <xf numFmtId="165" fontId="8" fillId="0" borderId="12" xfId="46" applyNumberFormat="1" applyFont="1" applyFill="1" applyBorder="1" applyAlignment="1" applyProtection="1">
      <alignment/>
      <protection/>
    </xf>
    <xf numFmtId="165" fontId="8" fillId="36" borderId="12" xfId="46" applyNumberFormat="1" applyFont="1" applyFill="1" applyBorder="1" applyAlignment="1" applyProtection="1">
      <alignment/>
      <protection/>
    </xf>
    <xf numFmtId="3" fontId="8" fillId="0" borderId="0" xfId="0" applyNumberFormat="1" applyFont="1" applyFill="1" applyAlignment="1">
      <alignment/>
    </xf>
    <xf numFmtId="3" fontId="2" fillId="0" borderId="24" xfId="0" applyNumberFormat="1" applyFont="1" applyFill="1" applyBorder="1" applyAlignment="1">
      <alignment horizontal="center"/>
    </xf>
    <xf numFmtId="3" fontId="2" fillId="0" borderId="12" xfId="0" applyNumberFormat="1" applyFont="1" applyFill="1" applyBorder="1" applyAlignment="1">
      <alignment horizontal="center"/>
    </xf>
    <xf numFmtId="165" fontId="2" fillId="0" borderId="12" xfId="46" applyNumberFormat="1" applyFont="1" applyFill="1" applyBorder="1" applyAlignment="1" applyProtection="1">
      <alignment/>
      <protection/>
    </xf>
    <xf numFmtId="165" fontId="2" fillId="36" borderId="12" xfId="46" applyNumberFormat="1" applyFont="1" applyFill="1" applyBorder="1" applyAlignment="1" applyProtection="1">
      <alignment/>
      <protection/>
    </xf>
    <xf numFmtId="3" fontId="2" fillId="0" borderId="0" xfId="0" applyNumberFormat="1" applyFont="1" applyFill="1" applyAlignment="1">
      <alignment/>
    </xf>
    <xf numFmtId="3" fontId="1" fillId="0" borderId="24" xfId="0" applyNumberFormat="1" applyFont="1" applyFill="1" applyBorder="1" applyAlignment="1">
      <alignment horizontal="center"/>
    </xf>
    <xf numFmtId="3" fontId="1" fillId="0" borderId="12" xfId="0" applyNumberFormat="1" applyFont="1" applyFill="1" applyBorder="1" applyAlignment="1">
      <alignment horizontal="center"/>
    </xf>
    <xf numFmtId="3" fontId="9" fillId="0" borderId="0" xfId="0" applyNumberFormat="1" applyFont="1" applyFill="1" applyAlignment="1">
      <alignment/>
    </xf>
    <xf numFmtId="3" fontId="8" fillId="0" borderId="25" xfId="0" applyNumberFormat="1" applyFont="1" applyFill="1" applyBorder="1" applyAlignment="1">
      <alignment/>
    </xf>
    <xf numFmtId="165" fontId="8" fillId="0" borderId="25" xfId="46" applyNumberFormat="1" applyFont="1" applyFill="1" applyBorder="1" applyAlignment="1" applyProtection="1">
      <alignment/>
      <protection/>
    </xf>
    <xf numFmtId="3" fontId="2" fillId="0" borderId="25" xfId="0" applyNumberFormat="1" applyFont="1" applyFill="1" applyBorder="1" applyAlignment="1">
      <alignment horizontal="center"/>
    </xf>
    <xf numFmtId="3" fontId="2" fillId="0" borderId="25" xfId="0" applyNumberFormat="1" applyFont="1" applyFill="1" applyBorder="1" applyAlignment="1">
      <alignment/>
    </xf>
    <xf numFmtId="3" fontId="5" fillId="33" borderId="26" xfId="0" applyNumberFormat="1" applyFont="1" applyFill="1" applyBorder="1" applyAlignment="1">
      <alignment horizontal="center" vertical="center"/>
    </xf>
    <xf numFmtId="3" fontId="5" fillId="33" borderId="27" xfId="0" applyNumberFormat="1" applyFont="1" applyFill="1" applyBorder="1" applyAlignment="1">
      <alignment vertical="center"/>
    </xf>
    <xf numFmtId="3" fontId="5" fillId="0" borderId="0" xfId="0" applyNumberFormat="1" applyFont="1" applyFill="1" applyAlignment="1">
      <alignment vertical="center"/>
    </xf>
    <xf numFmtId="3" fontId="0" fillId="0" borderId="0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/>
    </xf>
    <xf numFmtId="3" fontId="10" fillId="0" borderId="0" xfId="0" applyNumberFormat="1" applyFont="1" applyFill="1" applyBorder="1" applyAlignment="1">
      <alignment/>
    </xf>
    <xf numFmtId="3" fontId="2" fillId="33" borderId="12" xfId="0" applyNumberFormat="1" applyFont="1" applyFill="1" applyBorder="1" applyAlignment="1">
      <alignment horizontal="center" vertical="center"/>
    </xf>
    <xf numFmtId="165" fontId="2" fillId="33" borderId="12" xfId="46" applyNumberFormat="1" applyFont="1" applyFill="1" applyBorder="1" applyAlignment="1" applyProtection="1">
      <alignment horizontal="center"/>
      <protection/>
    </xf>
    <xf numFmtId="9" fontId="2" fillId="33" borderId="28" xfId="62" applyFont="1" applyFill="1" applyBorder="1" applyAlignment="1" applyProtection="1">
      <alignment horizontal="center"/>
      <protection/>
    </xf>
    <xf numFmtId="3" fontId="0" fillId="0" borderId="24" xfId="0" applyNumberFormat="1" applyFont="1" applyFill="1" applyBorder="1" applyAlignment="1">
      <alignment horizontal="center"/>
    </xf>
    <xf numFmtId="3" fontId="2" fillId="0" borderId="12" xfId="0" applyNumberFormat="1" applyFont="1" applyFill="1" applyBorder="1" applyAlignment="1">
      <alignment horizontal="left"/>
    </xf>
    <xf numFmtId="165" fontId="0" fillId="0" borderId="12" xfId="46" applyNumberFormat="1" applyFill="1" applyBorder="1" applyAlignment="1" applyProtection="1">
      <alignment/>
      <protection/>
    </xf>
    <xf numFmtId="3" fontId="0" fillId="0" borderId="12" xfId="0" applyNumberFormat="1" applyFont="1" applyFill="1" applyBorder="1" applyAlignment="1">
      <alignment horizontal="center"/>
    </xf>
    <xf numFmtId="165" fontId="0" fillId="36" borderId="12" xfId="46" applyNumberFormat="1" applyFont="1" applyFill="1" applyBorder="1" applyAlignment="1" applyProtection="1">
      <alignment/>
      <protection/>
    </xf>
    <xf numFmtId="165" fontId="0" fillId="36" borderId="12" xfId="46" applyNumberFormat="1" applyFill="1" applyBorder="1" applyAlignment="1" applyProtection="1">
      <alignment/>
      <protection/>
    </xf>
    <xf numFmtId="3" fontId="2" fillId="0" borderId="29" xfId="0" applyNumberFormat="1" applyFont="1" applyFill="1" applyBorder="1" applyAlignment="1">
      <alignment horizontal="center"/>
    </xf>
    <xf numFmtId="165" fontId="2" fillId="0" borderId="25" xfId="46" applyNumberFormat="1" applyFont="1" applyFill="1" applyBorder="1" applyAlignment="1" applyProtection="1">
      <alignment/>
      <protection/>
    </xf>
    <xf numFmtId="3" fontId="2" fillId="0" borderId="24" xfId="0" applyNumberFormat="1" applyFont="1" applyFill="1" applyBorder="1" applyAlignment="1">
      <alignment/>
    </xf>
    <xf numFmtId="3" fontId="2" fillId="0" borderId="12" xfId="0" applyNumberFormat="1" applyFont="1" applyFill="1" applyBorder="1" applyAlignment="1">
      <alignment/>
    </xf>
    <xf numFmtId="3" fontId="2" fillId="0" borderId="0" xfId="0" applyNumberFormat="1" applyFont="1" applyFill="1" applyAlignment="1">
      <alignment vertical="center"/>
    </xf>
    <xf numFmtId="3" fontId="2" fillId="0" borderId="14" xfId="0" applyNumberFormat="1" applyFont="1" applyFill="1" applyBorder="1" applyAlignment="1">
      <alignment wrapText="1"/>
    </xf>
    <xf numFmtId="3" fontId="6" fillId="0" borderId="0" xfId="0" applyNumberFormat="1" applyFont="1" applyFill="1" applyAlignment="1">
      <alignment/>
    </xf>
    <xf numFmtId="3" fontId="5" fillId="0" borderId="0" xfId="0" applyNumberFormat="1" applyFont="1" applyFill="1" applyAlignment="1">
      <alignment horizontal="center" vertical="center"/>
    </xf>
    <xf numFmtId="3" fontId="0" fillId="0" borderId="0" xfId="0" applyNumberFormat="1" applyFill="1" applyAlignment="1">
      <alignment horizontal="center"/>
    </xf>
    <xf numFmtId="3" fontId="3" fillId="0" borderId="0" xfId="0" applyNumberFormat="1" applyFont="1" applyFill="1" applyAlignment="1">
      <alignment/>
    </xf>
    <xf numFmtId="3" fontId="11" fillId="0" borderId="0" xfId="0" applyNumberFormat="1" applyFont="1" applyFill="1" applyAlignment="1">
      <alignment/>
    </xf>
    <xf numFmtId="3" fontId="0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3" fontId="2" fillId="0" borderId="11" xfId="0" applyNumberFormat="1" applyFont="1" applyFill="1" applyBorder="1" applyAlignment="1">
      <alignment horizontal="center"/>
    </xf>
    <xf numFmtId="0" fontId="0" fillId="0" borderId="12" xfId="0" applyFont="1" applyBorder="1" applyAlignment="1">
      <alignment horizontal="left" wrapText="1"/>
    </xf>
    <xf numFmtId="0" fontId="0" fillId="0" borderId="0" xfId="0" applyFont="1" applyFill="1" applyAlignment="1">
      <alignment/>
    </xf>
    <xf numFmtId="0" fontId="2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wrapText="1"/>
    </xf>
    <xf numFmtId="0" fontId="3" fillId="0" borderId="12" xfId="0" applyFont="1" applyBorder="1" applyAlignment="1">
      <alignment wrapText="1"/>
    </xf>
    <xf numFmtId="165" fontId="0" fillId="0" borderId="0" xfId="0" applyNumberFormat="1" applyFont="1" applyAlignment="1">
      <alignment/>
    </xf>
    <xf numFmtId="0" fontId="0" fillId="0" borderId="12" xfId="0" applyFont="1" applyFill="1" applyBorder="1" applyAlignment="1">
      <alignment wrapText="1"/>
    </xf>
    <xf numFmtId="3" fontId="4" fillId="0" borderId="11" xfId="0" applyNumberFormat="1" applyFont="1" applyFill="1" applyBorder="1" applyAlignment="1">
      <alignment horizontal="center"/>
    </xf>
    <xf numFmtId="3" fontId="13" fillId="0" borderId="30" xfId="0" applyNumberFormat="1" applyFont="1" applyFill="1" applyBorder="1" applyAlignment="1">
      <alignment/>
    </xf>
    <xf numFmtId="165" fontId="13" fillId="36" borderId="12" xfId="46" applyNumberFormat="1" applyFont="1" applyFill="1" applyBorder="1" applyAlignment="1" applyProtection="1">
      <alignment/>
      <protection/>
    </xf>
    <xf numFmtId="3" fontId="13" fillId="0" borderId="25" xfId="0" applyNumberFormat="1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0" fillId="0" borderId="25" xfId="0" applyFont="1" applyFill="1" applyBorder="1" applyAlignment="1">
      <alignment wrapText="1"/>
    </xf>
    <xf numFmtId="165" fontId="8" fillId="36" borderId="25" xfId="46" applyNumberFormat="1" applyFont="1" applyFill="1" applyBorder="1" applyAlignment="1" applyProtection="1">
      <alignment/>
      <protection/>
    </xf>
    <xf numFmtId="0" fontId="0" fillId="0" borderId="14" xfId="0" applyFont="1" applyBorder="1" applyAlignment="1">
      <alignment wrapText="1"/>
    </xf>
    <xf numFmtId="165" fontId="0" fillId="36" borderId="14" xfId="46" applyNumberFormat="1" applyFont="1" applyFill="1" applyBorder="1" applyAlignment="1" applyProtection="1">
      <alignment/>
      <protection/>
    </xf>
    <xf numFmtId="3" fontId="2" fillId="0" borderId="31" xfId="0" applyNumberFormat="1" applyFont="1" applyFill="1" applyBorder="1" applyAlignment="1">
      <alignment horizontal="center"/>
    </xf>
    <xf numFmtId="0" fontId="14" fillId="33" borderId="0" xfId="0" applyFont="1" applyFill="1" applyBorder="1" applyAlignment="1">
      <alignment/>
    </xf>
    <xf numFmtId="165" fontId="1" fillId="33" borderId="0" xfId="46" applyNumberFormat="1" applyFont="1" applyFill="1" applyBorder="1" applyAlignment="1" applyProtection="1">
      <alignment/>
      <protection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center"/>
    </xf>
    <xf numFmtId="3" fontId="0" fillId="0" borderId="0" xfId="0" applyNumberFormat="1" applyFont="1" applyAlignment="1">
      <alignment horizontal="right"/>
    </xf>
    <xf numFmtId="3" fontId="0" fillId="0" borderId="13" xfId="0" applyNumberFormat="1" applyFont="1" applyBorder="1" applyAlignment="1">
      <alignment horizontal="center"/>
    </xf>
    <xf numFmtId="3" fontId="0" fillId="0" borderId="32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3" fontId="2" fillId="0" borderId="13" xfId="0" applyNumberFormat="1" applyFont="1" applyBorder="1" applyAlignment="1">
      <alignment horizontal="center"/>
    </xf>
    <xf numFmtId="3" fontId="2" fillId="0" borderId="32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3" fillId="0" borderId="12" xfId="0" applyNumberFormat="1" applyFont="1" applyBorder="1" applyAlignment="1">
      <alignment horizontal="center"/>
    </xf>
    <xf numFmtId="3" fontId="2" fillId="0" borderId="12" xfId="0" applyNumberFormat="1" applyFont="1" applyBorder="1" applyAlignment="1">
      <alignment horizontal="center"/>
    </xf>
    <xf numFmtId="3" fontId="0" fillId="0" borderId="12" xfId="0" applyNumberFormat="1" applyFont="1" applyFill="1" applyBorder="1" applyAlignment="1">
      <alignment/>
    </xf>
    <xf numFmtId="3" fontId="0" fillId="0" borderId="12" xfId="0" applyNumberFormat="1" applyFont="1" applyFill="1" applyBorder="1" applyAlignment="1">
      <alignment/>
    </xf>
    <xf numFmtId="0" fontId="8" fillId="0" borderId="0" xfId="0" applyFont="1" applyAlignment="1">
      <alignment/>
    </xf>
    <xf numFmtId="3" fontId="0" fillId="0" borderId="12" xfId="0" applyNumberFormat="1" applyFont="1" applyBorder="1" applyAlignment="1">
      <alignment horizontal="center"/>
    </xf>
    <xf numFmtId="3" fontId="0" fillId="0" borderId="12" xfId="0" applyNumberFormat="1" applyFont="1" applyFill="1" applyBorder="1" applyAlignment="1">
      <alignment wrapText="1"/>
    </xf>
    <xf numFmtId="165" fontId="0" fillId="0" borderId="12" xfId="46" applyNumberFormat="1" applyFont="1" applyFill="1" applyBorder="1" applyAlignment="1" applyProtection="1">
      <alignment/>
      <protection/>
    </xf>
    <xf numFmtId="3" fontId="0" fillId="0" borderId="0" xfId="0" applyNumberFormat="1" applyFont="1" applyFill="1" applyAlignment="1">
      <alignment/>
    </xf>
    <xf numFmtId="3" fontId="0" fillId="33" borderId="12" xfId="0" applyNumberFormat="1" applyFont="1" applyFill="1" applyBorder="1" applyAlignment="1">
      <alignment horizontal="center"/>
    </xf>
    <xf numFmtId="165" fontId="2" fillId="33" borderId="12" xfId="46" applyNumberFormat="1" applyFont="1" applyFill="1" applyBorder="1" applyAlignment="1" applyProtection="1">
      <alignment/>
      <protection/>
    </xf>
    <xf numFmtId="165" fontId="0" fillId="0" borderId="0" xfId="46" applyNumberFormat="1" applyFill="1" applyBorder="1" applyAlignment="1" applyProtection="1">
      <alignment horizontal="center"/>
      <protection/>
    </xf>
    <xf numFmtId="3" fontId="3" fillId="0" borderId="13" xfId="0" applyNumberFormat="1" applyFont="1" applyBorder="1" applyAlignment="1">
      <alignment horizontal="center"/>
    </xf>
    <xf numFmtId="3" fontId="4" fillId="0" borderId="13" xfId="0" applyNumberFormat="1" applyFont="1" applyBorder="1" applyAlignment="1">
      <alignment horizontal="center"/>
    </xf>
    <xf numFmtId="3" fontId="0" fillId="0" borderId="14" xfId="0" applyNumberFormat="1" applyFont="1" applyBorder="1" applyAlignment="1">
      <alignment/>
    </xf>
    <xf numFmtId="165" fontId="0" fillId="0" borderId="14" xfId="46" applyNumberFormat="1" applyFill="1" applyBorder="1" applyAlignment="1" applyProtection="1">
      <alignment/>
      <protection/>
    </xf>
    <xf numFmtId="0" fontId="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165" fontId="0" fillId="0" borderId="14" xfId="46" applyNumberFormat="1" applyFill="1" applyBorder="1" applyAlignment="1" applyProtection="1">
      <alignment horizontal="center"/>
      <protection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33" borderId="0" xfId="0" applyFont="1" applyFill="1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165" fontId="0" fillId="33" borderId="0" xfId="46" applyNumberFormat="1" applyFill="1" applyBorder="1" applyAlignment="1" applyProtection="1">
      <alignment/>
      <protection/>
    </xf>
    <xf numFmtId="3" fontId="1" fillId="0" borderId="0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center"/>
    </xf>
    <xf numFmtId="165" fontId="0" fillId="0" borderId="0" xfId="46" applyNumberFormat="1" applyFont="1" applyFill="1" applyBorder="1" applyAlignment="1" applyProtection="1">
      <alignment/>
      <protection/>
    </xf>
    <xf numFmtId="3" fontId="2" fillId="33" borderId="12" xfId="0" applyNumberFormat="1" applyFont="1" applyFill="1" applyBorder="1" applyAlignment="1">
      <alignment horizontal="center" vertical="center" wrapText="1"/>
    </xf>
    <xf numFmtId="3" fontId="2" fillId="0" borderId="16" xfId="0" applyNumberFormat="1" applyFont="1" applyFill="1" applyBorder="1" applyAlignment="1">
      <alignment horizontal="center"/>
    </xf>
    <xf numFmtId="3" fontId="16" fillId="0" borderId="33" xfId="0" applyNumberFormat="1" applyFont="1" applyFill="1" applyBorder="1" applyAlignment="1">
      <alignment horizontal="center" wrapText="1"/>
    </xf>
    <xf numFmtId="3" fontId="18" fillId="0" borderId="0" xfId="0" applyNumberFormat="1" applyFont="1" applyFill="1" applyAlignment="1">
      <alignment/>
    </xf>
    <xf numFmtId="3" fontId="2" fillId="0" borderId="34" xfId="0" applyNumberFormat="1" applyFont="1" applyBorder="1" applyAlignment="1">
      <alignment horizontal="center"/>
    </xf>
    <xf numFmtId="167" fontId="2" fillId="0" borderId="12" xfId="0" applyNumberFormat="1" applyFont="1" applyBorder="1" applyAlignment="1">
      <alignment/>
    </xf>
    <xf numFmtId="3" fontId="0" fillId="0" borderId="16" xfId="0" applyNumberFormat="1" applyFont="1" applyFill="1" applyBorder="1" applyAlignment="1">
      <alignment horizontal="center"/>
    </xf>
    <xf numFmtId="3" fontId="0" fillId="0" borderId="34" xfId="0" applyNumberFormat="1" applyFont="1" applyBorder="1" applyAlignment="1">
      <alignment horizontal="center"/>
    </xf>
    <xf numFmtId="167" fontId="0" fillId="0" borderId="12" xfId="0" applyNumberFormat="1" applyFont="1" applyBorder="1" applyAlignment="1">
      <alignment/>
    </xf>
    <xf numFmtId="167" fontId="2" fillId="0" borderId="11" xfId="0" applyNumberFormat="1" applyFont="1" applyBorder="1" applyAlignment="1">
      <alignment/>
    </xf>
    <xf numFmtId="167" fontId="0" fillId="0" borderId="11" xfId="0" applyNumberFormat="1" applyFont="1" applyBorder="1" applyAlignment="1">
      <alignment/>
    </xf>
    <xf numFmtId="3" fontId="0" fillId="0" borderId="35" xfId="0" applyNumberFormat="1" applyFont="1" applyBorder="1" applyAlignment="1">
      <alignment horizontal="center"/>
    </xf>
    <xf numFmtId="167" fontId="0" fillId="0" borderId="31" xfId="0" applyNumberFormat="1" applyFont="1" applyBorder="1" applyAlignment="1">
      <alignment/>
    </xf>
    <xf numFmtId="3" fontId="2" fillId="0" borderId="35" xfId="0" applyNumberFormat="1" applyFont="1" applyBorder="1" applyAlignment="1">
      <alignment horizontal="center"/>
    </xf>
    <xf numFmtId="2" fontId="2" fillId="0" borderId="11" xfId="0" applyNumberFormat="1" applyFont="1" applyBorder="1" applyAlignment="1">
      <alignment/>
    </xf>
    <xf numFmtId="167" fontId="0" fillId="0" borderId="11" xfId="0" applyNumberFormat="1" applyFont="1" applyFill="1" applyBorder="1" applyAlignment="1">
      <alignment/>
    </xf>
    <xf numFmtId="167" fontId="0" fillId="0" borderId="12" xfId="0" applyNumberFormat="1" applyFont="1" applyFill="1" applyBorder="1" applyAlignment="1">
      <alignment/>
    </xf>
    <xf numFmtId="3" fontId="0" fillId="35" borderId="0" xfId="0" applyNumberFormat="1" applyFill="1" applyAlignment="1">
      <alignment/>
    </xf>
    <xf numFmtId="3" fontId="2" fillId="0" borderId="0" xfId="0" applyNumberFormat="1" applyFont="1" applyBorder="1" applyAlignment="1">
      <alignment/>
    </xf>
    <xf numFmtId="3" fontId="1" fillId="33" borderId="12" xfId="0" applyNumberFormat="1" applyFont="1" applyFill="1" applyBorder="1" applyAlignment="1">
      <alignment/>
    </xf>
    <xf numFmtId="3" fontId="0" fillId="33" borderId="16" xfId="0" applyNumberFormat="1" applyFont="1" applyFill="1" applyBorder="1" applyAlignment="1">
      <alignment horizontal="center"/>
    </xf>
    <xf numFmtId="3" fontId="0" fillId="33" borderId="12" xfId="0" applyNumberFormat="1" applyFont="1" applyFill="1" applyBorder="1" applyAlignment="1">
      <alignment/>
    </xf>
    <xf numFmtId="165" fontId="0" fillId="33" borderId="12" xfId="46" applyNumberFormat="1" applyFill="1" applyBorder="1" applyAlignment="1" applyProtection="1">
      <alignment/>
      <protection/>
    </xf>
    <xf numFmtId="1" fontId="2" fillId="0" borderId="17" xfId="0" applyNumberFormat="1" applyFont="1" applyFill="1" applyBorder="1" applyAlignment="1">
      <alignment horizontal="center"/>
    </xf>
    <xf numFmtId="3" fontId="2" fillId="0" borderId="13" xfId="0" applyNumberFormat="1" applyFont="1" applyFill="1" applyBorder="1" applyAlignment="1">
      <alignment/>
    </xf>
    <xf numFmtId="167" fontId="2" fillId="0" borderId="32" xfId="0" applyNumberFormat="1" applyFont="1" applyFill="1" applyBorder="1" applyAlignment="1">
      <alignment/>
    </xf>
    <xf numFmtId="3" fontId="0" fillId="0" borderId="33" xfId="0" applyNumberFormat="1" applyFont="1" applyFill="1" applyBorder="1" applyAlignment="1">
      <alignment horizontal="center"/>
    </xf>
    <xf numFmtId="3" fontId="0" fillId="0" borderId="14" xfId="0" applyNumberFormat="1" applyFont="1" applyFill="1" applyBorder="1" applyAlignment="1">
      <alignment/>
    </xf>
    <xf numFmtId="167" fontId="0" fillId="0" borderId="31" xfId="0" applyNumberFormat="1" applyFont="1" applyFill="1" applyBorder="1" applyAlignment="1">
      <alignment/>
    </xf>
    <xf numFmtId="3" fontId="0" fillId="0" borderId="36" xfId="0" applyNumberFormat="1" applyFont="1" applyFill="1" applyBorder="1" applyAlignment="1">
      <alignment horizontal="center"/>
    </xf>
    <xf numFmtId="3" fontId="0" fillId="0" borderId="25" xfId="0" applyNumberFormat="1" applyFont="1" applyFill="1" applyBorder="1" applyAlignment="1">
      <alignment/>
    </xf>
    <xf numFmtId="167" fontId="0" fillId="0" borderId="37" xfId="0" applyNumberFormat="1" applyFont="1" applyFill="1" applyBorder="1" applyAlignment="1">
      <alignment/>
    </xf>
    <xf numFmtId="3" fontId="0" fillId="33" borderId="14" xfId="0" applyNumberFormat="1" applyFont="1" applyFill="1" applyBorder="1" applyAlignment="1">
      <alignment horizontal="center"/>
    </xf>
    <xf numFmtId="3" fontId="0" fillId="33" borderId="33" xfId="0" applyNumberFormat="1" applyFont="1" applyFill="1" applyBorder="1" applyAlignment="1">
      <alignment horizontal="center"/>
    </xf>
    <xf numFmtId="3" fontId="0" fillId="33" borderId="14" xfId="0" applyNumberFormat="1" applyFont="1" applyFill="1" applyBorder="1" applyAlignment="1">
      <alignment/>
    </xf>
    <xf numFmtId="3" fontId="0" fillId="33" borderId="25" xfId="0" applyNumberFormat="1" applyFont="1" applyFill="1" applyBorder="1" applyAlignment="1">
      <alignment horizontal="center"/>
    </xf>
    <xf numFmtId="3" fontId="0" fillId="33" borderId="36" xfId="0" applyNumberFormat="1" applyFont="1" applyFill="1" applyBorder="1" applyAlignment="1">
      <alignment horizontal="center"/>
    </xf>
    <xf numFmtId="3" fontId="0" fillId="33" borderId="25" xfId="0" applyNumberFormat="1" applyFont="1" applyFill="1" applyBorder="1" applyAlignment="1">
      <alignment/>
    </xf>
    <xf numFmtId="3" fontId="11" fillId="0" borderId="15" xfId="0" applyNumberFormat="1" applyFont="1" applyFill="1" applyBorder="1" applyAlignment="1">
      <alignment horizontal="center"/>
    </xf>
    <xf numFmtId="3" fontId="2" fillId="0" borderId="33" xfId="0" applyNumberFormat="1" applyFont="1" applyBorder="1" applyAlignment="1">
      <alignment horizontal="center"/>
    </xf>
    <xf numFmtId="167" fontId="2" fillId="0" borderId="14" xfId="0" applyNumberFormat="1" applyFont="1" applyBorder="1" applyAlignment="1">
      <alignment/>
    </xf>
    <xf numFmtId="167" fontId="2" fillId="0" borderId="38" xfId="0" applyNumberFormat="1" applyFont="1" applyFill="1" applyBorder="1" applyAlignment="1">
      <alignment/>
    </xf>
    <xf numFmtId="165" fontId="0" fillId="0" borderId="25" xfId="46" applyNumberFormat="1" applyFill="1" applyBorder="1" applyAlignment="1" applyProtection="1">
      <alignment/>
      <protection/>
    </xf>
    <xf numFmtId="167" fontId="2" fillId="0" borderId="12" xfId="0" applyNumberFormat="1" applyFont="1" applyFill="1" applyBorder="1" applyAlignment="1">
      <alignment/>
    </xf>
    <xf numFmtId="3" fontId="0" fillId="33" borderId="37" xfId="0" applyNumberFormat="1" applyFont="1" applyFill="1" applyBorder="1" applyAlignment="1">
      <alignment horizontal="center"/>
    </xf>
    <xf numFmtId="3" fontId="2" fillId="33" borderId="25" xfId="0" applyNumberFormat="1" applyFont="1" applyFill="1" applyBorder="1" applyAlignment="1">
      <alignment/>
    </xf>
    <xf numFmtId="167" fontId="2" fillId="33" borderId="12" xfId="0" applyNumberFormat="1" applyFont="1" applyFill="1" applyBorder="1" applyAlignment="1">
      <alignment/>
    </xf>
    <xf numFmtId="3" fontId="2" fillId="0" borderId="16" xfId="0" applyNumberFormat="1" applyFont="1" applyFill="1" applyBorder="1" applyAlignment="1">
      <alignment horizontal="center" vertical="center"/>
    </xf>
    <xf numFmtId="3" fontId="16" fillId="0" borderId="12" xfId="0" applyNumberFormat="1" applyFont="1" applyFill="1" applyBorder="1" applyAlignment="1">
      <alignment horizontal="center" vertical="center"/>
    </xf>
    <xf numFmtId="3" fontId="0" fillId="0" borderId="0" xfId="0" applyNumberFormat="1" applyFill="1" applyAlignment="1">
      <alignment vertical="center"/>
    </xf>
    <xf numFmtId="3" fontId="0" fillId="0" borderId="0" xfId="0" applyNumberFormat="1" applyAlignment="1">
      <alignment vertical="center"/>
    </xf>
    <xf numFmtId="3" fontId="2" fillId="33" borderId="12" xfId="0" applyNumberFormat="1" applyFont="1" applyFill="1" applyBorder="1" applyAlignment="1">
      <alignment wrapText="1"/>
    </xf>
    <xf numFmtId="3" fontId="16" fillId="0" borderId="12" xfId="0" applyNumberFormat="1" applyFont="1" applyFill="1" applyBorder="1" applyAlignment="1">
      <alignment horizontal="center"/>
    </xf>
    <xf numFmtId="3" fontId="2" fillId="0" borderId="12" xfId="0" applyNumberFormat="1" applyFont="1" applyBorder="1" applyAlignment="1">
      <alignment wrapText="1"/>
    </xf>
    <xf numFmtId="3" fontId="2" fillId="0" borderId="12" xfId="0" applyNumberFormat="1" applyFont="1" applyFill="1" applyBorder="1" applyAlignment="1">
      <alignment wrapText="1"/>
    </xf>
    <xf numFmtId="167" fontId="2" fillId="0" borderId="12" xfId="0" applyNumberFormat="1" applyFont="1" applyFill="1" applyBorder="1" applyAlignment="1">
      <alignment horizontal="center"/>
    </xf>
    <xf numFmtId="165" fontId="2" fillId="36" borderId="28" xfId="46" applyNumberFormat="1" applyFont="1" applyFill="1" applyBorder="1" applyAlignment="1" applyProtection="1">
      <alignment horizontal="right" vertical="center"/>
      <protection/>
    </xf>
    <xf numFmtId="167" fontId="0" fillId="0" borderId="12" xfId="0" applyNumberFormat="1" applyFont="1" applyFill="1" applyBorder="1" applyAlignment="1">
      <alignment horizontal="center"/>
    </xf>
    <xf numFmtId="165" fontId="0" fillId="36" borderId="28" xfId="46" applyNumberFormat="1" applyFill="1" applyBorder="1" applyAlignment="1" applyProtection="1">
      <alignment horizontal="right" vertical="center"/>
      <protection/>
    </xf>
    <xf numFmtId="3" fontId="0" fillId="0" borderId="25" xfId="0" applyNumberFormat="1" applyFont="1" applyBorder="1" applyAlignment="1">
      <alignment horizontal="center"/>
    </xf>
    <xf numFmtId="3" fontId="0" fillId="0" borderId="25" xfId="0" applyNumberFormat="1" applyFont="1" applyBorder="1" applyAlignment="1">
      <alignment/>
    </xf>
    <xf numFmtId="167" fontId="0" fillId="0" borderId="25" xfId="0" applyNumberFormat="1" applyFont="1" applyBorder="1" applyAlignment="1">
      <alignment/>
    </xf>
    <xf numFmtId="0" fontId="0" fillId="0" borderId="12" xfId="0" applyBorder="1" applyAlignment="1">
      <alignment/>
    </xf>
    <xf numFmtId="165" fontId="2" fillId="0" borderId="12" xfId="46" applyNumberFormat="1" applyFont="1" applyFill="1" applyBorder="1" applyAlignment="1" applyProtection="1">
      <alignment horizontal="center" vertical="center"/>
      <protection/>
    </xf>
    <xf numFmtId="165" fontId="0" fillId="0" borderId="12" xfId="46" applyNumberFormat="1" applyFill="1" applyBorder="1" applyAlignment="1" applyProtection="1">
      <alignment horizontal="center" vertical="center"/>
      <protection/>
    </xf>
    <xf numFmtId="3" fontId="16" fillId="33" borderId="12" xfId="0" applyNumberFormat="1" applyFont="1" applyFill="1" applyBorder="1" applyAlignment="1">
      <alignment horizontal="center"/>
    </xf>
    <xf numFmtId="3" fontId="17" fillId="33" borderId="12" xfId="0" applyNumberFormat="1" applyFont="1" applyFill="1" applyBorder="1" applyAlignment="1">
      <alignment wrapText="1"/>
    </xf>
    <xf numFmtId="3" fontId="15" fillId="33" borderId="12" xfId="0" applyNumberFormat="1" applyFont="1" applyFill="1" applyBorder="1" applyAlignment="1">
      <alignment/>
    </xf>
    <xf numFmtId="3" fontId="8" fillId="33" borderId="12" xfId="0" applyNumberFormat="1" applyFont="1" applyFill="1" applyBorder="1" applyAlignment="1">
      <alignment horizontal="center"/>
    </xf>
    <xf numFmtId="3" fontId="1" fillId="33" borderId="12" xfId="0" applyNumberFormat="1" applyFont="1" applyFill="1" applyBorder="1" applyAlignment="1">
      <alignment wrapText="1"/>
    </xf>
    <xf numFmtId="3" fontId="1" fillId="33" borderId="25" xfId="0" applyNumberFormat="1" applyFont="1" applyFill="1" applyBorder="1" applyAlignment="1">
      <alignment wrapText="1"/>
    </xf>
    <xf numFmtId="3" fontId="1" fillId="33" borderId="25" xfId="0" applyNumberFormat="1" applyFont="1" applyFill="1" applyBorder="1" applyAlignment="1">
      <alignment/>
    </xf>
    <xf numFmtId="165" fontId="2" fillId="33" borderId="25" xfId="46" applyNumberFormat="1" applyFont="1" applyFill="1" applyBorder="1" applyAlignment="1" applyProtection="1">
      <alignment/>
      <protection/>
    </xf>
    <xf numFmtId="3" fontId="0" fillId="0" borderId="39" xfId="0" applyNumberFormat="1" applyFont="1" applyFill="1" applyBorder="1" applyAlignment="1">
      <alignment horizontal="center"/>
    </xf>
    <xf numFmtId="3" fontId="0" fillId="0" borderId="12" xfId="0" applyNumberFormat="1" applyFont="1" applyBorder="1" applyAlignment="1">
      <alignment wrapText="1"/>
    </xf>
    <xf numFmtId="3" fontId="0" fillId="36" borderId="12" xfId="0" applyNumberFormat="1" applyFont="1" applyFill="1" applyBorder="1" applyAlignment="1">
      <alignment horizontal="center"/>
    </xf>
    <xf numFmtId="165" fontId="0" fillId="0" borderId="28" xfId="46" applyNumberFormat="1" applyFill="1" applyBorder="1" applyAlignment="1" applyProtection="1">
      <alignment/>
      <protection/>
    </xf>
    <xf numFmtId="0" fontId="0" fillId="0" borderId="12" xfId="0" applyFont="1" applyFill="1" applyBorder="1" applyAlignment="1">
      <alignment/>
    </xf>
    <xf numFmtId="165" fontId="0" fillId="0" borderId="13" xfId="46" applyNumberFormat="1" applyFill="1" applyBorder="1" applyAlignment="1" applyProtection="1">
      <alignment/>
      <protection/>
    </xf>
    <xf numFmtId="3" fontId="0" fillId="36" borderId="12" xfId="0" applyNumberFormat="1" applyFont="1" applyFill="1" applyBorder="1" applyAlignment="1">
      <alignment/>
    </xf>
    <xf numFmtId="0" fontId="0" fillId="0" borderId="0" xfId="0" applyFont="1" applyAlignment="1">
      <alignment horizontal="right"/>
    </xf>
    <xf numFmtId="0" fontId="2" fillId="33" borderId="13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165" fontId="3" fillId="0" borderId="12" xfId="46" applyNumberFormat="1" applyFont="1" applyFill="1" applyBorder="1" applyAlignment="1" applyProtection="1">
      <alignment/>
      <protection/>
    </xf>
    <xf numFmtId="165" fontId="3" fillId="0" borderId="0" xfId="46" applyNumberFormat="1" applyFont="1" applyFill="1" applyBorder="1" applyAlignment="1" applyProtection="1">
      <alignment/>
      <protection/>
    </xf>
    <xf numFmtId="3" fontId="0" fillId="0" borderId="0" xfId="0" applyNumberFormat="1" applyBorder="1" applyAlignment="1">
      <alignment/>
    </xf>
    <xf numFmtId="165" fontId="0" fillId="0" borderId="0" xfId="0" applyNumberFormat="1" applyAlignment="1">
      <alignment/>
    </xf>
    <xf numFmtId="3" fontId="0" fillId="0" borderId="0" xfId="0" applyNumberFormat="1" applyFill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 horizontal="center" vertical="center"/>
    </xf>
    <xf numFmtId="165" fontId="0" fillId="0" borderId="0" xfId="46" applyNumberFormat="1" applyFill="1" applyBorder="1" applyAlignment="1" applyProtection="1">
      <alignment horizontal="center" vertical="center"/>
      <protection/>
    </xf>
    <xf numFmtId="0" fontId="0" fillId="36" borderId="0" xfId="0" applyFont="1" applyFill="1" applyAlignment="1">
      <alignment/>
    </xf>
    <xf numFmtId="165" fontId="0" fillId="36" borderId="0" xfId="46" applyNumberFormat="1" applyFill="1" applyBorder="1" applyAlignment="1" applyProtection="1">
      <alignment/>
      <protection/>
    </xf>
    <xf numFmtId="0" fontId="2" fillId="33" borderId="12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/>
    </xf>
    <xf numFmtId="0" fontId="0" fillId="0" borderId="0" xfId="0" applyAlignment="1">
      <alignment horizontal="justify"/>
    </xf>
    <xf numFmtId="0" fontId="2" fillId="0" borderId="0" xfId="0" applyFont="1" applyBorder="1" applyAlignment="1">
      <alignment horizontal="justify"/>
    </xf>
    <xf numFmtId="0" fontId="0" fillId="0" borderId="0" xfId="0" applyAlignment="1">
      <alignment horizontal="center"/>
    </xf>
    <xf numFmtId="0" fontId="2" fillId="0" borderId="14" xfId="0" applyFont="1" applyBorder="1" applyAlignment="1">
      <alignment horizontal="center"/>
    </xf>
    <xf numFmtId="165" fontId="2" fillId="0" borderId="13" xfId="46" applyNumberFormat="1" applyFont="1" applyFill="1" applyBorder="1" applyAlignment="1" applyProtection="1">
      <alignment/>
      <protection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wrapText="1"/>
    </xf>
    <xf numFmtId="0" fontId="11" fillId="0" borderId="0" xfId="0" applyFont="1" applyFill="1" applyBorder="1" applyAlignment="1">
      <alignment horizontal="right" vertical="center"/>
    </xf>
    <xf numFmtId="0" fontId="11" fillId="0" borderId="0" xfId="0" applyFont="1" applyFill="1" applyAlignment="1">
      <alignment/>
    </xf>
    <xf numFmtId="165" fontId="0" fillId="0" borderId="0" xfId="46" applyNumberFormat="1" applyFont="1" applyFill="1" applyBorder="1" applyAlignment="1" applyProtection="1">
      <alignment horizontal="right" vertical="center"/>
      <protection/>
    </xf>
    <xf numFmtId="3" fontId="0" fillId="0" borderId="35" xfId="0" applyNumberFormat="1" applyFont="1" applyFill="1" applyBorder="1" applyAlignment="1">
      <alignment/>
    </xf>
    <xf numFmtId="3" fontId="0" fillId="0" borderId="35" xfId="0" applyNumberFormat="1" applyFill="1" applyBorder="1" applyAlignment="1">
      <alignment/>
    </xf>
    <xf numFmtId="3" fontId="0" fillId="0" borderId="35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3" fontId="0" fillId="0" borderId="31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3" fontId="13" fillId="0" borderId="38" xfId="0" applyNumberFormat="1" applyFont="1" applyFill="1" applyBorder="1" applyAlignment="1">
      <alignment/>
    </xf>
    <xf numFmtId="3" fontId="13" fillId="0" borderId="36" xfId="0" applyNumberFormat="1" applyFont="1" applyFill="1" applyBorder="1" applyAlignment="1">
      <alignment/>
    </xf>
    <xf numFmtId="3" fontId="2" fillId="37" borderId="34" xfId="0" applyNumberFormat="1" applyFont="1" applyFill="1" applyBorder="1" applyAlignment="1">
      <alignment horizontal="center" vertical="center"/>
    </xf>
    <xf numFmtId="3" fontId="2" fillId="37" borderId="10" xfId="0" applyNumberFormat="1" applyFont="1" applyFill="1" applyBorder="1" applyAlignment="1">
      <alignment horizontal="center" vertical="center" wrapText="1"/>
    </xf>
    <xf numFmtId="165" fontId="2" fillId="37" borderId="12" xfId="46" applyNumberFormat="1" applyFont="1" applyFill="1" applyBorder="1" applyAlignment="1" applyProtection="1">
      <alignment horizontal="center"/>
      <protection/>
    </xf>
    <xf numFmtId="3" fontId="2" fillId="0" borderId="40" xfId="0" applyNumberFormat="1" applyFont="1" applyFill="1" applyBorder="1" applyAlignment="1">
      <alignment horizontal="center"/>
    </xf>
    <xf numFmtId="3" fontId="2" fillId="0" borderId="14" xfId="0" applyNumberFormat="1" applyFont="1" applyFill="1" applyBorder="1" applyAlignment="1">
      <alignment/>
    </xf>
    <xf numFmtId="167" fontId="2" fillId="0" borderId="14" xfId="0" applyNumberFormat="1" applyFont="1" applyFill="1" applyBorder="1" applyAlignment="1">
      <alignment/>
    </xf>
    <xf numFmtId="3" fontId="0" fillId="0" borderId="34" xfId="0" applyNumberFormat="1" applyFont="1" applyFill="1" applyBorder="1" applyAlignment="1">
      <alignment horizontal="center"/>
    </xf>
    <xf numFmtId="3" fontId="2" fillId="0" borderId="34" xfId="0" applyNumberFormat="1" applyFont="1" applyFill="1" applyBorder="1" applyAlignment="1">
      <alignment horizontal="center"/>
    </xf>
    <xf numFmtId="3" fontId="0" fillId="0" borderId="37" xfId="0" applyNumberFormat="1" applyFont="1" applyFill="1" applyBorder="1" applyAlignment="1">
      <alignment horizontal="center"/>
    </xf>
    <xf numFmtId="167" fontId="0" fillId="0" borderId="25" xfId="0" applyNumberFormat="1" applyFont="1" applyFill="1" applyBorder="1" applyAlignment="1">
      <alignment/>
    </xf>
    <xf numFmtId="3" fontId="0" fillId="36" borderId="14" xfId="0" applyNumberFormat="1" applyFont="1" applyFill="1" applyBorder="1" applyAlignment="1">
      <alignment horizontal="center"/>
    </xf>
    <xf numFmtId="3" fontId="0" fillId="36" borderId="14" xfId="0" applyNumberFormat="1" applyFont="1" applyFill="1" applyBorder="1" applyAlignment="1">
      <alignment/>
    </xf>
    <xf numFmtId="167" fontId="0" fillId="36" borderId="14" xfId="0" applyNumberFormat="1" applyFont="1" applyFill="1" applyBorder="1" applyAlignment="1">
      <alignment/>
    </xf>
    <xf numFmtId="165" fontId="0" fillId="36" borderId="14" xfId="46" applyNumberFormat="1" applyFill="1" applyBorder="1" applyAlignment="1" applyProtection="1">
      <alignment/>
      <protection/>
    </xf>
    <xf numFmtId="167" fontId="0" fillId="36" borderId="12" xfId="0" applyNumberFormat="1" applyFont="1" applyFill="1" applyBorder="1" applyAlignment="1">
      <alignment/>
    </xf>
    <xf numFmtId="3" fontId="0" fillId="36" borderId="20" xfId="0" applyNumberFormat="1" applyFont="1" applyFill="1" applyBorder="1" applyAlignment="1">
      <alignment/>
    </xf>
    <xf numFmtId="167" fontId="0" fillId="36" borderId="20" xfId="0" applyNumberFormat="1" applyFont="1" applyFill="1" applyBorder="1" applyAlignment="1">
      <alignment/>
    </xf>
    <xf numFmtId="3" fontId="8" fillId="36" borderId="0" xfId="0" applyNumberFormat="1" applyFont="1" applyFill="1" applyBorder="1" applyAlignment="1">
      <alignment horizontal="center"/>
    </xf>
    <xf numFmtId="0" fontId="8" fillId="36" borderId="0" xfId="0" applyFont="1" applyFill="1" applyAlignment="1">
      <alignment/>
    </xf>
    <xf numFmtId="167" fontId="8" fillId="36" borderId="0" xfId="0" applyNumberFormat="1" applyFont="1" applyFill="1" applyBorder="1" applyAlignment="1">
      <alignment/>
    </xf>
    <xf numFmtId="0" fontId="11" fillId="0" borderId="0" xfId="0" applyFont="1" applyAlignment="1">
      <alignment/>
    </xf>
    <xf numFmtId="0" fontId="16" fillId="0" borderId="0" xfId="0" applyFont="1" applyBorder="1" applyAlignment="1">
      <alignment/>
    </xf>
    <xf numFmtId="3" fontId="0" fillId="33" borderId="31" xfId="0" applyNumberFormat="1" applyFont="1" applyFill="1" applyBorder="1" applyAlignment="1">
      <alignment horizontal="center" vertical="center"/>
    </xf>
    <xf numFmtId="3" fontId="0" fillId="33" borderId="33" xfId="0" applyNumberFormat="1" applyFont="1" applyFill="1" applyBorder="1" applyAlignment="1">
      <alignment horizontal="center" vertical="center"/>
    </xf>
    <xf numFmtId="165" fontId="2" fillId="33" borderId="31" xfId="46" applyNumberFormat="1" applyFont="1" applyFill="1" applyBorder="1" applyAlignment="1" applyProtection="1">
      <alignment horizontal="center"/>
      <protection/>
    </xf>
    <xf numFmtId="3" fontId="2" fillId="0" borderId="11" xfId="0" applyNumberFormat="1" applyFont="1" applyBorder="1" applyAlignment="1">
      <alignment/>
    </xf>
    <xf numFmtId="3" fontId="2" fillId="0" borderId="35" xfId="0" applyNumberFormat="1" applyFont="1" applyBorder="1" applyAlignment="1">
      <alignment/>
    </xf>
    <xf numFmtId="165" fontId="2" fillId="0" borderId="11" xfId="46" applyNumberFormat="1" applyFont="1" applyFill="1" applyBorder="1" applyAlignment="1" applyProtection="1">
      <alignment/>
      <protection/>
    </xf>
    <xf numFmtId="3" fontId="13" fillId="0" borderId="11" xfId="0" applyNumberFormat="1" applyFont="1" applyFill="1" applyBorder="1" applyAlignment="1">
      <alignment horizontal="right"/>
    </xf>
    <xf numFmtId="3" fontId="13" fillId="0" borderId="35" xfId="0" applyNumberFormat="1" applyFont="1" applyFill="1" applyBorder="1" applyAlignment="1">
      <alignment/>
    </xf>
    <xf numFmtId="165" fontId="13" fillId="0" borderId="11" xfId="46" applyNumberFormat="1" applyFont="1" applyFill="1" applyBorder="1" applyAlignment="1" applyProtection="1">
      <alignment/>
      <protection/>
    </xf>
    <xf numFmtId="3" fontId="13" fillId="0" borderId="38" xfId="0" applyNumberFormat="1" applyFont="1" applyFill="1" applyBorder="1" applyAlignment="1">
      <alignment horizontal="right"/>
    </xf>
    <xf numFmtId="165" fontId="13" fillId="0" borderId="38" xfId="46" applyNumberFormat="1" applyFont="1" applyFill="1" applyBorder="1" applyAlignment="1" applyProtection="1">
      <alignment/>
      <protection/>
    </xf>
    <xf numFmtId="3" fontId="2" fillId="33" borderId="18" xfId="0" applyNumberFormat="1" applyFont="1" applyFill="1" applyBorder="1" applyAlignment="1">
      <alignment horizontal="center" vertical="center" wrapText="1"/>
    </xf>
    <xf numFmtId="3" fontId="0" fillId="36" borderId="23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 vertical="center"/>
    </xf>
    <xf numFmtId="165" fontId="2" fillId="33" borderId="27" xfId="46" applyNumberFormat="1" applyFont="1" applyFill="1" applyBorder="1" applyAlignment="1" applyProtection="1">
      <alignment horizontal="center" vertical="center" wrapText="1"/>
      <protection/>
    </xf>
    <xf numFmtId="165" fontId="2" fillId="33" borderId="41" xfId="46" applyNumberFormat="1" applyFont="1" applyFill="1" applyBorder="1" applyAlignment="1" applyProtection="1">
      <alignment horizontal="center" vertical="center" wrapText="1"/>
      <protection/>
    </xf>
    <xf numFmtId="165" fontId="2" fillId="33" borderId="23" xfId="46" applyNumberFormat="1" applyFont="1" applyFill="1" applyBorder="1" applyAlignment="1" applyProtection="1">
      <alignment horizontal="center" vertical="center"/>
      <protection/>
    </xf>
    <xf numFmtId="3" fontId="2" fillId="0" borderId="31" xfId="0" applyNumberFormat="1" applyFont="1" applyFill="1" applyBorder="1" applyAlignment="1">
      <alignment/>
    </xf>
    <xf numFmtId="3" fontId="2" fillId="0" borderId="33" xfId="0" applyNumberFormat="1" applyFont="1" applyFill="1" applyBorder="1" applyAlignment="1">
      <alignment/>
    </xf>
    <xf numFmtId="165" fontId="2" fillId="0" borderId="23" xfId="46" applyNumberFormat="1" applyFont="1" applyFill="1" applyBorder="1" applyAlignment="1" applyProtection="1">
      <alignment horizontal="center" vertical="center"/>
      <protection/>
    </xf>
    <xf numFmtId="165" fontId="0" fillId="0" borderId="28" xfId="46" applyNumberFormat="1" applyFill="1" applyBorder="1" applyAlignment="1" applyProtection="1">
      <alignment horizontal="center" vertical="center"/>
      <protection/>
    </xf>
    <xf numFmtId="165" fontId="2" fillId="0" borderId="28" xfId="46" applyNumberFormat="1" applyFont="1" applyFill="1" applyBorder="1" applyAlignment="1" applyProtection="1">
      <alignment horizontal="center" vertical="center"/>
      <protection/>
    </xf>
    <xf numFmtId="3" fontId="5" fillId="36" borderId="0" xfId="0" applyNumberFormat="1" applyFont="1" applyFill="1" applyBorder="1" applyAlignment="1">
      <alignment horizontal="center"/>
    </xf>
    <xf numFmtId="3" fontId="5" fillId="36" borderId="0" xfId="0" applyNumberFormat="1" applyFont="1" applyFill="1" applyBorder="1" applyAlignment="1">
      <alignment horizontal="left"/>
    </xf>
    <xf numFmtId="165" fontId="5" fillId="36" borderId="0" xfId="46" applyNumberFormat="1" applyFont="1" applyFill="1" applyBorder="1" applyAlignment="1" applyProtection="1">
      <alignment/>
      <protection/>
    </xf>
    <xf numFmtId="165" fontId="2" fillId="33" borderId="19" xfId="46" applyNumberFormat="1" applyFont="1" applyFill="1" applyBorder="1" applyAlignment="1" applyProtection="1">
      <alignment horizontal="center" vertical="center" wrapText="1"/>
      <protection/>
    </xf>
    <xf numFmtId="165" fontId="2" fillId="33" borderId="28" xfId="46" applyNumberFormat="1" applyFont="1" applyFill="1" applyBorder="1" applyAlignment="1" applyProtection="1">
      <alignment horizontal="center" vertical="center"/>
      <protection/>
    </xf>
    <xf numFmtId="167" fontId="2" fillId="0" borderId="25" xfId="0" applyNumberFormat="1" applyFont="1" applyBorder="1" applyAlignment="1">
      <alignment/>
    </xf>
    <xf numFmtId="165" fontId="2" fillId="0" borderId="42" xfId="46" applyNumberFormat="1" applyFont="1" applyFill="1" applyBorder="1" applyAlignment="1" applyProtection="1">
      <alignment horizontal="center" vertical="center"/>
      <protection/>
    </xf>
    <xf numFmtId="165" fontId="0" fillId="0" borderId="42" xfId="46" applyNumberFormat="1" applyFill="1" applyBorder="1" applyAlignment="1" applyProtection="1">
      <alignment horizontal="center" vertical="center"/>
      <protection/>
    </xf>
    <xf numFmtId="3" fontId="15" fillId="37" borderId="27" xfId="0" applyNumberFormat="1" applyFont="1" applyFill="1" applyBorder="1" applyAlignment="1">
      <alignment wrapText="1"/>
    </xf>
    <xf numFmtId="167" fontId="5" fillId="37" borderId="27" xfId="0" applyNumberFormat="1" applyFont="1" applyFill="1" applyBorder="1" applyAlignment="1">
      <alignment/>
    </xf>
    <xf numFmtId="165" fontId="5" fillId="37" borderId="27" xfId="46" applyNumberFormat="1" applyFont="1" applyFill="1" applyBorder="1" applyAlignment="1" applyProtection="1">
      <alignment/>
      <protection/>
    </xf>
    <xf numFmtId="165" fontId="5" fillId="37" borderId="41" xfId="46" applyNumberFormat="1" applyFont="1" applyFill="1" applyBorder="1" applyAlignment="1" applyProtection="1">
      <alignment/>
      <protection/>
    </xf>
    <xf numFmtId="165" fontId="0" fillId="36" borderId="23" xfId="46" applyNumberFormat="1" applyFill="1" applyBorder="1" applyAlignment="1" applyProtection="1">
      <alignment horizontal="center" vertical="center"/>
      <protection/>
    </xf>
    <xf numFmtId="165" fontId="0" fillId="36" borderId="21" xfId="46" applyNumberFormat="1" applyFill="1" applyBorder="1" applyAlignment="1" applyProtection="1">
      <alignment horizontal="center" vertical="center"/>
      <protection/>
    </xf>
    <xf numFmtId="165" fontId="0" fillId="36" borderId="0" xfId="46" applyNumberFormat="1" applyFill="1" applyBorder="1" applyAlignment="1" applyProtection="1">
      <alignment horizontal="center" vertical="center"/>
      <protection/>
    </xf>
    <xf numFmtId="165" fontId="2" fillId="33" borderId="21" xfId="46" applyNumberFormat="1" applyFont="1" applyFill="1" applyBorder="1" applyAlignment="1" applyProtection="1">
      <alignment horizontal="center" vertical="center"/>
      <protection/>
    </xf>
    <xf numFmtId="3" fontId="2" fillId="0" borderId="43" xfId="0" applyNumberFormat="1" applyFont="1" applyFill="1" applyBorder="1" applyAlignment="1">
      <alignment/>
    </xf>
    <xf numFmtId="3" fontId="2" fillId="0" borderId="44" xfId="0" applyNumberFormat="1" applyFont="1" applyFill="1" applyBorder="1" applyAlignment="1">
      <alignment/>
    </xf>
    <xf numFmtId="165" fontId="2" fillId="0" borderId="19" xfId="46" applyNumberFormat="1" applyFont="1" applyFill="1" applyBorder="1" applyAlignment="1" applyProtection="1">
      <alignment horizontal="right" vertical="center"/>
      <protection/>
    </xf>
    <xf numFmtId="3" fontId="2" fillId="0" borderId="32" xfId="0" applyNumberFormat="1" applyFont="1" applyBorder="1" applyAlignment="1">
      <alignment horizontal="center"/>
    </xf>
    <xf numFmtId="0" fontId="13" fillId="0" borderId="0" xfId="0" applyFont="1" applyAlignment="1">
      <alignment/>
    </xf>
    <xf numFmtId="3" fontId="8" fillId="0" borderId="45" xfId="0" applyNumberFormat="1" applyFont="1" applyBorder="1" applyAlignment="1">
      <alignment horizontal="center"/>
    </xf>
    <xf numFmtId="3" fontId="8" fillId="0" borderId="36" xfId="0" applyNumberFormat="1" applyFont="1" applyFill="1" applyBorder="1" applyAlignment="1">
      <alignment/>
    </xf>
    <xf numFmtId="3" fontId="2" fillId="33" borderId="20" xfId="0" applyNumberFormat="1" applyFont="1" applyFill="1" applyBorder="1" applyAlignment="1">
      <alignment horizontal="center" vertical="center" wrapText="1"/>
    </xf>
    <xf numFmtId="165" fontId="2" fillId="33" borderId="20" xfId="46" applyNumberFormat="1" applyFont="1" applyFill="1" applyBorder="1" applyAlignment="1" applyProtection="1">
      <alignment horizontal="center" vertical="center"/>
      <protection/>
    </xf>
    <xf numFmtId="1" fontId="2" fillId="0" borderId="14" xfId="0" applyNumberFormat="1" applyFont="1" applyFill="1" applyBorder="1" applyAlignment="1">
      <alignment horizontal="center"/>
    </xf>
    <xf numFmtId="3" fontId="2" fillId="0" borderId="14" xfId="0" applyNumberFormat="1" applyFont="1" applyFill="1" applyBorder="1" applyAlignment="1">
      <alignment horizontal="left" wrapText="1"/>
    </xf>
    <xf numFmtId="167" fontId="2" fillId="0" borderId="14" xfId="0" applyNumberFormat="1" applyFont="1" applyFill="1" applyBorder="1" applyAlignment="1">
      <alignment horizontal="center"/>
    </xf>
    <xf numFmtId="0" fontId="21" fillId="0" borderId="0" xfId="0" applyFont="1" applyAlignment="1">
      <alignment horizontal="justify" vertical="center"/>
    </xf>
    <xf numFmtId="3" fontId="0" fillId="0" borderId="11" xfId="0" applyNumberFormat="1" applyFill="1" applyBorder="1" applyAlignment="1">
      <alignment horizontal="center"/>
    </xf>
    <xf numFmtId="168" fontId="2" fillId="0" borderId="11" xfId="0" applyNumberFormat="1" applyFont="1" applyFill="1" applyBorder="1" applyAlignment="1">
      <alignment horizontal="center"/>
    </xf>
    <xf numFmtId="2" fontId="2" fillId="0" borderId="12" xfId="0" applyNumberFormat="1" applyFont="1" applyBorder="1" applyAlignment="1">
      <alignment horizontal="center"/>
    </xf>
    <xf numFmtId="167" fontId="0" fillId="0" borderId="12" xfId="0" applyNumberFormat="1" applyFont="1" applyBorder="1" applyAlignment="1">
      <alignment horizontal="center"/>
    </xf>
    <xf numFmtId="1" fontId="2" fillId="36" borderId="12" xfId="0" applyNumberFormat="1" applyFont="1" applyFill="1" applyBorder="1" applyAlignment="1">
      <alignment horizontal="center"/>
    </xf>
    <xf numFmtId="3" fontId="1" fillId="36" borderId="12" xfId="0" applyNumberFormat="1" applyFont="1" applyFill="1" applyBorder="1" applyAlignment="1">
      <alignment/>
    </xf>
    <xf numFmtId="167" fontId="2" fillId="36" borderId="12" xfId="0" applyNumberFormat="1" applyFont="1" applyFill="1" applyBorder="1" applyAlignment="1">
      <alignment horizontal="center"/>
    </xf>
    <xf numFmtId="167" fontId="0" fillId="36" borderId="12" xfId="0" applyNumberFormat="1" applyFont="1" applyFill="1" applyBorder="1" applyAlignment="1">
      <alignment horizontal="center"/>
    </xf>
    <xf numFmtId="1" fontId="2" fillId="0" borderId="12" xfId="0" applyNumberFormat="1" applyFont="1" applyFill="1" applyBorder="1" applyAlignment="1">
      <alignment horizontal="center"/>
    </xf>
    <xf numFmtId="167" fontId="2" fillId="36" borderId="14" xfId="0" applyNumberFormat="1" applyFont="1" applyFill="1" applyBorder="1" applyAlignment="1">
      <alignment/>
    </xf>
    <xf numFmtId="0" fontId="19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19" fillId="0" borderId="0" xfId="0" applyFont="1" applyFill="1" applyBorder="1" applyAlignment="1">
      <alignment horizontal="right"/>
    </xf>
    <xf numFmtId="0" fontId="26" fillId="0" borderId="0" xfId="0" applyFont="1" applyFill="1" applyBorder="1" applyAlignment="1">
      <alignment horizontal="center"/>
    </xf>
    <xf numFmtId="0" fontId="26" fillId="0" borderId="0" xfId="0" applyFont="1" applyFill="1" applyAlignment="1">
      <alignment horizontal="center"/>
    </xf>
    <xf numFmtId="3" fontId="19" fillId="0" borderId="0" xfId="0" applyNumberFormat="1" applyFont="1" applyBorder="1" applyAlignment="1">
      <alignment horizontal="right"/>
    </xf>
    <xf numFmtId="3" fontId="26" fillId="33" borderId="12" xfId="0" applyNumberFormat="1" applyFont="1" applyFill="1" applyBorder="1" applyAlignment="1">
      <alignment horizontal="center" vertical="center" wrapText="1"/>
    </xf>
    <xf numFmtId="3" fontId="19" fillId="0" borderId="12" xfId="0" applyNumberFormat="1" applyFont="1" applyFill="1" applyBorder="1" applyAlignment="1">
      <alignment horizontal="center"/>
    </xf>
    <xf numFmtId="3" fontId="26" fillId="0" borderId="12" xfId="0" applyNumberFormat="1" applyFont="1" applyFill="1" applyBorder="1" applyAlignment="1">
      <alignment horizontal="center"/>
    </xf>
    <xf numFmtId="0" fontId="29" fillId="0" borderId="0" xfId="0" applyFont="1" applyFill="1" applyAlignment="1">
      <alignment/>
    </xf>
    <xf numFmtId="3" fontId="26" fillId="33" borderId="36" xfId="0" applyNumberFormat="1" applyFont="1" applyFill="1" applyBorder="1" applyAlignment="1">
      <alignment vertical="center" wrapText="1"/>
    </xf>
    <xf numFmtId="3" fontId="27" fillId="33" borderId="25" xfId="0" applyNumberFormat="1" applyFont="1" applyFill="1" applyBorder="1" applyAlignment="1">
      <alignment horizontal="center" vertical="center" wrapText="1"/>
    </xf>
    <xf numFmtId="3" fontId="27" fillId="33" borderId="46" xfId="0" applyNumberFormat="1" applyFont="1" applyFill="1" applyBorder="1" applyAlignment="1">
      <alignment horizontal="center" vertical="center" wrapText="1"/>
    </xf>
    <xf numFmtId="3" fontId="26" fillId="0" borderId="16" xfId="0" applyNumberFormat="1" applyFont="1" applyFill="1" applyBorder="1" applyAlignment="1">
      <alignment horizontal="center"/>
    </xf>
    <xf numFmtId="3" fontId="26" fillId="0" borderId="40" xfId="0" applyNumberFormat="1" applyFont="1" applyFill="1" applyBorder="1" applyAlignment="1">
      <alignment horizontal="center"/>
    </xf>
    <xf numFmtId="3" fontId="26" fillId="0" borderId="14" xfId="0" applyNumberFormat="1" applyFont="1" applyFill="1" applyBorder="1" applyAlignment="1">
      <alignment/>
    </xf>
    <xf numFmtId="3" fontId="19" fillId="0" borderId="13" xfId="0" applyNumberFormat="1" applyFont="1" applyFill="1" applyBorder="1" applyAlignment="1">
      <alignment horizontal="center"/>
    </xf>
    <xf numFmtId="3" fontId="19" fillId="0" borderId="34" xfId="0" applyNumberFormat="1" applyFont="1" applyFill="1" applyBorder="1" applyAlignment="1">
      <alignment horizontal="center"/>
    </xf>
    <xf numFmtId="3" fontId="19" fillId="0" borderId="12" xfId="0" applyNumberFormat="1" applyFont="1" applyFill="1" applyBorder="1" applyAlignment="1">
      <alignment/>
    </xf>
    <xf numFmtId="3" fontId="26" fillId="0" borderId="13" xfId="0" applyNumberFormat="1" applyFont="1" applyFill="1" applyBorder="1" applyAlignment="1">
      <alignment horizontal="center"/>
    </xf>
    <xf numFmtId="3" fontId="26" fillId="0" borderId="34" xfId="0" applyNumberFormat="1" applyFont="1" applyFill="1" applyBorder="1" applyAlignment="1">
      <alignment horizontal="center"/>
    </xf>
    <xf numFmtId="3" fontId="26" fillId="0" borderId="12" xfId="0" applyNumberFormat="1" applyFont="1" applyFill="1" applyBorder="1" applyAlignment="1">
      <alignment/>
    </xf>
    <xf numFmtId="3" fontId="19" fillId="0" borderId="14" xfId="0" applyNumberFormat="1" applyFont="1" applyFill="1" applyBorder="1" applyAlignment="1">
      <alignment/>
    </xf>
    <xf numFmtId="3" fontId="19" fillId="36" borderId="12" xfId="0" applyNumberFormat="1" applyFont="1" applyFill="1" applyBorder="1" applyAlignment="1">
      <alignment/>
    </xf>
    <xf numFmtId="3" fontId="19" fillId="0" borderId="35" xfId="0" applyNumberFormat="1" applyFont="1" applyFill="1" applyBorder="1" applyAlignment="1">
      <alignment horizontal="center"/>
    </xf>
    <xf numFmtId="3" fontId="19" fillId="0" borderId="0" xfId="0" applyNumberFormat="1" applyFont="1" applyFill="1" applyAlignment="1">
      <alignment/>
    </xf>
    <xf numFmtId="3" fontId="26" fillId="0" borderId="35" xfId="0" applyNumberFormat="1" applyFont="1" applyFill="1" applyBorder="1" applyAlignment="1">
      <alignment horizontal="center"/>
    </xf>
    <xf numFmtId="3" fontId="26" fillId="0" borderId="13" xfId="0" applyNumberFormat="1" applyFont="1" applyFill="1" applyBorder="1" applyAlignment="1">
      <alignment/>
    </xf>
    <xf numFmtId="3" fontId="26" fillId="0" borderId="0" xfId="0" applyNumberFormat="1" applyFont="1" applyFill="1" applyBorder="1" applyAlignment="1">
      <alignment/>
    </xf>
    <xf numFmtId="0" fontId="26" fillId="0" borderId="0" xfId="0" applyFont="1" applyFill="1" applyAlignment="1">
      <alignment/>
    </xf>
    <xf numFmtId="3" fontId="26" fillId="0" borderId="11" xfId="0" applyNumberFormat="1" applyFont="1" applyFill="1" applyBorder="1" applyAlignment="1">
      <alignment horizontal="center"/>
    </xf>
    <xf numFmtId="3" fontId="19" fillId="0" borderId="25" xfId="0" applyNumberFormat="1" applyFont="1" applyFill="1" applyBorder="1" applyAlignment="1">
      <alignment horizontal="center"/>
    </xf>
    <xf numFmtId="3" fontId="19" fillId="0" borderId="47" xfId="0" applyNumberFormat="1" applyFont="1" applyFill="1" applyBorder="1" applyAlignment="1">
      <alignment/>
    </xf>
    <xf numFmtId="3" fontId="26" fillId="0" borderId="25" xfId="0" applyNumberFormat="1" applyFont="1" applyFill="1" applyBorder="1" applyAlignment="1">
      <alignment/>
    </xf>
    <xf numFmtId="3" fontId="19" fillId="33" borderId="48" xfId="0" applyNumberFormat="1" applyFont="1" applyFill="1" applyBorder="1" applyAlignment="1">
      <alignment horizontal="center"/>
    </xf>
    <xf numFmtId="3" fontId="29" fillId="33" borderId="27" xfId="0" applyNumberFormat="1" applyFont="1" applyFill="1" applyBorder="1" applyAlignment="1">
      <alignment/>
    </xf>
    <xf numFmtId="3" fontId="26" fillId="33" borderId="41" xfId="0" applyNumberFormat="1" applyFont="1" applyFill="1" applyBorder="1" applyAlignment="1">
      <alignment/>
    </xf>
    <xf numFmtId="3" fontId="19" fillId="33" borderId="49" xfId="0" applyNumberFormat="1" applyFont="1" applyFill="1" applyBorder="1" applyAlignment="1">
      <alignment horizontal="center"/>
    </xf>
    <xf numFmtId="3" fontId="19" fillId="33" borderId="14" xfId="0" applyNumberFormat="1" applyFont="1" applyFill="1" applyBorder="1" applyAlignment="1">
      <alignment/>
    </xf>
    <xf numFmtId="3" fontId="19" fillId="33" borderId="50" xfId="0" applyNumberFormat="1" applyFont="1" applyFill="1" applyBorder="1" applyAlignment="1">
      <alignment horizontal="center"/>
    </xf>
    <xf numFmtId="3" fontId="19" fillId="33" borderId="12" xfId="0" applyNumberFormat="1" applyFont="1" applyFill="1" applyBorder="1" applyAlignment="1">
      <alignment/>
    </xf>
    <xf numFmtId="3" fontId="19" fillId="33" borderId="12" xfId="0" applyNumberFormat="1" applyFont="1" applyFill="1" applyBorder="1" applyAlignment="1">
      <alignment horizontal="left"/>
    </xf>
    <xf numFmtId="3" fontId="19" fillId="33" borderId="51" xfId="0" applyNumberFormat="1" applyFont="1" applyFill="1" applyBorder="1" applyAlignment="1">
      <alignment horizontal="center"/>
    </xf>
    <xf numFmtId="3" fontId="19" fillId="33" borderId="25" xfId="0" applyNumberFormat="1" applyFont="1" applyFill="1" applyBorder="1" applyAlignment="1">
      <alignment/>
    </xf>
    <xf numFmtId="0" fontId="28" fillId="38" borderId="0" xfId="0" applyFont="1" applyFill="1" applyAlignment="1">
      <alignment/>
    </xf>
    <xf numFmtId="3" fontId="28" fillId="38" borderId="0" xfId="0" applyNumberFormat="1" applyFont="1" applyFill="1" applyAlignment="1">
      <alignment/>
    </xf>
    <xf numFmtId="0" fontId="2" fillId="0" borderId="25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 wrapText="1"/>
    </xf>
    <xf numFmtId="165" fontId="0" fillId="0" borderId="12" xfId="46" applyNumberFormat="1" applyFont="1" applyFill="1" applyBorder="1" applyAlignment="1" applyProtection="1">
      <alignment horizontal="center"/>
      <protection/>
    </xf>
    <xf numFmtId="0" fontId="0" fillId="0" borderId="25" xfId="0" applyFont="1" applyBorder="1" applyAlignment="1">
      <alignment/>
    </xf>
    <xf numFmtId="165" fontId="0" fillId="0" borderId="25" xfId="46" applyNumberFormat="1" applyFont="1" applyFill="1" applyBorder="1" applyAlignment="1" applyProtection="1">
      <alignment/>
      <protection/>
    </xf>
    <xf numFmtId="0" fontId="2" fillId="0" borderId="26" xfId="0" applyFont="1" applyBorder="1" applyAlignment="1">
      <alignment/>
    </xf>
    <xf numFmtId="165" fontId="2" fillId="0" borderId="27" xfId="46" applyNumberFormat="1" applyFont="1" applyFill="1" applyBorder="1" applyAlignment="1" applyProtection="1">
      <alignment/>
      <protection/>
    </xf>
    <xf numFmtId="165" fontId="2" fillId="0" borderId="41" xfId="46" applyNumberFormat="1" applyFont="1" applyFill="1" applyBorder="1" applyAlignment="1" applyProtection="1">
      <alignment/>
      <protection/>
    </xf>
    <xf numFmtId="0" fontId="8" fillId="0" borderId="14" xfId="0" applyFont="1" applyBorder="1" applyAlignment="1">
      <alignment/>
    </xf>
    <xf numFmtId="165" fontId="8" fillId="0" borderId="14" xfId="46" applyNumberFormat="1" applyFont="1" applyFill="1" applyBorder="1" applyAlignment="1" applyProtection="1">
      <alignment/>
      <protection/>
    </xf>
    <xf numFmtId="0" fontId="8" fillId="0" borderId="25" xfId="0" applyFont="1" applyBorder="1" applyAlignment="1">
      <alignment/>
    </xf>
    <xf numFmtId="0" fontId="0" fillId="0" borderId="14" xfId="0" applyFont="1" applyBorder="1" applyAlignment="1">
      <alignment/>
    </xf>
    <xf numFmtId="165" fontId="0" fillId="0" borderId="14" xfId="46" applyNumberFormat="1" applyFont="1" applyFill="1" applyBorder="1" applyAlignment="1" applyProtection="1">
      <alignment/>
      <protection/>
    </xf>
    <xf numFmtId="165" fontId="2" fillId="0" borderId="14" xfId="46" applyNumberFormat="1" applyFont="1" applyFill="1" applyBorder="1" applyAlignment="1" applyProtection="1">
      <alignment/>
      <protection/>
    </xf>
    <xf numFmtId="165" fontId="8" fillId="0" borderId="12" xfId="46" applyNumberFormat="1" applyFont="1" applyFill="1" applyBorder="1" applyAlignment="1" applyProtection="1">
      <alignment horizontal="center"/>
      <protection/>
    </xf>
    <xf numFmtId="3" fontId="0" fillId="0" borderId="25" xfId="0" applyNumberFormat="1" applyFont="1" applyBorder="1" applyAlignment="1">
      <alignment wrapText="1"/>
    </xf>
    <xf numFmtId="165" fontId="8" fillId="0" borderId="25" xfId="46" applyNumberFormat="1" applyFont="1" applyFill="1" applyBorder="1" applyAlignment="1" applyProtection="1">
      <alignment horizontal="center"/>
      <protection/>
    </xf>
    <xf numFmtId="3" fontId="2" fillId="33" borderId="38" xfId="0" applyNumberFormat="1" applyFont="1" applyFill="1" applyBorder="1" applyAlignment="1">
      <alignment horizontal="center" vertical="center"/>
    </xf>
    <xf numFmtId="3" fontId="2" fillId="0" borderId="38" xfId="0" applyNumberFormat="1" applyFont="1" applyFill="1" applyBorder="1" applyAlignment="1">
      <alignment horizontal="center" vertical="center"/>
    </xf>
    <xf numFmtId="165" fontId="2" fillId="0" borderId="10" xfId="46" applyNumberFormat="1" applyFont="1" applyFill="1" applyBorder="1" applyAlignment="1" applyProtection="1">
      <alignment horizontal="center" vertical="center" wrapText="1"/>
      <protection/>
    </xf>
    <xf numFmtId="3" fontId="2" fillId="0" borderId="12" xfId="0" applyNumberFormat="1" applyFont="1" applyFill="1" applyBorder="1" applyAlignment="1">
      <alignment horizontal="center" vertical="center" wrapText="1"/>
    </xf>
    <xf numFmtId="3" fontId="2" fillId="0" borderId="11" xfId="0" applyNumberFormat="1" applyFont="1" applyFill="1" applyBorder="1" applyAlignment="1">
      <alignment horizontal="center" vertical="center"/>
    </xf>
    <xf numFmtId="165" fontId="0" fillId="0" borderId="12" xfId="46" applyNumberFormat="1" applyFill="1" applyBorder="1" applyAlignment="1" applyProtection="1">
      <alignment vertical="center" wrapText="1"/>
      <protection/>
    </xf>
    <xf numFmtId="0" fontId="0" fillId="36" borderId="31" xfId="0" applyFont="1" applyFill="1" applyBorder="1" applyAlignment="1">
      <alignment horizontal="center"/>
    </xf>
    <xf numFmtId="165" fontId="0" fillId="36" borderId="25" xfId="46" applyNumberFormat="1" applyFill="1" applyBorder="1" applyAlignment="1" applyProtection="1">
      <alignment vertical="center"/>
      <protection/>
    </xf>
    <xf numFmtId="3" fontId="0" fillId="0" borderId="11" xfId="0" applyNumberFormat="1" applyFont="1" applyFill="1" applyBorder="1" applyAlignment="1">
      <alignment wrapText="1"/>
    </xf>
    <xf numFmtId="3" fontId="0" fillId="0" borderId="38" xfId="0" applyNumberFormat="1" applyFont="1" applyFill="1" applyBorder="1" applyAlignment="1">
      <alignment wrapText="1"/>
    </xf>
    <xf numFmtId="3" fontId="0" fillId="36" borderId="12" xfId="0" applyNumberFormat="1" applyFont="1" applyFill="1" applyBorder="1" applyAlignment="1">
      <alignment/>
    </xf>
    <xf numFmtId="165" fontId="0" fillId="36" borderId="35" xfId="46" applyNumberFormat="1" applyFill="1" applyBorder="1" applyAlignment="1" applyProtection="1">
      <alignment/>
      <protection/>
    </xf>
    <xf numFmtId="0" fontId="0" fillId="36" borderId="0" xfId="0" applyFill="1" applyAlignment="1">
      <alignment/>
    </xf>
    <xf numFmtId="3" fontId="2" fillId="36" borderId="12" xfId="0" applyNumberFormat="1" applyFont="1" applyFill="1" applyBorder="1" applyAlignment="1">
      <alignment horizontal="right"/>
    </xf>
    <xf numFmtId="165" fontId="2" fillId="36" borderId="35" xfId="46" applyNumberFormat="1" applyFont="1" applyFill="1" applyBorder="1" applyAlignment="1" applyProtection="1">
      <alignment/>
      <protection/>
    </xf>
    <xf numFmtId="0" fontId="2" fillId="36" borderId="31" xfId="0" applyFont="1" applyFill="1" applyBorder="1" applyAlignment="1">
      <alignment horizontal="center"/>
    </xf>
    <xf numFmtId="165" fontId="0" fillId="0" borderId="35" xfId="46" applyNumberFormat="1" applyFill="1" applyBorder="1" applyAlignment="1" applyProtection="1">
      <alignment/>
      <protection/>
    </xf>
    <xf numFmtId="0" fontId="8" fillId="0" borderId="0" xfId="0" applyFont="1" applyFill="1" applyBorder="1" applyAlignment="1">
      <alignment/>
    </xf>
    <xf numFmtId="165" fontId="0" fillId="0" borderId="33" xfId="46" applyNumberFormat="1" applyFill="1" applyBorder="1" applyAlignment="1" applyProtection="1">
      <alignment/>
      <protection/>
    </xf>
    <xf numFmtId="0" fontId="0" fillId="36" borderId="12" xfId="0" applyFont="1" applyFill="1" applyBorder="1" applyAlignment="1">
      <alignment horizontal="center"/>
    </xf>
    <xf numFmtId="3" fontId="0" fillId="0" borderId="12" xfId="0" applyNumberFormat="1" applyFont="1" applyFill="1" applyBorder="1" applyAlignment="1">
      <alignment horizontal="left" wrapText="1"/>
    </xf>
    <xf numFmtId="0" fontId="2" fillId="35" borderId="0" xfId="0" applyFont="1" applyFill="1" applyAlignment="1">
      <alignment horizontal="center"/>
    </xf>
    <xf numFmtId="0" fontId="2" fillId="35" borderId="20" xfId="0" applyFont="1" applyFill="1" applyBorder="1" applyAlignment="1">
      <alignment/>
    </xf>
    <xf numFmtId="0" fontId="2" fillId="35" borderId="21" xfId="0" applyFont="1" applyFill="1" applyBorder="1" applyAlignment="1">
      <alignment wrapText="1"/>
    </xf>
    <xf numFmtId="0" fontId="2" fillId="35" borderId="52" xfId="0" applyFont="1" applyFill="1" applyBorder="1" applyAlignment="1">
      <alignment/>
    </xf>
    <xf numFmtId="165" fontId="2" fillId="35" borderId="12" xfId="46" applyNumberFormat="1" applyFont="1" applyFill="1" applyBorder="1" applyAlignment="1" applyProtection="1">
      <alignment/>
      <protection/>
    </xf>
    <xf numFmtId="165" fontId="2" fillId="35" borderId="18" xfId="46" applyNumberFormat="1" applyFont="1" applyFill="1" applyBorder="1" applyAlignment="1" applyProtection="1">
      <alignment/>
      <protection/>
    </xf>
    <xf numFmtId="165" fontId="2" fillId="35" borderId="19" xfId="46" applyNumberFormat="1" applyFont="1" applyFill="1" applyBorder="1" applyAlignment="1" applyProtection="1">
      <alignment/>
      <protection/>
    </xf>
    <xf numFmtId="0" fontId="8" fillId="35" borderId="22" xfId="0" applyFont="1" applyFill="1" applyBorder="1" applyAlignment="1">
      <alignment/>
    </xf>
    <xf numFmtId="165" fontId="8" fillId="35" borderId="14" xfId="46" applyNumberFormat="1" applyFont="1" applyFill="1" applyBorder="1" applyAlignment="1" applyProtection="1">
      <alignment/>
      <protection/>
    </xf>
    <xf numFmtId="165" fontId="8" fillId="35" borderId="23" xfId="46" applyNumberFormat="1" applyFont="1" applyFill="1" applyBorder="1" applyAlignment="1" applyProtection="1">
      <alignment/>
      <protection/>
    </xf>
    <xf numFmtId="0" fontId="8" fillId="35" borderId="0" xfId="0" applyFont="1" applyFill="1" applyAlignment="1">
      <alignment/>
    </xf>
    <xf numFmtId="0" fontId="8" fillId="35" borderId="24" xfId="0" applyFont="1" applyFill="1" applyBorder="1" applyAlignment="1">
      <alignment/>
    </xf>
    <xf numFmtId="165" fontId="8" fillId="35" borderId="12" xfId="46" applyNumberFormat="1" applyFont="1" applyFill="1" applyBorder="1" applyAlignment="1" applyProtection="1">
      <alignment/>
      <protection/>
    </xf>
    <xf numFmtId="0" fontId="2" fillId="35" borderId="24" xfId="0" applyFont="1" applyFill="1" applyBorder="1" applyAlignment="1">
      <alignment/>
    </xf>
    <xf numFmtId="165" fontId="2" fillId="35" borderId="28" xfId="46" applyNumberFormat="1" applyFont="1" applyFill="1" applyBorder="1" applyAlignment="1" applyProtection="1">
      <alignment/>
      <protection/>
    </xf>
    <xf numFmtId="165" fontId="8" fillId="35" borderId="28" xfId="46" applyNumberFormat="1" applyFont="1" applyFill="1" applyBorder="1" applyAlignment="1" applyProtection="1">
      <alignment/>
      <protection/>
    </xf>
    <xf numFmtId="165" fontId="2" fillId="35" borderId="14" xfId="46" applyNumberFormat="1" applyFont="1" applyFill="1" applyBorder="1" applyAlignment="1" applyProtection="1">
      <alignment/>
      <protection/>
    </xf>
    <xf numFmtId="165" fontId="2" fillId="35" borderId="23" xfId="46" applyNumberFormat="1" applyFont="1" applyFill="1" applyBorder="1" applyAlignment="1" applyProtection="1">
      <alignment/>
      <protection/>
    </xf>
    <xf numFmtId="0" fontId="2" fillId="35" borderId="53" xfId="0" applyFont="1" applyFill="1" applyBorder="1" applyAlignment="1">
      <alignment/>
    </xf>
    <xf numFmtId="165" fontId="2" fillId="35" borderId="20" xfId="46" applyNumberFormat="1" applyFont="1" applyFill="1" applyBorder="1" applyAlignment="1" applyProtection="1">
      <alignment/>
      <protection/>
    </xf>
    <xf numFmtId="0" fontId="2" fillId="0" borderId="0" xfId="0" applyFont="1" applyFill="1" applyBorder="1" applyAlignment="1">
      <alignment horizontal="center"/>
    </xf>
    <xf numFmtId="3" fontId="26" fillId="0" borderId="11" xfId="0" applyNumberFormat="1" applyFont="1" applyFill="1" applyBorder="1" applyAlignment="1">
      <alignment/>
    </xf>
    <xf numFmtId="3" fontId="26" fillId="0" borderId="35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/>
    </xf>
    <xf numFmtId="3" fontId="2" fillId="33" borderId="54" xfId="0" applyNumberFormat="1" applyFont="1" applyFill="1" applyBorder="1" applyAlignment="1">
      <alignment horizontal="center" vertical="center" wrapText="1"/>
    </xf>
    <xf numFmtId="165" fontId="2" fillId="33" borderId="54" xfId="46" applyNumberFormat="1" applyFont="1" applyFill="1" applyBorder="1" applyAlignment="1" applyProtection="1">
      <alignment horizontal="center"/>
      <protection/>
    </xf>
    <xf numFmtId="3" fontId="0" fillId="0" borderId="35" xfId="0" applyNumberFormat="1" applyFont="1" applyFill="1" applyBorder="1" applyAlignment="1">
      <alignment horizontal="center"/>
    </xf>
    <xf numFmtId="3" fontId="2" fillId="39" borderId="16" xfId="0" applyNumberFormat="1" applyFont="1" applyFill="1" applyBorder="1" applyAlignment="1">
      <alignment horizontal="center"/>
    </xf>
    <xf numFmtId="3" fontId="2" fillId="39" borderId="36" xfId="0" applyNumberFormat="1" applyFont="1" applyFill="1" applyBorder="1" applyAlignment="1">
      <alignment horizontal="center"/>
    </xf>
    <xf numFmtId="3" fontId="2" fillId="39" borderId="25" xfId="0" applyNumberFormat="1" applyFont="1" applyFill="1" applyBorder="1" applyAlignment="1">
      <alignment/>
    </xf>
    <xf numFmtId="165" fontId="2" fillId="39" borderId="25" xfId="46" applyNumberFormat="1" applyFont="1" applyFill="1" applyBorder="1" applyAlignment="1" applyProtection="1">
      <alignment/>
      <protection/>
    </xf>
    <xf numFmtId="0" fontId="0" fillId="39" borderId="12" xfId="0" applyFill="1" applyBorder="1" applyAlignment="1">
      <alignment/>
    </xf>
    <xf numFmtId="3" fontId="4" fillId="39" borderId="12" xfId="0" applyNumberFormat="1" applyFont="1" applyFill="1" applyBorder="1" applyAlignment="1">
      <alignment/>
    </xf>
    <xf numFmtId="0" fontId="2" fillId="39" borderId="12" xfId="0" applyFont="1" applyFill="1" applyBorder="1" applyAlignment="1">
      <alignment/>
    </xf>
    <xf numFmtId="165" fontId="2" fillId="39" borderId="12" xfId="46" applyNumberFormat="1" applyFont="1" applyFill="1" applyBorder="1" applyAlignment="1" applyProtection="1">
      <alignment/>
      <protection/>
    </xf>
    <xf numFmtId="0" fontId="2" fillId="0" borderId="35" xfId="0" applyFont="1" applyFill="1" applyBorder="1" applyAlignment="1">
      <alignment/>
    </xf>
    <xf numFmtId="3" fontId="2" fillId="0" borderId="36" xfId="0" applyNumberFormat="1" applyFont="1" applyFill="1" applyBorder="1" applyAlignment="1">
      <alignment/>
    </xf>
    <xf numFmtId="3" fontId="2" fillId="39" borderId="35" xfId="0" applyNumberFormat="1" applyFont="1" applyFill="1" applyBorder="1" applyAlignment="1">
      <alignment/>
    </xf>
    <xf numFmtId="3" fontId="14" fillId="0" borderId="11" xfId="0" applyNumberFormat="1" applyFont="1" applyFill="1" applyBorder="1" applyAlignment="1">
      <alignment horizontal="center"/>
    </xf>
    <xf numFmtId="0" fontId="33" fillId="0" borderId="25" xfId="0" applyFont="1" applyFill="1" applyBorder="1" applyAlignment="1">
      <alignment horizontal="left" wrapText="1"/>
    </xf>
    <xf numFmtId="165" fontId="33" fillId="36" borderId="25" xfId="46" applyNumberFormat="1" applyFont="1" applyFill="1" applyBorder="1" applyAlignment="1" applyProtection="1">
      <alignment/>
      <protection/>
    </xf>
    <xf numFmtId="0" fontId="33" fillId="0" borderId="0" xfId="0" applyFont="1" applyAlignment="1">
      <alignment/>
    </xf>
    <xf numFmtId="3" fontId="34" fillId="0" borderId="11" xfId="0" applyNumberFormat="1" applyFont="1" applyFill="1" applyBorder="1" applyAlignment="1">
      <alignment horizontal="center"/>
    </xf>
    <xf numFmtId="165" fontId="33" fillId="36" borderId="12" xfId="46" applyNumberFormat="1" applyFont="1" applyFill="1" applyBorder="1" applyAlignment="1" applyProtection="1">
      <alignment/>
      <protection/>
    </xf>
    <xf numFmtId="0" fontId="32" fillId="0" borderId="0" xfId="0" applyFont="1" applyAlignment="1">
      <alignment/>
    </xf>
    <xf numFmtId="3" fontId="0" fillId="0" borderId="25" xfId="0" applyNumberFormat="1" applyFont="1" applyFill="1" applyBorder="1" applyAlignment="1">
      <alignment horizontal="center"/>
    </xf>
    <xf numFmtId="3" fontId="2" fillId="0" borderId="38" xfId="0" applyNumberFormat="1" applyFont="1" applyFill="1" applyBorder="1" applyAlignment="1">
      <alignment horizontal="center"/>
    </xf>
    <xf numFmtId="0" fontId="0" fillId="0" borderId="25" xfId="0" applyFont="1" applyBorder="1" applyAlignment="1">
      <alignment horizontal="left" wrapText="1"/>
    </xf>
    <xf numFmtId="3" fontId="0" fillId="0" borderId="55" xfId="0" applyNumberFormat="1" applyFont="1" applyFill="1" applyBorder="1" applyAlignment="1">
      <alignment horizontal="center"/>
    </xf>
    <xf numFmtId="3" fontId="2" fillId="0" borderId="56" xfId="0" applyNumberFormat="1" applyFont="1" applyFill="1" applyBorder="1" applyAlignment="1">
      <alignment horizontal="center"/>
    </xf>
    <xf numFmtId="0" fontId="2" fillId="0" borderId="57" xfId="0" applyFont="1" applyBorder="1" applyAlignment="1">
      <alignment/>
    </xf>
    <xf numFmtId="165" fontId="1" fillId="36" borderId="57" xfId="46" applyNumberFormat="1" applyFont="1" applyFill="1" applyBorder="1" applyAlignment="1" applyProtection="1">
      <alignment/>
      <protection/>
    </xf>
    <xf numFmtId="0" fontId="0" fillId="0" borderId="25" xfId="0" applyFont="1" applyBorder="1" applyAlignment="1">
      <alignment wrapText="1"/>
    </xf>
    <xf numFmtId="165" fontId="0" fillId="36" borderId="25" xfId="46" applyNumberFormat="1" applyFont="1" applyFill="1" applyBorder="1" applyAlignment="1" applyProtection="1">
      <alignment/>
      <protection/>
    </xf>
    <xf numFmtId="0" fontId="0" fillId="0" borderId="14" xfId="0" applyFont="1" applyFill="1" applyBorder="1" applyAlignment="1">
      <alignment wrapText="1"/>
    </xf>
    <xf numFmtId="165" fontId="8" fillId="36" borderId="14" xfId="46" applyNumberFormat="1" applyFont="1" applyFill="1" applyBorder="1" applyAlignment="1" applyProtection="1">
      <alignment/>
      <protection/>
    </xf>
    <xf numFmtId="165" fontId="2" fillId="36" borderId="57" xfId="46" applyNumberFormat="1" applyFont="1" applyFill="1" applyBorder="1" applyAlignment="1" applyProtection="1">
      <alignment/>
      <protection/>
    </xf>
    <xf numFmtId="0" fontId="0" fillId="0" borderId="14" xfId="0" applyFont="1" applyFill="1" applyBorder="1" applyAlignment="1">
      <alignment horizontal="left" wrapText="1"/>
    </xf>
    <xf numFmtId="0" fontId="2" fillId="0" borderId="57" xfId="0" applyFont="1" applyFill="1" applyBorder="1" applyAlignment="1">
      <alignment/>
    </xf>
    <xf numFmtId="3" fontId="2" fillId="0" borderId="57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 horizontal="left" wrapText="1"/>
    </xf>
    <xf numFmtId="3" fontId="2" fillId="37" borderId="58" xfId="0" applyNumberFormat="1" applyFont="1" applyFill="1" applyBorder="1" applyAlignment="1">
      <alignment horizontal="center" vertical="center"/>
    </xf>
    <xf numFmtId="3" fontId="2" fillId="37" borderId="59" xfId="0" applyNumberFormat="1" applyFont="1" applyFill="1" applyBorder="1" applyAlignment="1">
      <alignment horizontal="center" vertical="center" wrapText="1"/>
    </xf>
    <xf numFmtId="3" fontId="0" fillId="0" borderId="60" xfId="0" applyNumberFormat="1" applyFont="1" applyBorder="1" applyAlignment="1">
      <alignment/>
    </xf>
    <xf numFmtId="3" fontId="0" fillId="0" borderId="14" xfId="0" applyNumberFormat="1" applyBorder="1" applyAlignment="1">
      <alignment/>
    </xf>
    <xf numFmtId="3" fontId="0" fillId="0" borderId="61" xfId="0" applyNumberFormat="1" applyFont="1" applyBorder="1" applyAlignment="1">
      <alignment horizontal="center"/>
    </xf>
    <xf numFmtId="3" fontId="0" fillId="0" borderId="61" xfId="0" applyNumberFormat="1" applyFont="1" applyBorder="1" applyAlignment="1">
      <alignment/>
    </xf>
    <xf numFmtId="3" fontId="0" fillId="0" borderId="61" xfId="0" applyNumberFormat="1" applyBorder="1" applyAlignment="1">
      <alignment/>
    </xf>
    <xf numFmtId="3" fontId="0" fillId="0" borderId="32" xfId="0" applyNumberFormat="1" applyFont="1" applyBorder="1" applyAlignment="1">
      <alignment wrapText="1"/>
    </xf>
    <xf numFmtId="3" fontId="33" fillId="0" borderId="32" xfId="0" applyNumberFormat="1" applyFont="1" applyBorder="1" applyAlignment="1">
      <alignment/>
    </xf>
    <xf numFmtId="3" fontId="33" fillId="0" borderId="12" xfId="0" applyNumberFormat="1" applyFont="1" applyBorder="1" applyAlignment="1">
      <alignment/>
    </xf>
    <xf numFmtId="9" fontId="33" fillId="0" borderId="12" xfId="0" applyNumberFormat="1" applyFont="1" applyBorder="1" applyAlignment="1">
      <alignment/>
    </xf>
    <xf numFmtId="3" fontId="33" fillId="0" borderId="0" xfId="0" applyNumberFormat="1" applyFont="1" applyAlignment="1">
      <alignment/>
    </xf>
    <xf numFmtId="3" fontId="2" fillId="40" borderId="32" xfId="0" applyNumberFormat="1" applyFont="1" applyFill="1" applyBorder="1" applyAlignment="1">
      <alignment wrapText="1"/>
    </xf>
    <xf numFmtId="3" fontId="2" fillId="40" borderId="12" xfId="0" applyNumberFormat="1" applyFont="1" applyFill="1" applyBorder="1" applyAlignment="1">
      <alignment/>
    </xf>
    <xf numFmtId="3" fontId="2" fillId="40" borderId="0" xfId="0" applyNumberFormat="1" applyFont="1" applyFill="1" applyAlignment="1">
      <alignment/>
    </xf>
    <xf numFmtId="3" fontId="0" fillId="0" borderId="45" xfId="0" applyNumberFormat="1" applyFont="1" applyBorder="1" applyAlignment="1">
      <alignment/>
    </xf>
    <xf numFmtId="3" fontId="0" fillId="0" borderId="25" xfId="0" applyNumberFormat="1" applyBorder="1" applyAlignment="1">
      <alignment/>
    </xf>
    <xf numFmtId="3" fontId="0" fillId="0" borderId="60" xfId="0" applyNumberFormat="1" applyFont="1" applyBorder="1" applyAlignment="1">
      <alignment wrapText="1"/>
    </xf>
    <xf numFmtId="3" fontId="2" fillId="37" borderId="62" xfId="0" applyNumberFormat="1" applyFont="1" applyFill="1" applyBorder="1" applyAlignment="1">
      <alignment vertical="center" wrapText="1"/>
    </xf>
    <xf numFmtId="3" fontId="2" fillId="37" borderId="57" xfId="0" applyNumberFormat="1" applyFont="1" applyFill="1" applyBorder="1" applyAlignment="1">
      <alignment vertical="center"/>
    </xf>
    <xf numFmtId="3" fontId="33" fillId="0" borderId="10" xfId="0" applyNumberFormat="1" applyFont="1" applyBorder="1" applyAlignment="1">
      <alignment horizontal="center"/>
    </xf>
    <xf numFmtId="3" fontId="33" fillId="0" borderId="45" xfId="0" applyNumberFormat="1" applyFont="1" applyBorder="1" applyAlignment="1">
      <alignment/>
    </xf>
    <xf numFmtId="3" fontId="33" fillId="0" borderId="25" xfId="0" applyNumberFormat="1" applyFont="1" applyBorder="1" applyAlignment="1">
      <alignment/>
    </xf>
    <xf numFmtId="3" fontId="2" fillId="33" borderId="62" xfId="0" applyNumberFormat="1" applyFont="1" applyFill="1" applyBorder="1" applyAlignment="1">
      <alignment wrapText="1"/>
    </xf>
    <xf numFmtId="3" fontId="2" fillId="33" borderId="57" xfId="0" applyNumberFormat="1" applyFont="1" applyFill="1" applyBorder="1" applyAlignment="1">
      <alignment/>
    </xf>
    <xf numFmtId="3" fontId="2" fillId="33" borderId="63" xfId="0" applyNumberFormat="1" applyFont="1" applyFill="1" applyBorder="1" applyAlignment="1">
      <alignment horizontal="center" vertical="center"/>
    </xf>
    <xf numFmtId="3" fontId="2" fillId="33" borderId="64" xfId="0" applyNumberFormat="1" applyFont="1" applyFill="1" applyBorder="1" applyAlignment="1">
      <alignment horizontal="center" vertical="center" wrapText="1"/>
    </xf>
    <xf numFmtId="3" fontId="2" fillId="33" borderId="65" xfId="0" applyNumberFormat="1" applyFont="1" applyFill="1" applyBorder="1" applyAlignment="1">
      <alignment horizontal="center" vertical="center" wrapText="1"/>
    </xf>
    <xf numFmtId="3" fontId="2" fillId="33" borderId="66" xfId="0" applyNumberFormat="1" applyFont="1" applyFill="1" applyBorder="1" applyAlignment="1">
      <alignment horizontal="center" vertical="center"/>
    </xf>
    <xf numFmtId="3" fontId="2" fillId="33" borderId="67" xfId="0" applyNumberFormat="1" applyFont="1" applyFill="1" applyBorder="1" applyAlignment="1">
      <alignment horizontal="center" vertical="center"/>
    </xf>
    <xf numFmtId="3" fontId="2" fillId="41" borderId="62" xfId="0" applyNumberFormat="1" applyFont="1" applyFill="1" applyBorder="1" applyAlignment="1">
      <alignment wrapText="1"/>
    </xf>
    <xf numFmtId="3" fontId="0" fillId="41" borderId="57" xfId="0" applyNumberFormat="1" applyFill="1" applyBorder="1" applyAlignment="1">
      <alignment/>
    </xf>
    <xf numFmtId="3" fontId="2" fillId="37" borderId="68" xfId="0" applyNumberFormat="1" applyFont="1" applyFill="1" applyBorder="1" applyAlignment="1">
      <alignment/>
    </xf>
    <xf numFmtId="3" fontId="2" fillId="37" borderId="69" xfId="0" applyNumberFormat="1" applyFont="1" applyFill="1" applyBorder="1" applyAlignment="1">
      <alignment/>
    </xf>
    <xf numFmtId="3" fontId="0" fillId="0" borderId="61" xfId="0" applyNumberFormat="1" applyFill="1" applyBorder="1" applyAlignment="1">
      <alignment/>
    </xf>
    <xf numFmtId="3" fontId="8" fillId="0" borderId="61" xfId="0" applyNumberFormat="1" applyFont="1" applyFill="1" applyBorder="1" applyAlignment="1">
      <alignment/>
    </xf>
    <xf numFmtId="3" fontId="13" fillId="0" borderId="61" xfId="0" applyNumberFormat="1" applyFont="1" applyFill="1" applyBorder="1" applyAlignment="1">
      <alignment/>
    </xf>
    <xf numFmtId="3" fontId="33" fillId="0" borderId="61" xfId="0" applyNumberFormat="1" applyFont="1" applyFill="1" applyBorder="1" applyAlignment="1">
      <alignment/>
    </xf>
    <xf numFmtId="3" fontId="33" fillId="0" borderId="0" xfId="0" applyNumberFormat="1" applyFont="1" applyFill="1" applyAlignment="1">
      <alignment/>
    </xf>
    <xf numFmtId="3" fontId="0" fillId="0" borderId="70" xfId="0" applyNumberFormat="1" applyFill="1" applyBorder="1" applyAlignment="1">
      <alignment/>
    </xf>
    <xf numFmtId="3" fontId="3" fillId="0" borderId="70" xfId="0" applyNumberFormat="1" applyFont="1" applyFill="1" applyBorder="1" applyAlignment="1">
      <alignment/>
    </xf>
    <xf numFmtId="3" fontId="0" fillId="0" borderId="71" xfId="0" applyNumberFormat="1" applyFill="1" applyBorder="1" applyAlignment="1">
      <alignment/>
    </xf>
    <xf numFmtId="3" fontId="2" fillId="41" borderId="72" xfId="0" applyNumberFormat="1" applyFont="1" applyFill="1" applyBorder="1" applyAlignment="1">
      <alignment/>
    </xf>
    <xf numFmtId="3" fontId="33" fillId="0" borderId="70" xfId="0" applyNumberFormat="1" applyFont="1" applyFill="1" applyBorder="1" applyAlignment="1">
      <alignment/>
    </xf>
    <xf numFmtId="3" fontId="0" fillId="0" borderId="61" xfId="0" applyNumberFormat="1" applyFont="1" applyFill="1" applyBorder="1" applyAlignment="1">
      <alignment/>
    </xf>
    <xf numFmtId="3" fontId="5" fillId="0" borderId="0" xfId="0" applyNumberFormat="1" applyFont="1" applyFill="1" applyAlignment="1">
      <alignment/>
    </xf>
    <xf numFmtId="3" fontId="8" fillId="0" borderId="71" xfId="0" applyNumberFormat="1" applyFont="1" applyFill="1" applyBorder="1" applyAlignment="1">
      <alignment/>
    </xf>
    <xf numFmtId="3" fontId="8" fillId="0" borderId="71" xfId="0" applyNumberFormat="1" applyFont="1" applyFill="1" applyBorder="1" applyAlignment="1">
      <alignment wrapText="1"/>
    </xf>
    <xf numFmtId="3" fontId="13" fillId="0" borderId="71" xfId="0" applyNumberFormat="1" applyFont="1" applyFill="1" applyBorder="1" applyAlignment="1">
      <alignment/>
    </xf>
    <xf numFmtId="3" fontId="8" fillId="0" borderId="61" xfId="0" applyNumberFormat="1" applyFont="1" applyFill="1" applyBorder="1" applyAlignment="1">
      <alignment wrapText="1"/>
    </xf>
    <xf numFmtId="3" fontId="2" fillId="33" borderId="66" xfId="0" applyNumberFormat="1" applyFont="1" applyFill="1" applyBorder="1" applyAlignment="1">
      <alignment horizontal="center" vertical="center" wrapText="1"/>
    </xf>
    <xf numFmtId="3" fontId="3" fillId="0" borderId="14" xfId="0" applyNumberFormat="1" applyFont="1" applyBorder="1" applyAlignment="1">
      <alignment horizontal="center"/>
    </xf>
    <xf numFmtId="3" fontId="3" fillId="0" borderId="61" xfId="0" applyNumberFormat="1" applyFont="1" applyBorder="1" applyAlignment="1">
      <alignment horizontal="center"/>
    </xf>
    <xf numFmtId="3" fontId="0" fillId="40" borderId="32" xfId="0" applyNumberFormat="1" applyFont="1" applyFill="1" applyBorder="1" applyAlignment="1">
      <alignment wrapText="1"/>
    </xf>
    <xf numFmtId="3" fontId="2" fillId="0" borderId="73" xfId="0" applyNumberFormat="1" applyFont="1" applyBorder="1" applyAlignment="1">
      <alignment horizontal="center"/>
    </xf>
    <xf numFmtId="3" fontId="0" fillId="0" borderId="31" xfId="0" applyNumberFormat="1" applyFont="1" applyFill="1" applyBorder="1" applyAlignment="1">
      <alignment horizontal="center"/>
    </xf>
    <xf numFmtId="3" fontId="8" fillId="0" borderId="11" xfId="0" applyNumberFormat="1" applyFont="1" applyFill="1" applyBorder="1" applyAlignment="1">
      <alignment horizontal="center"/>
    </xf>
    <xf numFmtId="3" fontId="0" fillId="0" borderId="11" xfId="0" applyNumberFormat="1" applyFont="1" applyBorder="1" applyAlignment="1">
      <alignment horizontal="center"/>
    </xf>
    <xf numFmtId="165" fontId="0" fillId="0" borderId="74" xfId="46" applyNumberFormat="1" applyFill="1" applyBorder="1" applyAlignment="1" applyProtection="1">
      <alignment/>
      <protection/>
    </xf>
    <xf numFmtId="3" fontId="0" fillId="40" borderId="61" xfId="0" applyNumberFormat="1" applyFont="1" applyFill="1" applyBorder="1" applyAlignment="1">
      <alignment wrapText="1"/>
    </xf>
    <xf numFmtId="3" fontId="33" fillId="0" borderId="61" xfId="0" applyNumberFormat="1" applyFont="1" applyBorder="1" applyAlignment="1">
      <alignment/>
    </xf>
    <xf numFmtId="3" fontId="4" fillId="0" borderId="12" xfId="0" applyNumberFormat="1" applyFont="1" applyBorder="1" applyAlignment="1">
      <alignment horizontal="center"/>
    </xf>
    <xf numFmtId="3" fontId="2" fillId="0" borderId="11" xfId="0" applyNumberFormat="1" applyFont="1" applyBorder="1" applyAlignment="1">
      <alignment horizontal="center"/>
    </xf>
    <xf numFmtId="3" fontId="2" fillId="42" borderId="61" xfId="0" applyNumberFormat="1" applyFont="1" applyFill="1" applyBorder="1" applyAlignment="1">
      <alignment wrapText="1"/>
    </xf>
    <xf numFmtId="165" fontId="2" fillId="0" borderId="35" xfId="46" applyNumberFormat="1" applyFont="1" applyFill="1" applyBorder="1" applyAlignment="1" applyProtection="1">
      <alignment/>
      <protection/>
    </xf>
    <xf numFmtId="3" fontId="2" fillId="40" borderId="61" xfId="0" applyNumberFormat="1" applyFont="1" applyFill="1" applyBorder="1" applyAlignment="1">
      <alignment wrapText="1"/>
    </xf>
    <xf numFmtId="3" fontId="2" fillId="43" borderId="61" xfId="0" applyNumberFormat="1" applyFont="1" applyFill="1" applyBorder="1" applyAlignment="1">
      <alignment/>
    </xf>
    <xf numFmtId="3" fontId="2" fillId="40" borderId="61" xfId="0" applyNumberFormat="1" applyFont="1" applyFill="1" applyBorder="1" applyAlignment="1">
      <alignment/>
    </xf>
    <xf numFmtId="3" fontId="32" fillId="0" borderId="0" xfId="0" applyNumberFormat="1" applyFont="1" applyFill="1" applyAlignment="1">
      <alignment/>
    </xf>
    <xf numFmtId="0" fontId="18" fillId="0" borderId="0" xfId="0" applyFont="1" applyAlignment="1">
      <alignment/>
    </xf>
    <xf numFmtId="3" fontId="32" fillId="0" borderId="12" xfId="0" applyNumberFormat="1" applyFont="1" applyBorder="1" applyAlignment="1">
      <alignment horizontal="center"/>
    </xf>
    <xf numFmtId="3" fontId="32" fillId="0" borderId="11" xfId="0" applyNumberFormat="1" applyFont="1" applyBorder="1" applyAlignment="1">
      <alignment horizontal="center"/>
    </xf>
    <xf numFmtId="165" fontId="32" fillId="0" borderId="35" xfId="46" applyNumberFormat="1" applyFont="1" applyFill="1" applyBorder="1" applyAlignment="1" applyProtection="1">
      <alignment/>
      <protection/>
    </xf>
    <xf numFmtId="165" fontId="32" fillId="0" borderId="12" xfId="46" applyNumberFormat="1" applyFont="1" applyFill="1" applyBorder="1" applyAlignment="1" applyProtection="1">
      <alignment/>
      <protection/>
    </xf>
    <xf numFmtId="3" fontId="33" fillId="0" borderId="61" xfId="0" applyNumberFormat="1" applyFont="1" applyBorder="1" applyAlignment="1">
      <alignment horizontal="center"/>
    </xf>
    <xf numFmtId="3" fontId="14" fillId="0" borderId="73" xfId="0" applyNumberFormat="1" applyFont="1" applyBorder="1" applyAlignment="1">
      <alignment horizontal="center"/>
    </xf>
    <xf numFmtId="3" fontId="33" fillId="0" borderId="61" xfId="0" applyNumberFormat="1" applyFont="1" applyBorder="1" applyAlignment="1">
      <alignment wrapText="1"/>
    </xf>
    <xf numFmtId="3" fontId="4" fillId="0" borderId="61" xfId="0" applyNumberFormat="1" applyFont="1" applyBorder="1" applyAlignment="1">
      <alignment horizontal="center"/>
    </xf>
    <xf numFmtId="3" fontId="0" fillId="0" borderId="73" xfId="0" applyNumberFormat="1" applyFont="1" applyBorder="1" applyAlignment="1">
      <alignment horizontal="center"/>
    </xf>
    <xf numFmtId="165" fontId="0" fillId="0" borderId="74" xfId="46" applyNumberFormat="1" applyFont="1" applyFill="1" applyBorder="1" applyAlignment="1" applyProtection="1">
      <alignment/>
      <protection/>
    </xf>
    <xf numFmtId="3" fontId="3" fillId="0" borderId="10" xfId="0" applyNumberFormat="1" applyFont="1" applyBorder="1" applyAlignment="1">
      <alignment horizontal="center"/>
    </xf>
    <xf numFmtId="3" fontId="0" fillId="0" borderId="70" xfId="0" applyNumberFormat="1" applyFont="1" applyFill="1" applyBorder="1" applyAlignment="1">
      <alignment/>
    </xf>
    <xf numFmtId="3" fontId="33" fillId="0" borderId="71" xfId="0" applyNumberFormat="1" applyFont="1" applyBorder="1" applyAlignment="1">
      <alignment horizontal="center"/>
    </xf>
    <xf numFmtId="3" fontId="14" fillId="0" borderId="75" xfId="0" applyNumberFormat="1" applyFont="1" applyBorder="1" applyAlignment="1">
      <alignment horizontal="center"/>
    </xf>
    <xf numFmtId="3" fontId="33" fillId="0" borderId="71" xfId="0" applyNumberFormat="1" applyFont="1" applyBorder="1" applyAlignment="1">
      <alignment horizontal="left" wrapText="1"/>
    </xf>
    <xf numFmtId="165" fontId="33" fillId="0" borderId="76" xfId="46" applyNumberFormat="1" applyFont="1" applyFill="1" applyBorder="1" applyAlignment="1" applyProtection="1">
      <alignment/>
      <protection/>
    </xf>
    <xf numFmtId="3" fontId="2" fillId="33" borderId="77" xfId="0" applyNumberFormat="1" applyFont="1" applyFill="1" applyBorder="1" applyAlignment="1">
      <alignment horizontal="center" vertical="center"/>
    </xf>
    <xf numFmtId="165" fontId="2" fillId="33" borderId="69" xfId="46" applyNumberFormat="1" applyFont="1" applyFill="1" applyBorder="1" applyAlignment="1" applyProtection="1">
      <alignment horizontal="center" vertical="center" wrapText="1"/>
      <protection/>
    </xf>
    <xf numFmtId="165" fontId="2" fillId="33" borderId="78" xfId="46" applyNumberFormat="1" applyFont="1" applyFill="1" applyBorder="1" applyAlignment="1" applyProtection="1">
      <alignment horizontal="center" vertical="center" wrapText="1"/>
      <protection/>
    </xf>
    <xf numFmtId="3" fontId="2" fillId="33" borderId="79" xfId="0" applyNumberFormat="1" applyFont="1" applyFill="1" applyBorder="1" applyAlignment="1">
      <alignment horizontal="center" vertical="center"/>
    </xf>
    <xf numFmtId="165" fontId="2" fillId="33" borderId="79" xfId="46" applyNumberFormat="1" applyFont="1" applyFill="1" applyBorder="1" applyAlignment="1" applyProtection="1">
      <alignment horizontal="center"/>
      <protection/>
    </xf>
    <xf numFmtId="165" fontId="2" fillId="33" borderId="80" xfId="46" applyNumberFormat="1" applyFont="1" applyFill="1" applyBorder="1" applyAlignment="1" applyProtection="1">
      <alignment horizontal="center"/>
      <protection/>
    </xf>
    <xf numFmtId="3" fontId="4" fillId="0" borderId="25" xfId="0" applyNumberFormat="1" applyFont="1" applyBorder="1" applyAlignment="1">
      <alignment horizontal="center"/>
    </xf>
    <xf numFmtId="3" fontId="2" fillId="0" borderId="38" xfId="0" applyNumberFormat="1" applyFont="1" applyBorder="1" applyAlignment="1">
      <alignment horizontal="center"/>
    </xf>
    <xf numFmtId="3" fontId="2" fillId="40" borderId="70" xfId="0" applyNumberFormat="1" applyFont="1" applyFill="1" applyBorder="1" applyAlignment="1">
      <alignment/>
    </xf>
    <xf numFmtId="165" fontId="2" fillId="0" borderId="36" xfId="46" applyNumberFormat="1" applyFont="1" applyFill="1" applyBorder="1" applyAlignment="1" applyProtection="1">
      <alignment/>
      <protection/>
    </xf>
    <xf numFmtId="3" fontId="5" fillId="33" borderId="55" xfId="0" applyNumberFormat="1" applyFont="1" applyFill="1" applyBorder="1" applyAlignment="1">
      <alignment horizontal="center"/>
    </xf>
    <xf numFmtId="3" fontId="18" fillId="33" borderId="57" xfId="0" applyNumberFormat="1" applyFont="1" applyFill="1" applyBorder="1" applyAlignment="1">
      <alignment horizontal="center"/>
    </xf>
    <xf numFmtId="3" fontId="5" fillId="33" borderId="57" xfId="0" applyNumberFormat="1" applyFont="1" applyFill="1" applyBorder="1" applyAlignment="1">
      <alignment/>
    </xf>
    <xf numFmtId="165" fontId="5" fillId="33" borderId="57" xfId="46" applyNumberFormat="1" applyFont="1" applyFill="1" applyBorder="1" applyAlignment="1" applyProtection="1">
      <alignment/>
      <protection/>
    </xf>
    <xf numFmtId="165" fontId="5" fillId="33" borderId="81" xfId="46" applyNumberFormat="1" applyFont="1" applyFill="1" applyBorder="1" applyAlignment="1" applyProtection="1">
      <alignment/>
      <protection/>
    </xf>
    <xf numFmtId="3" fontId="3" fillId="0" borderId="16" xfId="0" applyNumberFormat="1" applyFont="1" applyBorder="1" applyAlignment="1">
      <alignment horizontal="center"/>
    </xf>
    <xf numFmtId="3" fontId="0" fillId="0" borderId="14" xfId="0" applyNumberFormat="1" applyFont="1" applyBorder="1" applyAlignment="1">
      <alignment horizontal="center"/>
    </xf>
    <xf numFmtId="165" fontId="2" fillId="33" borderId="82" xfId="46" applyNumberFormat="1" applyFont="1" applyFill="1" applyBorder="1" applyAlignment="1" applyProtection="1">
      <alignment horizontal="center"/>
      <protection/>
    </xf>
    <xf numFmtId="165" fontId="2" fillId="33" borderId="80" xfId="46" applyNumberFormat="1" applyFont="1" applyFill="1" applyBorder="1" applyAlignment="1" applyProtection="1">
      <alignment horizontal="center" vertical="center" wrapText="1"/>
      <protection/>
    </xf>
    <xf numFmtId="3" fontId="2" fillId="40" borderId="61" xfId="0" applyNumberFormat="1" applyFont="1" applyFill="1" applyBorder="1" applyAlignment="1">
      <alignment horizontal="center"/>
    </xf>
    <xf numFmtId="165" fontId="2" fillId="40" borderId="61" xfId="46" applyNumberFormat="1" applyFont="1" applyFill="1" applyBorder="1" applyAlignment="1" applyProtection="1">
      <alignment/>
      <protection/>
    </xf>
    <xf numFmtId="165" fontId="2" fillId="42" borderId="14" xfId="46" applyNumberFormat="1" applyFont="1" applyFill="1" applyBorder="1" applyAlignment="1" applyProtection="1">
      <alignment horizontal="center"/>
      <protection/>
    </xf>
    <xf numFmtId="165" fontId="2" fillId="42" borderId="14" xfId="46" applyNumberFormat="1" applyFont="1" applyFill="1" applyBorder="1" applyAlignment="1" applyProtection="1">
      <alignment horizontal="center" vertical="center" wrapText="1"/>
      <protection/>
    </xf>
    <xf numFmtId="3" fontId="4" fillId="42" borderId="61" xfId="0" applyNumberFormat="1" applyFont="1" applyFill="1" applyBorder="1" applyAlignment="1">
      <alignment horizontal="center" vertical="center" wrapText="1"/>
    </xf>
    <xf numFmtId="3" fontId="3" fillId="42" borderId="61" xfId="0" applyNumberFormat="1" applyFont="1" applyFill="1" applyBorder="1" applyAlignment="1">
      <alignment horizontal="center" vertical="center" wrapText="1"/>
    </xf>
    <xf numFmtId="0" fontId="2" fillId="0" borderId="31" xfId="0" applyFont="1" applyBorder="1" applyAlignment="1">
      <alignment/>
    </xf>
    <xf numFmtId="165" fontId="2" fillId="0" borderId="33" xfId="46" applyNumberFormat="1" applyFont="1" applyFill="1" applyBorder="1" applyAlignment="1" applyProtection="1">
      <alignment/>
      <protection/>
    </xf>
    <xf numFmtId="3" fontId="2" fillId="0" borderId="16" xfId="0" applyNumberFormat="1" applyFont="1" applyBorder="1" applyAlignment="1">
      <alignment horizontal="center"/>
    </xf>
    <xf numFmtId="3" fontId="2" fillId="44" borderId="83" xfId="0" applyNumberFormat="1" applyFont="1" applyFill="1" applyBorder="1" applyAlignment="1">
      <alignment horizontal="center" vertical="center"/>
    </xf>
    <xf numFmtId="165" fontId="2" fillId="44" borderId="69" xfId="46" applyNumberFormat="1" applyFont="1" applyFill="1" applyBorder="1" applyAlignment="1" applyProtection="1">
      <alignment horizontal="center" vertical="center" wrapText="1"/>
      <protection/>
    </xf>
    <xf numFmtId="165" fontId="2" fillId="44" borderId="65" xfId="46" applyNumberFormat="1" applyFont="1" applyFill="1" applyBorder="1" applyAlignment="1" applyProtection="1">
      <alignment horizontal="center" vertical="center" wrapText="1"/>
      <protection/>
    </xf>
    <xf numFmtId="3" fontId="2" fillId="44" borderId="58" xfId="0" applyNumberFormat="1" applyFont="1" applyFill="1" applyBorder="1" applyAlignment="1">
      <alignment horizontal="center" vertical="center"/>
    </xf>
    <xf numFmtId="165" fontId="2" fillId="44" borderId="79" xfId="46" applyNumberFormat="1" applyFont="1" applyFill="1" applyBorder="1" applyAlignment="1" applyProtection="1">
      <alignment horizontal="center"/>
      <protection/>
    </xf>
    <xf numFmtId="165" fontId="2" fillId="44" borderId="80" xfId="46" applyNumberFormat="1" applyFont="1" applyFill="1" applyBorder="1" applyAlignment="1" applyProtection="1">
      <alignment horizontal="center" vertical="center" wrapText="1"/>
      <protection/>
    </xf>
    <xf numFmtId="3" fontId="4" fillId="0" borderId="70" xfId="0" applyNumberFormat="1" applyFont="1" applyBorder="1" applyAlignment="1">
      <alignment horizontal="center"/>
    </xf>
    <xf numFmtId="3" fontId="2" fillId="0" borderId="37" xfId="0" applyNumberFormat="1" applyFont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0" fontId="2" fillId="0" borderId="25" xfId="0" applyFont="1" applyBorder="1" applyAlignment="1">
      <alignment/>
    </xf>
    <xf numFmtId="3" fontId="2" fillId="33" borderId="55" xfId="0" applyNumberFormat="1" applyFont="1" applyFill="1" applyBorder="1" applyAlignment="1">
      <alignment horizontal="center"/>
    </xf>
    <xf numFmtId="0" fontId="0" fillId="33" borderId="57" xfId="0" applyFill="1" applyBorder="1" applyAlignment="1">
      <alignment/>
    </xf>
    <xf numFmtId="165" fontId="2" fillId="33" borderId="57" xfId="46" applyNumberFormat="1" applyFont="1" applyFill="1" applyBorder="1" applyAlignment="1" applyProtection="1">
      <alignment/>
      <protection/>
    </xf>
    <xf numFmtId="3" fontId="2" fillId="0" borderId="10" xfId="0" applyNumberFormat="1" applyFont="1" applyBorder="1" applyAlignment="1">
      <alignment horizontal="center"/>
    </xf>
    <xf numFmtId="0" fontId="2" fillId="33" borderId="55" xfId="0" applyFont="1" applyFill="1" applyBorder="1" applyAlignment="1">
      <alignment horizontal="center"/>
    </xf>
    <xf numFmtId="0" fontId="2" fillId="33" borderId="57" xfId="0" applyFont="1" applyFill="1" applyBorder="1" applyAlignment="1">
      <alignment/>
    </xf>
    <xf numFmtId="0" fontId="2" fillId="0" borderId="11" xfId="0" applyFont="1" applyBorder="1" applyAlignment="1">
      <alignment/>
    </xf>
    <xf numFmtId="0" fontId="14" fillId="0" borderId="0" xfId="0" applyFont="1" applyFill="1" applyAlignment="1">
      <alignment/>
    </xf>
    <xf numFmtId="0" fontId="14" fillId="0" borderId="38" xfId="0" applyFont="1" applyBorder="1" applyAlignment="1">
      <alignment/>
    </xf>
    <xf numFmtId="3" fontId="0" fillId="0" borderId="25" xfId="0" applyNumberFormat="1" applyFont="1" applyFill="1" applyBorder="1" applyAlignment="1">
      <alignment/>
    </xf>
    <xf numFmtId="3" fontId="33" fillId="0" borderId="61" xfId="0" applyNumberFormat="1" applyFont="1" applyFill="1" applyBorder="1" applyAlignment="1">
      <alignment/>
    </xf>
    <xf numFmtId="165" fontId="2" fillId="33" borderId="65" xfId="46" applyNumberFormat="1" applyFont="1" applyFill="1" applyBorder="1" applyAlignment="1" applyProtection="1">
      <alignment horizontal="center" vertical="center" wrapText="1"/>
      <protection/>
    </xf>
    <xf numFmtId="3" fontId="2" fillId="0" borderId="70" xfId="0" applyNumberFormat="1" applyFont="1" applyBorder="1" applyAlignment="1">
      <alignment horizontal="center"/>
    </xf>
    <xf numFmtId="0" fontId="2" fillId="0" borderId="70" xfId="0" applyFont="1" applyBorder="1" applyAlignment="1">
      <alignment/>
    </xf>
    <xf numFmtId="165" fontId="2" fillId="0" borderId="70" xfId="46" applyNumberFormat="1" applyFont="1" applyFill="1" applyBorder="1" applyAlignment="1" applyProtection="1">
      <alignment/>
      <protection/>
    </xf>
    <xf numFmtId="0" fontId="2" fillId="33" borderId="57" xfId="0" applyFont="1" applyFill="1" applyBorder="1" applyAlignment="1">
      <alignment wrapText="1"/>
    </xf>
    <xf numFmtId="3" fontId="2" fillId="33" borderId="84" xfId="0" applyNumberFormat="1" applyFont="1" applyFill="1" applyBorder="1" applyAlignment="1">
      <alignment horizontal="center" vertical="center" wrapText="1"/>
    </xf>
    <xf numFmtId="3" fontId="2" fillId="33" borderId="79" xfId="0" applyNumberFormat="1" applyFont="1" applyFill="1" applyBorder="1" applyAlignment="1">
      <alignment horizontal="center" vertical="center" wrapText="1"/>
    </xf>
    <xf numFmtId="3" fontId="8" fillId="0" borderId="16" xfId="0" applyNumberFormat="1" applyFont="1" applyFill="1" applyBorder="1" applyAlignment="1">
      <alignment horizontal="center"/>
    </xf>
    <xf numFmtId="3" fontId="8" fillId="0" borderId="35" xfId="0" applyNumberFormat="1" applyFont="1" applyBorder="1" applyAlignment="1">
      <alignment horizontal="center"/>
    </xf>
    <xf numFmtId="3" fontId="8" fillId="0" borderId="12" xfId="0" applyNumberFormat="1" applyFont="1" applyBorder="1" applyAlignment="1">
      <alignment/>
    </xf>
    <xf numFmtId="167" fontId="8" fillId="0" borderId="11" xfId="0" applyNumberFormat="1" applyFont="1" applyFill="1" applyBorder="1" applyAlignment="1">
      <alignment/>
    </xf>
    <xf numFmtId="3" fontId="8" fillId="0" borderId="0" xfId="0" applyNumberFormat="1" applyFont="1" applyAlignment="1">
      <alignment/>
    </xf>
    <xf numFmtId="167" fontId="8" fillId="0" borderId="11" xfId="0" applyNumberFormat="1" applyFont="1" applyBorder="1" applyAlignment="1">
      <alignment/>
    </xf>
    <xf numFmtId="3" fontId="1" fillId="33" borderId="61" xfId="0" applyNumberFormat="1" applyFont="1" applyFill="1" applyBorder="1" applyAlignment="1">
      <alignment horizontal="center"/>
    </xf>
    <xf numFmtId="3" fontId="0" fillId="33" borderId="61" xfId="0" applyNumberFormat="1" applyFont="1" applyFill="1" applyBorder="1" applyAlignment="1">
      <alignment horizontal="center"/>
    </xf>
    <xf numFmtId="3" fontId="1" fillId="33" borderId="61" xfId="0" applyNumberFormat="1" applyFont="1" applyFill="1" applyBorder="1" applyAlignment="1">
      <alignment/>
    </xf>
    <xf numFmtId="3" fontId="2" fillId="33" borderId="61" xfId="0" applyNumberFormat="1" applyFont="1" applyFill="1" applyBorder="1" applyAlignment="1">
      <alignment/>
    </xf>
    <xf numFmtId="165" fontId="2" fillId="33" borderId="61" xfId="46" applyNumberFormat="1" applyFont="1" applyFill="1" applyBorder="1" applyAlignment="1" applyProtection="1">
      <alignment/>
      <protection/>
    </xf>
    <xf numFmtId="3" fontId="0" fillId="33" borderId="61" xfId="0" applyNumberFormat="1" applyFont="1" applyFill="1" applyBorder="1" applyAlignment="1">
      <alignment/>
    </xf>
    <xf numFmtId="3" fontId="0" fillId="33" borderId="61" xfId="0" applyNumberFormat="1" applyFill="1" applyBorder="1" applyAlignment="1">
      <alignment/>
    </xf>
    <xf numFmtId="165" fontId="0" fillId="33" borderId="61" xfId="46" applyNumberFormat="1" applyFill="1" applyBorder="1" applyAlignment="1" applyProtection="1">
      <alignment/>
      <protection/>
    </xf>
    <xf numFmtId="3" fontId="1" fillId="33" borderId="16" xfId="0" applyNumberFormat="1" applyFont="1" applyFill="1" applyBorder="1" applyAlignment="1">
      <alignment horizontal="center"/>
    </xf>
    <xf numFmtId="1" fontId="0" fillId="33" borderId="15" xfId="0" applyNumberFormat="1" applyFont="1" applyFill="1" applyBorder="1" applyAlignment="1">
      <alignment horizontal="center"/>
    </xf>
    <xf numFmtId="3" fontId="1" fillId="33" borderId="16" xfId="0" applyNumberFormat="1" applyFont="1" applyFill="1" applyBorder="1" applyAlignment="1">
      <alignment/>
    </xf>
    <xf numFmtId="3" fontId="0" fillId="0" borderId="61" xfId="0" applyNumberFormat="1" applyFont="1" applyFill="1" applyBorder="1" applyAlignment="1">
      <alignment horizontal="center"/>
    </xf>
    <xf numFmtId="3" fontId="2" fillId="0" borderId="61" xfId="0" applyNumberFormat="1" applyFont="1" applyFill="1" applyBorder="1" applyAlignment="1">
      <alignment horizontal="center"/>
    </xf>
    <xf numFmtId="3" fontId="2" fillId="0" borderId="61" xfId="0" applyNumberFormat="1" applyFont="1" applyFill="1" applyBorder="1" applyAlignment="1">
      <alignment/>
    </xf>
    <xf numFmtId="167" fontId="2" fillId="0" borderId="37" xfId="0" applyNumberFormat="1" applyFont="1" applyFill="1" applyBorder="1" applyAlignment="1">
      <alignment/>
    </xf>
    <xf numFmtId="0" fontId="0" fillId="0" borderId="12" xfId="0" applyBorder="1" applyAlignment="1">
      <alignment horizontal="center" vertical="center"/>
    </xf>
    <xf numFmtId="0" fontId="0" fillId="0" borderId="25" xfId="0" applyBorder="1" applyAlignment="1">
      <alignment/>
    </xf>
    <xf numFmtId="0" fontId="0" fillId="0" borderId="61" xfId="0" applyBorder="1" applyAlignment="1">
      <alignment/>
    </xf>
    <xf numFmtId="165" fontId="0" fillId="0" borderId="61" xfId="46" applyNumberFormat="1" applyFill="1" applyBorder="1" applyAlignment="1" applyProtection="1">
      <alignment/>
      <protection/>
    </xf>
    <xf numFmtId="3" fontId="0" fillId="36" borderId="61" xfId="0" applyNumberFormat="1" applyFont="1" applyFill="1" applyBorder="1" applyAlignment="1">
      <alignment/>
    </xf>
    <xf numFmtId="0" fontId="19" fillId="33" borderId="85" xfId="0" applyFont="1" applyFill="1" applyBorder="1" applyAlignment="1">
      <alignment horizontal="left" vertical="center" wrapText="1"/>
    </xf>
    <xf numFmtId="49" fontId="20" fillId="33" borderId="84" xfId="0" applyNumberFormat="1" applyFont="1" applyFill="1" applyBorder="1" applyAlignment="1">
      <alignment horizontal="center" vertical="center" wrapText="1"/>
    </xf>
    <xf numFmtId="49" fontId="20" fillId="33" borderId="78" xfId="0" applyNumberFormat="1" applyFont="1" applyFill="1" applyBorder="1" applyAlignment="1">
      <alignment horizontal="center" vertical="center" wrapText="1"/>
    </xf>
    <xf numFmtId="0" fontId="2" fillId="45" borderId="86" xfId="0" applyFont="1" applyFill="1" applyBorder="1" applyAlignment="1">
      <alignment horizontal="left" vertical="center" wrapText="1"/>
    </xf>
    <xf numFmtId="165" fontId="3" fillId="0" borderId="87" xfId="46" applyNumberFormat="1" applyFont="1" applyFill="1" applyBorder="1" applyAlignment="1" applyProtection="1">
      <alignment/>
      <protection/>
    </xf>
    <xf numFmtId="0" fontId="0" fillId="45" borderId="86" xfId="0" applyFont="1" applyFill="1" applyBorder="1" applyAlignment="1">
      <alignment horizontal="left" vertical="center" wrapText="1"/>
    </xf>
    <xf numFmtId="0" fontId="2" fillId="33" borderId="86" xfId="0" applyFont="1" applyFill="1" applyBorder="1" applyAlignment="1">
      <alignment horizontal="left" vertical="center" wrapText="1"/>
    </xf>
    <xf numFmtId="3" fontId="2" fillId="33" borderId="87" xfId="0" applyNumberFormat="1" applyFont="1" applyFill="1" applyBorder="1" applyAlignment="1">
      <alignment/>
    </xf>
    <xf numFmtId="3" fontId="0" fillId="0" borderId="87" xfId="0" applyNumberFormat="1" applyFont="1" applyBorder="1" applyAlignment="1">
      <alignment/>
    </xf>
    <xf numFmtId="3" fontId="0" fillId="0" borderId="87" xfId="0" applyNumberFormat="1" applyFont="1" applyFill="1" applyBorder="1" applyAlignment="1">
      <alignment/>
    </xf>
    <xf numFmtId="0" fontId="2" fillId="45" borderId="88" xfId="0" applyFont="1" applyFill="1" applyBorder="1" applyAlignment="1">
      <alignment horizontal="left" vertical="center" wrapText="1"/>
    </xf>
    <xf numFmtId="3" fontId="2" fillId="45" borderId="79" xfId="0" applyNumberFormat="1" applyFont="1" applyFill="1" applyBorder="1" applyAlignment="1">
      <alignment/>
    </xf>
    <xf numFmtId="3" fontId="2" fillId="45" borderId="80" xfId="0" applyNumberFormat="1" applyFont="1" applyFill="1" applyBorder="1" applyAlignment="1">
      <alignment/>
    </xf>
    <xf numFmtId="0" fontId="33" fillId="0" borderId="0" xfId="0" applyFont="1" applyFill="1" applyAlignment="1">
      <alignment/>
    </xf>
    <xf numFmtId="165" fontId="33" fillId="0" borderId="61" xfId="46" applyNumberFormat="1" applyFont="1" applyFill="1" applyBorder="1" applyAlignment="1" applyProtection="1">
      <alignment/>
      <protection/>
    </xf>
    <xf numFmtId="165" fontId="2" fillId="0" borderId="61" xfId="46" applyNumberFormat="1" applyFont="1" applyFill="1" applyBorder="1" applyAlignment="1" applyProtection="1">
      <alignment/>
      <protection/>
    </xf>
    <xf numFmtId="3" fontId="2" fillId="37" borderId="89" xfId="0" applyNumberFormat="1" applyFont="1" applyFill="1" applyBorder="1" applyAlignment="1">
      <alignment horizontal="center" vertical="center"/>
    </xf>
    <xf numFmtId="3" fontId="4" fillId="37" borderId="90" xfId="0" applyNumberFormat="1" applyFont="1" applyFill="1" applyBorder="1" applyAlignment="1">
      <alignment horizontal="center" vertical="center" wrapText="1"/>
    </xf>
    <xf numFmtId="165" fontId="2" fillId="37" borderId="64" xfId="46" applyNumberFormat="1" applyFont="1" applyFill="1" applyBorder="1" applyAlignment="1" applyProtection="1">
      <alignment horizontal="center" vertical="center" wrapText="1"/>
      <protection/>
    </xf>
    <xf numFmtId="165" fontId="2" fillId="37" borderId="91" xfId="46" applyNumberFormat="1" applyFont="1" applyFill="1" applyBorder="1" applyAlignment="1" applyProtection="1">
      <alignment horizontal="center" vertical="center" wrapText="1"/>
      <protection/>
    </xf>
    <xf numFmtId="3" fontId="2" fillId="37" borderId="92" xfId="0" applyNumberFormat="1" applyFont="1" applyFill="1" applyBorder="1" applyAlignment="1">
      <alignment horizontal="center" vertical="center"/>
    </xf>
    <xf numFmtId="165" fontId="2" fillId="37" borderId="58" xfId="46" applyNumberFormat="1" applyFont="1" applyFill="1" applyBorder="1" applyAlignment="1" applyProtection="1">
      <alignment horizontal="center"/>
      <protection/>
    </xf>
    <xf numFmtId="165" fontId="2" fillId="37" borderId="93" xfId="46" applyNumberFormat="1" applyFont="1" applyFill="1" applyBorder="1" applyAlignment="1" applyProtection="1">
      <alignment horizontal="center"/>
      <protection/>
    </xf>
    <xf numFmtId="165" fontId="2" fillId="0" borderId="94" xfId="46" applyNumberFormat="1" applyFont="1" applyFill="1" applyBorder="1" applyAlignment="1" applyProtection="1">
      <alignment/>
      <protection/>
    </xf>
    <xf numFmtId="165" fontId="33" fillId="0" borderId="94" xfId="46" applyNumberFormat="1" applyFont="1" applyFill="1" applyBorder="1" applyAlignment="1" applyProtection="1">
      <alignment/>
      <protection/>
    </xf>
    <xf numFmtId="165" fontId="6" fillId="0" borderId="95" xfId="46" applyNumberFormat="1" applyFont="1" applyFill="1" applyBorder="1" applyAlignment="1" applyProtection="1">
      <alignment/>
      <protection/>
    </xf>
    <xf numFmtId="165" fontId="6" fillId="0" borderId="96" xfId="46" applyNumberFormat="1" applyFont="1" applyFill="1" applyBorder="1" applyAlignment="1" applyProtection="1">
      <alignment/>
      <protection/>
    </xf>
    <xf numFmtId="0" fontId="0" fillId="0" borderId="0" xfId="0" applyFont="1" applyFill="1" applyAlignment="1">
      <alignment vertical="center"/>
    </xf>
    <xf numFmtId="167" fontId="2" fillId="0" borderId="25" xfId="0" applyNumberFormat="1" applyFont="1" applyFill="1" applyBorder="1" applyAlignment="1">
      <alignment/>
    </xf>
    <xf numFmtId="167" fontId="2" fillId="0" borderId="61" xfId="0" applyNumberFormat="1" applyFont="1" applyFill="1" applyBorder="1" applyAlignment="1">
      <alignment/>
    </xf>
    <xf numFmtId="167" fontId="5" fillId="33" borderId="27" xfId="0" applyNumberFormat="1" applyFont="1" applyFill="1" applyBorder="1" applyAlignment="1">
      <alignment vertical="center"/>
    </xf>
    <xf numFmtId="165" fontId="5" fillId="33" borderId="41" xfId="46" applyNumberFormat="1" applyFont="1" applyFill="1" applyBorder="1" applyAlignment="1" applyProtection="1">
      <alignment vertical="center"/>
      <protection/>
    </xf>
    <xf numFmtId="0" fontId="18" fillId="36" borderId="0" xfId="0" applyFont="1" applyFill="1" applyAlignment="1">
      <alignment vertical="center"/>
    </xf>
    <xf numFmtId="0" fontId="18" fillId="33" borderId="0" xfId="0" applyFont="1" applyFill="1" applyAlignment="1">
      <alignment vertical="center"/>
    </xf>
    <xf numFmtId="3" fontId="2" fillId="37" borderId="83" xfId="0" applyNumberFormat="1" applyFont="1" applyFill="1" applyBorder="1" applyAlignment="1">
      <alignment horizontal="center" vertical="center"/>
    </xf>
    <xf numFmtId="3" fontId="4" fillId="37" borderId="69" xfId="0" applyNumberFormat="1" applyFont="1" applyFill="1" applyBorder="1" applyAlignment="1">
      <alignment horizontal="center" vertical="center" wrapText="1"/>
    </xf>
    <xf numFmtId="165" fontId="2" fillId="37" borderId="87" xfId="46" applyNumberFormat="1" applyFont="1" applyFill="1" applyBorder="1" applyAlignment="1" applyProtection="1">
      <alignment horizontal="center"/>
      <protection/>
    </xf>
    <xf numFmtId="0" fontId="2" fillId="0" borderId="97" xfId="0" applyFont="1" applyFill="1" applyBorder="1" applyAlignment="1">
      <alignment horizontal="center"/>
    </xf>
    <xf numFmtId="165" fontId="2" fillId="0" borderId="87" xfId="46" applyNumberFormat="1" applyFont="1" applyFill="1" applyBorder="1" applyAlignment="1" applyProtection="1">
      <alignment/>
      <protection/>
    </xf>
    <xf numFmtId="0" fontId="0" fillId="0" borderId="97" xfId="0" applyFont="1" applyFill="1" applyBorder="1" applyAlignment="1">
      <alignment horizontal="center"/>
    </xf>
    <xf numFmtId="165" fontId="0" fillId="0" borderId="87" xfId="46" applyNumberFormat="1" applyFill="1" applyBorder="1" applyAlignment="1" applyProtection="1">
      <alignment/>
      <protection/>
    </xf>
    <xf numFmtId="165" fontId="0" fillId="36" borderId="87" xfId="46" applyNumberFormat="1" applyFill="1" applyBorder="1" applyAlignment="1" applyProtection="1">
      <alignment/>
      <protection/>
    </xf>
    <xf numFmtId="165" fontId="0" fillId="0" borderId="98" xfId="46" applyNumberFormat="1" applyFill="1" applyBorder="1" applyAlignment="1" applyProtection="1">
      <alignment/>
      <protection/>
    </xf>
    <xf numFmtId="165" fontId="0" fillId="0" borderId="94" xfId="46" applyNumberFormat="1" applyFill="1" applyBorder="1" applyAlignment="1" applyProtection="1">
      <alignment/>
      <protection/>
    </xf>
    <xf numFmtId="165" fontId="0" fillId="0" borderId="99" xfId="46" applyNumberFormat="1" applyFill="1" applyBorder="1" applyAlignment="1" applyProtection="1">
      <alignment/>
      <protection/>
    </xf>
    <xf numFmtId="3" fontId="5" fillId="33" borderId="100" xfId="0" applyNumberFormat="1" applyFont="1" applyFill="1" applyBorder="1" applyAlignment="1">
      <alignment horizontal="center" vertical="center"/>
    </xf>
    <xf numFmtId="165" fontId="5" fillId="33" borderId="101" xfId="46" applyNumberFormat="1" applyFont="1" applyFill="1" applyBorder="1" applyAlignment="1" applyProtection="1">
      <alignment vertical="center"/>
      <protection/>
    </xf>
    <xf numFmtId="0" fontId="0" fillId="0" borderId="102" xfId="0" applyFont="1" applyFill="1" applyBorder="1" applyAlignment="1">
      <alignment horizontal="center"/>
    </xf>
    <xf numFmtId="3" fontId="0" fillId="36" borderId="79" xfId="0" applyNumberFormat="1" applyFont="1" applyFill="1" applyBorder="1" applyAlignment="1">
      <alignment horizontal="center"/>
    </xf>
    <xf numFmtId="3" fontId="0" fillId="36" borderId="79" xfId="0" applyNumberFormat="1" applyFont="1" applyFill="1" applyBorder="1" applyAlignment="1">
      <alignment/>
    </xf>
    <xf numFmtId="167" fontId="0" fillId="36" borderId="79" xfId="0" applyNumberFormat="1" applyFont="1" applyFill="1" applyBorder="1" applyAlignment="1">
      <alignment/>
    </xf>
    <xf numFmtId="165" fontId="0" fillId="36" borderId="79" xfId="46" applyNumberFormat="1" applyFill="1" applyBorder="1" applyAlignment="1" applyProtection="1">
      <alignment/>
      <protection/>
    </xf>
    <xf numFmtId="165" fontId="0" fillId="36" borderId="80" xfId="46" applyNumberFormat="1" applyFill="1" applyBorder="1" applyAlignment="1" applyProtection="1">
      <alignment/>
      <protection/>
    </xf>
    <xf numFmtId="165" fontId="8" fillId="0" borderId="61" xfId="46" applyNumberFormat="1" applyFont="1" applyFill="1" applyBorder="1" applyAlignment="1" applyProtection="1">
      <alignment/>
      <protection/>
    </xf>
    <xf numFmtId="165" fontId="2" fillId="0" borderId="69" xfId="46" applyNumberFormat="1" applyFont="1" applyFill="1" applyBorder="1" applyAlignment="1" applyProtection="1">
      <alignment/>
      <protection/>
    </xf>
    <xf numFmtId="165" fontId="2" fillId="0" borderId="65" xfId="46" applyNumberFormat="1" applyFont="1" applyFill="1" applyBorder="1" applyAlignment="1" applyProtection="1">
      <alignment/>
      <protection/>
    </xf>
    <xf numFmtId="165" fontId="8" fillId="0" borderId="94" xfId="46" applyNumberFormat="1" applyFont="1" applyFill="1" applyBorder="1" applyAlignment="1" applyProtection="1">
      <alignment/>
      <protection/>
    </xf>
    <xf numFmtId="165" fontId="2" fillId="0" borderId="71" xfId="46" applyNumberFormat="1" applyFont="1" applyFill="1" applyBorder="1" applyAlignment="1" applyProtection="1">
      <alignment/>
      <protection/>
    </xf>
    <xf numFmtId="165" fontId="2" fillId="0" borderId="103" xfId="46" applyNumberFormat="1" applyFont="1" applyFill="1" applyBorder="1" applyAlignment="1" applyProtection="1">
      <alignment/>
      <protection/>
    </xf>
    <xf numFmtId="165" fontId="6" fillId="0" borderId="72" xfId="46" applyNumberFormat="1" applyFont="1" applyFill="1" applyBorder="1" applyAlignment="1" applyProtection="1">
      <alignment vertical="center"/>
      <protection/>
    </xf>
    <xf numFmtId="165" fontId="6" fillId="0" borderId="104" xfId="46" applyNumberFormat="1" applyFont="1" applyFill="1" applyBorder="1" applyAlignment="1" applyProtection="1">
      <alignment vertical="center"/>
      <protection/>
    </xf>
    <xf numFmtId="165" fontId="8" fillId="0" borderId="70" xfId="46" applyNumberFormat="1" applyFont="1" applyFill="1" applyBorder="1" applyAlignment="1" applyProtection="1">
      <alignment/>
      <protection/>
    </xf>
    <xf numFmtId="165" fontId="8" fillId="0" borderId="105" xfId="46" applyNumberFormat="1" applyFont="1" applyFill="1" applyBorder="1" applyAlignment="1" applyProtection="1">
      <alignment/>
      <protection/>
    </xf>
    <xf numFmtId="165" fontId="5" fillId="39" borderId="106" xfId="46" applyNumberFormat="1" applyFont="1" applyFill="1" applyBorder="1" applyAlignment="1" applyProtection="1">
      <alignment/>
      <protection/>
    </xf>
    <xf numFmtId="165" fontId="5" fillId="39" borderId="107" xfId="46" applyNumberFormat="1" applyFont="1" applyFill="1" applyBorder="1" applyAlignment="1" applyProtection="1">
      <alignment/>
      <protection/>
    </xf>
    <xf numFmtId="165" fontId="6" fillId="36" borderId="72" xfId="46" applyNumberFormat="1" applyFont="1" applyFill="1" applyBorder="1" applyAlignment="1" applyProtection="1">
      <alignment vertical="center"/>
      <protection/>
    </xf>
    <xf numFmtId="165" fontId="6" fillId="36" borderId="104" xfId="46" applyNumberFormat="1" applyFont="1" applyFill="1" applyBorder="1" applyAlignment="1" applyProtection="1">
      <alignment vertical="center"/>
      <protection/>
    </xf>
    <xf numFmtId="0" fontId="18" fillId="0" borderId="0" xfId="0" applyFont="1" applyFill="1" applyAlignment="1">
      <alignment/>
    </xf>
    <xf numFmtId="3" fontId="2" fillId="33" borderId="108" xfId="0" applyNumberFormat="1" applyFont="1" applyFill="1" applyBorder="1" applyAlignment="1">
      <alignment horizontal="center" vertical="center" wrapText="1"/>
    </xf>
    <xf numFmtId="3" fontId="2" fillId="33" borderId="109" xfId="0" applyNumberFormat="1" applyFont="1" applyFill="1" applyBorder="1" applyAlignment="1">
      <alignment horizontal="center" vertical="center" wrapText="1"/>
    </xf>
    <xf numFmtId="165" fontId="2" fillId="33" borderId="110" xfId="46" applyNumberFormat="1" applyFont="1" applyFill="1" applyBorder="1" applyAlignment="1" applyProtection="1">
      <alignment horizontal="center"/>
      <protection/>
    </xf>
    <xf numFmtId="165" fontId="2" fillId="0" borderId="111" xfId="46" applyNumberFormat="1" applyFont="1" applyFill="1" applyBorder="1" applyAlignment="1" applyProtection="1">
      <alignment/>
      <protection/>
    </xf>
    <xf numFmtId="165" fontId="13" fillId="0" borderId="111" xfId="46" applyNumberFormat="1" applyFont="1" applyFill="1" applyBorder="1" applyAlignment="1" applyProtection="1">
      <alignment/>
      <protection/>
    </xf>
    <xf numFmtId="165" fontId="13" fillId="0" borderId="112" xfId="46" applyNumberFormat="1" applyFont="1" applyFill="1" applyBorder="1" applyAlignment="1" applyProtection="1">
      <alignment/>
      <protection/>
    </xf>
    <xf numFmtId="3" fontId="33" fillId="0" borderId="38" xfId="0" applyNumberFormat="1" applyFont="1" applyBorder="1" applyAlignment="1">
      <alignment/>
    </xf>
    <xf numFmtId="3" fontId="33" fillId="0" borderId="36" xfId="0" applyNumberFormat="1" applyFont="1" applyBorder="1" applyAlignment="1">
      <alignment/>
    </xf>
    <xf numFmtId="165" fontId="33" fillId="0" borderId="38" xfId="46" applyNumberFormat="1" applyFont="1" applyFill="1" applyBorder="1" applyAlignment="1" applyProtection="1">
      <alignment/>
      <protection/>
    </xf>
    <xf numFmtId="165" fontId="33" fillId="0" borderId="112" xfId="46" applyNumberFormat="1" applyFont="1" applyFill="1" applyBorder="1" applyAlignment="1" applyProtection="1">
      <alignment/>
      <protection/>
    </xf>
    <xf numFmtId="3" fontId="0" fillId="0" borderId="33" xfId="0" applyNumberFormat="1" applyFont="1" applyFill="1" applyBorder="1" applyAlignment="1">
      <alignment/>
    </xf>
    <xf numFmtId="165" fontId="0" fillId="0" borderId="31" xfId="46" applyNumberFormat="1" applyFont="1" applyFill="1" applyBorder="1" applyAlignment="1" applyProtection="1">
      <alignment/>
      <protection/>
    </xf>
    <xf numFmtId="165" fontId="0" fillId="0" borderId="110" xfId="46" applyNumberFormat="1" applyFont="1" applyFill="1" applyBorder="1" applyAlignment="1" applyProtection="1">
      <alignment/>
      <protection/>
    </xf>
    <xf numFmtId="3" fontId="6" fillId="0" borderId="56" xfId="0" applyNumberFormat="1" applyFont="1" applyBorder="1" applyAlignment="1">
      <alignment/>
    </xf>
    <xf numFmtId="3" fontId="6" fillId="0" borderId="113" xfId="0" applyNumberFormat="1" applyFont="1" applyBorder="1" applyAlignment="1">
      <alignment/>
    </xf>
    <xf numFmtId="165" fontId="6" fillId="0" borderId="56" xfId="46" applyNumberFormat="1" applyFont="1" applyFill="1" applyBorder="1" applyAlignment="1" applyProtection="1">
      <alignment/>
      <protection/>
    </xf>
    <xf numFmtId="165" fontId="6" fillId="0" borderId="114" xfId="46" applyNumberFormat="1" applyFont="1" applyFill="1" applyBorder="1" applyAlignment="1" applyProtection="1">
      <alignment/>
      <protection/>
    </xf>
    <xf numFmtId="165" fontId="0" fillId="0" borderId="38" xfId="46" applyNumberFormat="1" applyFont="1" applyFill="1" applyBorder="1" applyAlignment="1" applyProtection="1">
      <alignment/>
      <protection/>
    </xf>
    <xf numFmtId="0" fontId="5" fillId="37" borderId="115" xfId="0" applyFont="1" applyFill="1" applyBorder="1" applyAlignment="1">
      <alignment/>
    </xf>
    <xf numFmtId="0" fontId="5" fillId="37" borderId="116" xfId="0" applyFont="1" applyFill="1" applyBorder="1" applyAlignment="1">
      <alignment/>
    </xf>
    <xf numFmtId="165" fontId="5" fillId="37" borderId="115" xfId="46" applyNumberFormat="1" applyFont="1" applyFill="1" applyBorder="1" applyAlignment="1" applyProtection="1">
      <alignment/>
      <protection/>
    </xf>
    <xf numFmtId="165" fontId="5" fillId="37" borderId="117" xfId="46" applyNumberFormat="1" applyFont="1" applyFill="1" applyBorder="1" applyAlignment="1" applyProtection="1">
      <alignment/>
      <protection/>
    </xf>
    <xf numFmtId="3" fontId="2" fillId="0" borderId="61" xfId="0" applyNumberFormat="1" applyFont="1" applyBorder="1" applyAlignment="1">
      <alignment horizontal="center"/>
    </xf>
    <xf numFmtId="3" fontId="2" fillId="0" borderId="61" xfId="0" applyNumberFormat="1" applyFont="1" applyBorder="1" applyAlignment="1">
      <alignment wrapText="1"/>
    </xf>
    <xf numFmtId="167" fontId="2" fillId="0" borderId="61" xfId="0" applyNumberFormat="1" applyFont="1" applyBorder="1" applyAlignment="1">
      <alignment/>
    </xf>
    <xf numFmtId="167" fontId="0" fillId="0" borderId="61" xfId="0" applyNumberFormat="1" applyFont="1" applyBorder="1" applyAlignment="1">
      <alignment/>
    </xf>
    <xf numFmtId="165" fontId="0" fillId="0" borderId="61" xfId="46" applyNumberFormat="1" applyFont="1" applyFill="1" applyBorder="1" applyAlignment="1" applyProtection="1">
      <alignment/>
      <protection/>
    </xf>
    <xf numFmtId="3" fontId="2" fillId="0" borderId="61" xfId="0" applyNumberFormat="1" applyFont="1" applyBorder="1" applyAlignment="1">
      <alignment/>
    </xf>
    <xf numFmtId="3" fontId="13" fillId="0" borderId="61" xfId="0" applyNumberFormat="1" applyFont="1" applyBorder="1" applyAlignment="1">
      <alignment horizontal="center"/>
    </xf>
    <xf numFmtId="3" fontId="13" fillId="0" borderId="61" xfId="0" applyNumberFormat="1" applyFont="1" applyBorder="1" applyAlignment="1">
      <alignment/>
    </xf>
    <xf numFmtId="167" fontId="13" fillId="0" borderId="61" xfId="0" applyNumberFormat="1" applyFont="1" applyBorder="1" applyAlignment="1">
      <alignment/>
    </xf>
    <xf numFmtId="165" fontId="13" fillId="0" borderId="61" xfId="46" applyNumberFormat="1" applyFont="1" applyFill="1" applyBorder="1" applyAlignment="1" applyProtection="1">
      <alignment/>
      <protection/>
    </xf>
    <xf numFmtId="0" fontId="13" fillId="0" borderId="0" xfId="0" applyFont="1" applyFill="1" applyAlignment="1">
      <alignment/>
    </xf>
    <xf numFmtId="3" fontId="2" fillId="33" borderId="69" xfId="0" applyNumberFormat="1" applyFont="1" applyFill="1" applyBorder="1" applyAlignment="1">
      <alignment horizontal="center" vertical="center" wrapText="1"/>
    </xf>
    <xf numFmtId="3" fontId="2" fillId="33" borderId="78" xfId="0" applyNumberFormat="1" applyFont="1" applyFill="1" applyBorder="1" applyAlignment="1">
      <alignment horizontal="center" vertical="center" wrapText="1"/>
    </xf>
    <xf numFmtId="3" fontId="2" fillId="0" borderId="118" xfId="0" applyNumberFormat="1" applyFont="1" applyFill="1" applyBorder="1" applyAlignment="1">
      <alignment horizontal="center"/>
    </xf>
    <xf numFmtId="3" fontId="0" fillId="0" borderId="118" xfId="0" applyNumberFormat="1" applyFont="1" applyFill="1" applyBorder="1" applyAlignment="1">
      <alignment horizontal="center"/>
    </xf>
    <xf numFmtId="165" fontId="0" fillId="0" borderId="94" xfId="46" applyNumberFormat="1" applyFont="1" applyFill="1" applyBorder="1" applyAlignment="1" applyProtection="1">
      <alignment/>
      <protection/>
    </xf>
    <xf numFmtId="3" fontId="13" fillId="0" borderId="118" xfId="0" applyNumberFormat="1" applyFont="1" applyFill="1" applyBorder="1" applyAlignment="1">
      <alignment horizontal="center"/>
    </xf>
    <xf numFmtId="165" fontId="13" fillId="0" borderId="94" xfId="46" applyNumberFormat="1" applyFont="1" applyFill="1" applyBorder="1" applyAlignment="1" applyProtection="1">
      <alignment/>
      <protection/>
    </xf>
    <xf numFmtId="0" fontId="2" fillId="0" borderId="118" xfId="0" applyFont="1" applyBorder="1" applyAlignment="1">
      <alignment/>
    </xf>
    <xf numFmtId="3" fontId="0" fillId="0" borderId="119" xfId="0" applyNumberFormat="1" applyFont="1" applyFill="1" applyBorder="1" applyAlignment="1">
      <alignment horizontal="center"/>
    </xf>
    <xf numFmtId="3" fontId="0" fillId="0" borderId="120" xfId="0" applyNumberFormat="1" applyFont="1" applyFill="1" applyBorder="1" applyAlignment="1">
      <alignment horizontal="center"/>
    </xf>
    <xf numFmtId="165" fontId="0" fillId="36" borderId="121" xfId="46" applyNumberFormat="1" applyFont="1" applyFill="1" applyBorder="1" applyAlignment="1" applyProtection="1">
      <alignment horizontal="right"/>
      <protection/>
    </xf>
    <xf numFmtId="165" fontId="0" fillId="36" borderId="80" xfId="46" applyNumberFormat="1" applyFill="1" applyBorder="1" applyAlignment="1" applyProtection="1">
      <alignment horizontal="right"/>
      <protection/>
    </xf>
    <xf numFmtId="3" fontId="2" fillId="0" borderId="122" xfId="0" applyNumberFormat="1" applyFont="1" applyFill="1" applyBorder="1" applyAlignment="1">
      <alignment horizontal="center"/>
    </xf>
    <xf numFmtId="3" fontId="2" fillId="0" borderId="71" xfId="0" applyNumberFormat="1" applyFont="1" applyBorder="1" applyAlignment="1">
      <alignment horizontal="center"/>
    </xf>
    <xf numFmtId="3" fontId="2" fillId="0" borderId="71" xfId="0" applyNumberFormat="1" applyFont="1" applyBorder="1" applyAlignment="1">
      <alignment wrapText="1"/>
    </xf>
    <xf numFmtId="167" fontId="2" fillId="0" borderId="71" xfId="0" applyNumberFormat="1" applyFont="1" applyBorder="1" applyAlignment="1">
      <alignment/>
    </xf>
    <xf numFmtId="3" fontId="0" fillId="33" borderId="79" xfId="0" applyNumberFormat="1" applyFont="1" applyFill="1" applyBorder="1" applyAlignment="1">
      <alignment horizontal="center" vertical="center"/>
    </xf>
    <xf numFmtId="165" fontId="2" fillId="33" borderId="121" xfId="46" applyNumberFormat="1" applyFont="1" applyFill="1" applyBorder="1" applyAlignment="1" applyProtection="1">
      <alignment horizontal="center"/>
      <protection/>
    </xf>
    <xf numFmtId="3" fontId="0" fillId="0" borderId="123" xfId="0" applyNumberFormat="1" applyFont="1" applyFill="1" applyBorder="1" applyAlignment="1">
      <alignment horizontal="center"/>
    </xf>
    <xf numFmtId="3" fontId="0" fillId="0" borderId="70" xfId="0" applyNumberFormat="1" applyFont="1" applyBorder="1" applyAlignment="1">
      <alignment horizontal="center"/>
    </xf>
    <xf numFmtId="3" fontId="0" fillId="0" borderId="70" xfId="0" applyNumberFormat="1" applyFont="1" applyBorder="1" applyAlignment="1">
      <alignment/>
    </xf>
    <xf numFmtId="167" fontId="0" fillId="0" borderId="70" xfId="0" applyNumberFormat="1" applyFont="1" applyBorder="1" applyAlignment="1">
      <alignment/>
    </xf>
    <xf numFmtId="165" fontId="0" fillId="0" borderId="70" xfId="46" applyNumberFormat="1" applyFont="1" applyFill="1" applyBorder="1" applyAlignment="1" applyProtection="1">
      <alignment/>
      <protection/>
    </xf>
    <xf numFmtId="165" fontId="0" fillId="0" borderId="105" xfId="46" applyNumberFormat="1" applyFont="1" applyFill="1" applyBorder="1" applyAlignment="1" applyProtection="1">
      <alignment/>
      <protection/>
    </xf>
    <xf numFmtId="3" fontId="0" fillId="0" borderId="124" xfId="0" applyNumberFormat="1" applyFont="1" applyFill="1" applyBorder="1" applyAlignment="1">
      <alignment horizontal="center"/>
    </xf>
    <xf numFmtId="3" fontId="5" fillId="37" borderId="55" xfId="0" applyNumberFormat="1" applyFont="1" applyFill="1" applyBorder="1" applyAlignment="1">
      <alignment horizontal="center" wrapText="1"/>
    </xf>
    <xf numFmtId="3" fontId="5" fillId="37" borderId="57" xfId="0" applyNumberFormat="1" applyFont="1" applyFill="1" applyBorder="1" applyAlignment="1">
      <alignment horizontal="center"/>
    </xf>
    <xf numFmtId="3" fontId="5" fillId="37" borderId="57" xfId="0" applyNumberFormat="1" applyFont="1" applyFill="1" applyBorder="1" applyAlignment="1">
      <alignment wrapText="1"/>
    </xf>
    <xf numFmtId="167" fontId="5" fillId="37" borderId="57" xfId="0" applyNumberFormat="1" applyFont="1" applyFill="1" applyBorder="1" applyAlignment="1">
      <alignment/>
    </xf>
    <xf numFmtId="165" fontId="5" fillId="37" borderId="125" xfId="46" applyNumberFormat="1" applyFont="1" applyFill="1" applyBorder="1" applyAlignment="1" applyProtection="1">
      <alignment/>
      <protection/>
    </xf>
    <xf numFmtId="165" fontId="5" fillId="37" borderId="81" xfId="46" applyNumberFormat="1" applyFont="1" applyFill="1" applyBorder="1" applyAlignment="1" applyProtection="1">
      <alignment/>
      <protection/>
    </xf>
    <xf numFmtId="165" fontId="0" fillId="36" borderId="99" xfId="46" applyNumberFormat="1" applyFill="1" applyBorder="1" applyAlignment="1">
      <alignment/>
    </xf>
    <xf numFmtId="3" fontId="2" fillId="0" borderId="38" xfId="0" applyNumberFormat="1" applyFont="1" applyBorder="1" applyAlignment="1">
      <alignment/>
    </xf>
    <xf numFmtId="3" fontId="2" fillId="0" borderId="36" xfId="0" applyNumberFormat="1" applyFont="1" applyBorder="1" applyAlignment="1">
      <alignment/>
    </xf>
    <xf numFmtId="3" fontId="0" fillId="0" borderId="31" xfId="0" applyNumberFormat="1" applyFont="1" applyBorder="1" applyAlignment="1">
      <alignment/>
    </xf>
    <xf numFmtId="3" fontId="0" fillId="0" borderId="33" xfId="0" applyNumberFormat="1" applyFont="1" applyBorder="1" applyAlignment="1">
      <alignment/>
    </xf>
    <xf numFmtId="165" fontId="0" fillId="0" borderId="23" xfId="46" applyNumberFormat="1" applyFont="1" applyFill="1" applyBorder="1" applyAlignment="1" applyProtection="1">
      <alignment horizontal="center" vertical="center"/>
      <protection/>
    </xf>
    <xf numFmtId="3" fontId="5" fillId="37" borderId="126" xfId="0" applyNumberFormat="1" applyFont="1" applyFill="1" applyBorder="1" applyAlignment="1">
      <alignment horizontal="left"/>
    </xf>
    <xf numFmtId="3" fontId="5" fillId="37" borderId="127" xfId="0" applyNumberFormat="1" applyFont="1" applyFill="1" applyBorder="1" applyAlignment="1">
      <alignment horizontal="left"/>
    </xf>
    <xf numFmtId="165" fontId="5" fillId="37" borderId="128" xfId="46" applyNumberFormat="1" applyFont="1" applyFill="1" applyBorder="1" applyAlignment="1" applyProtection="1">
      <alignment/>
      <protection/>
    </xf>
    <xf numFmtId="3" fontId="8" fillId="0" borderId="31" xfId="0" applyNumberFormat="1" applyFont="1" applyFill="1" applyBorder="1" applyAlignment="1">
      <alignment/>
    </xf>
    <xf numFmtId="3" fontId="8" fillId="0" borderId="33" xfId="0" applyNumberFormat="1" applyFont="1" applyFill="1" applyBorder="1" applyAlignment="1">
      <alignment/>
    </xf>
    <xf numFmtId="165" fontId="8" fillId="0" borderId="23" xfId="46" applyNumberFormat="1" applyFont="1" applyFill="1" applyBorder="1" applyAlignment="1" applyProtection="1">
      <alignment horizontal="center" vertical="center"/>
      <protection/>
    </xf>
    <xf numFmtId="165" fontId="8" fillId="0" borderId="28" xfId="46" applyNumberFormat="1" applyFont="1" applyFill="1" applyBorder="1" applyAlignment="1" applyProtection="1">
      <alignment horizontal="right" vertical="center"/>
      <protection/>
    </xf>
    <xf numFmtId="165" fontId="8" fillId="0" borderId="42" xfId="46" applyNumberFormat="1" applyFont="1" applyFill="1" applyBorder="1" applyAlignment="1" applyProtection="1">
      <alignment horizontal="right" vertical="center"/>
      <protection/>
    </xf>
    <xf numFmtId="165" fontId="6" fillId="0" borderId="125" xfId="46" applyNumberFormat="1" applyFont="1" applyFill="1" applyBorder="1" applyAlignment="1" applyProtection="1">
      <alignment horizontal="right" vertical="center"/>
      <protection/>
    </xf>
    <xf numFmtId="165" fontId="6" fillId="0" borderId="81" xfId="46" applyNumberFormat="1" applyFont="1" applyFill="1" applyBorder="1" applyAlignment="1" applyProtection="1">
      <alignment horizontal="right" vertical="center"/>
      <protection/>
    </xf>
    <xf numFmtId="165" fontId="6" fillId="36" borderId="72" xfId="46" applyNumberFormat="1" applyFont="1" applyFill="1" applyBorder="1" applyAlignment="1" applyProtection="1">
      <alignment horizontal="right" vertical="center"/>
      <protection/>
    </xf>
    <xf numFmtId="165" fontId="6" fillId="36" borderId="104" xfId="46" applyNumberFormat="1" applyFont="1" applyFill="1" applyBorder="1" applyAlignment="1" applyProtection="1">
      <alignment horizontal="right" vertical="center"/>
      <protection/>
    </xf>
    <xf numFmtId="165" fontId="5" fillId="37" borderId="125" xfId="46" applyNumberFormat="1" applyFont="1" applyFill="1" applyBorder="1" applyAlignment="1" applyProtection="1">
      <alignment horizontal="center" vertical="center"/>
      <protection/>
    </xf>
    <xf numFmtId="165" fontId="5" fillId="37" borderId="81" xfId="46" applyNumberFormat="1" applyFont="1" applyFill="1" applyBorder="1" applyAlignment="1" applyProtection="1">
      <alignment horizontal="center" vertical="center"/>
      <protection/>
    </xf>
    <xf numFmtId="3" fontId="5" fillId="37" borderId="129" xfId="0" applyNumberFormat="1" applyFont="1" applyFill="1" applyBorder="1" applyAlignment="1">
      <alignment horizontal="center" vertical="center"/>
    </xf>
    <xf numFmtId="3" fontId="5" fillId="37" borderId="62" xfId="0" applyNumberFormat="1" applyFont="1" applyFill="1" applyBorder="1" applyAlignment="1">
      <alignment horizontal="center" vertical="center"/>
    </xf>
    <xf numFmtId="3" fontId="5" fillId="37" borderId="56" xfId="0" applyNumberFormat="1" applyFont="1" applyFill="1" applyBorder="1" applyAlignment="1">
      <alignment horizontal="left" vertical="center"/>
    </xf>
    <xf numFmtId="3" fontId="5" fillId="37" borderId="113" xfId="0" applyNumberFormat="1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3" fontId="6" fillId="0" borderId="129" xfId="0" applyNumberFormat="1" applyFont="1" applyBorder="1" applyAlignment="1">
      <alignment horizontal="center" vertical="center"/>
    </xf>
    <xf numFmtId="3" fontId="6" fillId="0" borderId="62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3" fontId="6" fillId="0" borderId="130" xfId="0" applyNumberFormat="1" applyFont="1" applyBorder="1" applyAlignment="1">
      <alignment horizontal="center" vertical="center"/>
    </xf>
    <xf numFmtId="3" fontId="6" fillId="0" borderId="72" xfId="0" applyNumberFormat="1" applyFont="1" applyBorder="1" applyAlignment="1">
      <alignment horizontal="center" vertical="center"/>
    </xf>
    <xf numFmtId="165" fontId="2" fillId="33" borderId="84" xfId="46" applyNumberFormat="1" applyFont="1" applyFill="1" applyBorder="1" applyAlignment="1" applyProtection="1">
      <alignment horizontal="center" vertical="center" wrapText="1"/>
      <protection/>
    </xf>
    <xf numFmtId="165" fontId="2" fillId="33" borderId="131" xfId="46" applyNumberFormat="1" applyFont="1" applyFill="1" applyBorder="1" applyAlignment="1" applyProtection="1">
      <alignment horizontal="center" vertical="center"/>
      <protection/>
    </xf>
    <xf numFmtId="3" fontId="0" fillId="0" borderId="132" xfId="0" applyNumberFormat="1" applyFont="1" applyBorder="1" applyAlignment="1">
      <alignment horizontal="center"/>
    </xf>
    <xf numFmtId="165" fontId="2" fillId="0" borderId="133" xfId="46" applyNumberFormat="1" applyFont="1" applyFill="1" applyBorder="1" applyAlignment="1" applyProtection="1">
      <alignment horizontal="right" vertical="center"/>
      <protection/>
    </xf>
    <xf numFmtId="3" fontId="8" fillId="0" borderId="119" xfId="0" applyNumberFormat="1" applyFont="1" applyBorder="1" applyAlignment="1">
      <alignment horizontal="center"/>
    </xf>
    <xf numFmtId="165" fontId="8" fillId="0" borderId="87" xfId="46" applyNumberFormat="1" applyFont="1" applyFill="1" applyBorder="1" applyAlignment="1" applyProtection="1">
      <alignment horizontal="right" vertical="center"/>
      <protection/>
    </xf>
    <xf numFmtId="3" fontId="8" fillId="0" borderId="134" xfId="0" applyNumberFormat="1" applyFont="1" applyBorder="1" applyAlignment="1">
      <alignment horizontal="center"/>
    </xf>
    <xf numFmtId="165" fontId="8" fillId="0" borderId="98" xfId="46" applyNumberFormat="1" applyFont="1" applyFill="1" applyBorder="1" applyAlignment="1" applyProtection="1">
      <alignment horizontal="right" vertical="center"/>
      <protection/>
    </xf>
    <xf numFmtId="3" fontId="2" fillId="0" borderId="135" xfId="0" applyNumberFormat="1" applyFont="1" applyBorder="1" applyAlignment="1">
      <alignment horizontal="center"/>
    </xf>
    <xf numFmtId="3" fontId="2" fillId="0" borderId="45" xfId="0" applyNumberFormat="1" applyFont="1" applyBorder="1" applyAlignment="1">
      <alignment horizontal="center"/>
    </xf>
    <xf numFmtId="3" fontId="2" fillId="0" borderId="119" xfId="0" applyNumberFormat="1" applyFont="1" applyBorder="1" applyAlignment="1">
      <alignment horizontal="center"/>
    </xf>
    <xf numFmtId="165" fontId="2" fillId="0" borderId="87" xfId="46" applyNumberFormat="1" applyFont="1" applyFill="1" applyBorder="1" applyAlignment="1" applyProtection="1">
      <alignment horizontal="right" vertical="center"/>
      <protection/>
    </xf>
    <xf numFmtId="3" fontId="0" fillId="36" borderId="12" xfId="0" applyNumberFormat="1" applyFont="1" applyFill="1" applyBorder="1" applyAlignment="1">
      <alignment horizontal="left"/>
    </xf>
    <xf numFmtId="167" fontId="0" fillId="0" borderId="25" xfId="0" applyNumberFormat="1" applyFont="1" applyBorder="1" applyAlignment="1">
      <alignment horizontal="center"/>
    </xf>
    <xf numFmtId="1" fontId="0" fillId="36" borderId="14" xfId="0" applyNumberFormat="1" applyFont="1" applyFill="1" applyBorder="1" applyAlignment="1">
      <alignment horizontal="center"/>
    </xf>
    <xf numFmtId="3" fontId="2" fillId="0" borderId="97" xfId="0" applyNumberFormat="1" applyFont="1" applyBorder="1" applyAlignment="1">
      <alignment horizontal="center"/>
    </xf>
    <xf numFmtId="3" fontId="0" fillId="0" borderId="97" xfId="0" applyNumberFormat="1" applyFont="1" applyBorder="1" applyAlignment="1">
      <alignment horizontal="center"/>
    </xf>
    <xf numFmtId="3" fontId="0" fillId="0" borderId="136" xfId="0" applyNumberFormat="1" applyFont="1" applyBorder="1" applyAlignment="1">
      <alignment horizontal="center"/>
    </xf>
    <xf numFmtId="3" fontId="0" fillId="0" borderId="102" xfId="0" applyNumberFormat="1" applyFont="1" applyBorder="1" applyAlignment="1">
      <alignment horizontal="center"/>
    </xf>
    <xf numFmtId="3" fontId="5" fillId="46" borderId="72" xfId="0" applyNumberFormat="1" applyFont="1" applyFill="1" applyBorder="1" applyAlignment="1">
      <alignment vertical="center"/>
    </xf>
    <xf numFmtId="0" fontId="18" fillId="0" borderId="0" xfId="0" applyFont="1" applyAlignment="1">
      <alignment vertical="center"/>
    </xf>
    <xf numFmtId="165" fontId="2" fillId="36" borderId="61" xfId="46" applyNumberFormat="1" applyFont="1" applyFill="1" applyBorder="1" applyAlignment="1" applyProtection="1">
      <alignment/>
      <protection/>
    </xf>
    <xf numFmtId="3" fontId="8" fillId="0" borderId="61" xfId="0" applyNumberFormat="1" applyFont="1" applyFill="1" applyBorder="1" applyAlignment="1">
      <alignment horizontal="center"/>
    </xf>
    <xf numFmtId="165" fontId="8" fillId="36" borderId="61" xfId="46" applyNumberFormat="1" applyFont="1" applyFill="1" applyBorder="1" applyAlignment="1" applyProtection="1">
      <alignment/>
      <protection/>
    </xf>
    <xf numFmtId="3" fontId="36" fillId="0" borderId="12" xfId="0" applyNumberFormat="1" applyFont="1" applyFill="1" applyBorder="1" applyAlignment="1">
      <alignment horizontal="center"/>
    </xf>
    <xf numFmtId="0" fontId="36" fillId="0" borderId="0" xfId="0" applyFont="1" applyFill="1" applyAlignment="1">
      <alignment/>
    </xf>
    <xf numFmtId="165" fontId="37" fillId="0" borderId="12" xfId="46" applyNumberFormat="1" applyFont="1" applyFill="1" applyBorder="1" applyAlignment="1" applyProtection="1">
      <alignment horizontal="right"/>
      <protection/>
    </xf>
    <xf numFmtId="3" fontId="37" fillId="0" borderId="12" xfId="0" applyNumberFormat="1" applyFont="1" applyFill="1" applyBorder="1" applyAlignment="1">
      <alignment horizontal="center"/>
    </xf>
    <xf numFmtId="165" fontId="37" fillId="0" borderId="137" xfId="46" applyNumberFormat="1" applyFont="1" applyFill="1" applyBorder="1" applyAlignment="1" applyProtection="1">
      <alignment horizontal="right"/>
      <protection/>
    </xf>
    <xf numFmtId="0" fontId="37" fillId="0" borderId="0" xfId="0" applyFont="1" applyFill="1" applyAlignment="1">
      <alignment/>
    </xf>
    <xf numFmtId="3" fontId="38" fillId="0" borderId="12" xfId="0" applyNumberFormat="1" applyFont="1" applyFill="1" applyBorder="1" applyAlignment="1">
      <alignment horizontal="center"/>
    </xf>
    <xf numFmtId="3" fontId="37" fillId="0" borderId="14" xfId="0" applyNumberFormat="1" applyFont="1" applyFill="1" applyBorder="1" applyAlignment="1">
      <alignment horizontal="center"/>
    </xf>
    <xf numFmtId="3" fontId="26" fillId="0" borderId="12" xfId="0" applyNumberFormat="1" applyFont="1" applyFill="1" applyBorder="1" applyAlignment="1">
      <alignment horizontal="center" vertical="center" wrapText="1"/>
    </xf>
    <xf numFmtId="0" fontId="26" fillId="0" borderId="0" xfId="0" applyFont="1" applyFill="1" applyAlignment="1">
      <alignment vertical="center" wrapText="1"/>
    </xf>
    <xf numFmtId="165" fontId="26" fillId="0" borderId="12" xfId="46" applyNumberFormat="1" applyFont="1" applyFill="1" applyBorder="1" applyAlignment="1" applyProtection="1">
      <alignment/>
      <protection/>
    </xf>
    <xf numFmtId="3" fontId="26" fillId="0" borderId="12" xfId="0" applyNumberFormat="1" applyFont="1" applyFill="1" applyBorder="1" applyAlignment="1">
      <alignment horizontal="center" vertical="center"/>
    </xf>
    <xf numFmtId="3" fontId="38" fillId="0" borderId="12" xfId="0" applyNumberFormat="1" applyFont="1" applyFill="1" applyBorder="1" applyAlignment="1">
      <alignment horizontal="center" vertical="center"/>
    </xf>
    <xf numFmtId="0" fontId="38" fillId="0" borderId="0" xfId="0" applyFont="1" applyFill="1" applyAlignment="1">
      <alignment/>
    </xf>
    <xf numFmtId="0" fontId="22" fillId="0" borderId="0" xfId="0" applyFont="1" applyFill="1" applyAlignment="1">
      <alignment/>
    </xf>
    <xf numFmtId="3" fontId="29" fillId="0" borderId="25" xfId="0" applyNumberFormat="1" applyFont="1" applyFill="1" applyBorder="1" applyAlignment="1">
      <alignment horizontal="center"/>
    </xf>
    <xf numFmtId="0" fontId="39" fillId="0" borderId="0" xfId="0" applyFont="1" applyFill="1" applyAlignment="1">
      <alignment/>
    </xf>
    <xf numFmtId="3" fontId="27" fillId="33" borderId="84" xfId="0" applyNumberFormat="1" applyFont="1" applyFill="1" applyBorder="1" applyAlignment="1">
      <alignment horizontal="center" vertical="center" wrapText="1"/>
    </xf>
    <xf numFmtId="3" fontId="27" fillId="33" borderId="78" xfId="0" applyNumberFormat="1" applyFont="1" applyFill="1" applyBorder="1" applyAlignment="1">
      <alignment horizontal="center" vertical="center" wrapText="1"/>
    </xf>
    <xf numFmtId="3" fontId="37" fillId="0" borderId="86" xfId="0" applyNumberFormat="1" applyFont="1" applyFill="1" applyBorder="1" applyAlignment="1">
      <alignment horizontal="center"/>
    </xf>
    <xf numFmtId="165" fontId="37" fillId="0" borderId="138" xfId="46" applyNumberFormat="1" applyFont="1" applyFill="1" applyBorder="1" applyAlignment="1" applyProtection="1">
      <alignment/>
      <protection/>
    </xf>
    <xf numFmtId="165" fontId="37" fillId="0" borderId="87" xfId="46" applyNumberFormat="1" applyFont="1" applyFill="1" applyBorder="1" applyAlignment="1" applyProtection="1">
      <alignment/>
      <protection/>
    </xf>
    <xf numFmtId="3" fontId="37" fillId="0" borderId="139" xfId="0" applyNumberFormat="1" applyFont="1" applyFill="1" applyBorder="1" applyAlignment="1">
      <alignment horizontal="center"/>
    </xf>
    <xf numFmtId="3" fontId="37" fillId="0" borderId="140" xfId="0" applyNumberFormat="1" applyFont="1" applyFill="1" applyBorder="1" applyAlignment="1">
      <alignment horizontal="center"/>
    </xf>
    <xf numFmtId="165" fontId="37" fillId="36" borderId="87" xfId="46" applyNumberFormat="1" applyFont="1" applyFill="1" applyBorder="1" applyAlignment="1" applyProtection="1">
      <alignment/>
      <protection/>
    </xf>
    <xf numFmtId="3" fontId="19" fillId="0" borderId="140" xfId="0" applyNumberFormat="1" applyFont="1" applyFill="1" applyBorder="1" applyAlignment="1">
      <alignment horizontal="center"/>
    </xf>
    <xf numFmtId="165" fontId="19" fillId="0" borderId="87" xfId="46" applyNumberFormat="1" applyFont="1" applyFill="1" applyBorder="1" applyAlignment="1" applyProtection="1">
      <alignment/>
      <protection/>
    </xf>
    <xf numFmtId="3" fontId="36" fillId="0" borderId="140" xfId="0" applyNumberFormat="1" applyFont="1" applyFill="1" applyBorder="1" applyAlignment="1">
      <alignment horizontal="center"/>
    </xf>
    <xf numFmtId="165" fontId="36" fillId="0" borderId="87" xfId="46" applyNumberFormat="1" applyFont="1" applyFill="1" applyBorder="1" applyAlignment="1" applyProtection="1">
      <alignment/>
      <protection/>
    </xf>
    <xf numFmtId="3" fontId="26" fillId="0" borderId="140" xfId="0" applyNumberFormat="1" applyFont="1" applyFill="1" applyBorder="1" applyAlignment="1">
      <alignment horizontal="center" vertical="center" wrapText="1"/>
    </xf>
    <xf numFmtId="3" fontId="26" fillId="0" borderId="140" xfId="0" applyNumberFormat="1" applyFont="1" applyFill="1" applyBorder="1" applyAlignment="1">
      <alignment horizontal="center"/>
    </xf>
    <xf numFmtId="165" fontId="26" fillId="0" borderId="87" xfId="46" applyNumberFormat="1" applyFont="1" applyFill="1" applyBorder="1" applyAlignment="1" applyProtection="1">
      <alignment/>
      <protection/>
    </xf>
    <xf numFmtId="165" fontId="26" fillId="0" borderId="87" xfId="46" applyNumberFormat="1" applyFont="1" applyFill="1" applyBorder="1" applyAlignment="1" applyProtection="1">
      <alignment horizontal="right"/>
      <protection/>
    </xf>
    <xf numFmtId="3" fontId="29" fillId="0" borderId="134" xfId="0" applyNumberFormat="1" applyFont="1" applyFill="1" applyBorder="1" applyAlignment="1">
      <alignment horizontal="center"/>
    </xf>
    <xf numFmtId="3" fontId="39" fillId="37" borderId="115" xfId="0" applyNumberFormat="1" applyFont="1" applyFill="1" applyBorder="1" applyAlignment="1">
      <alignment horizontal="center"/>
    </xf>
    <xf numFmtId="3" fontId="24" fillId="37" borderId="115" xfId="0" applyNumberFormat="1" applyFont="1" applyFill="1" applyBorder="1" applyAlignment="1">
      <alignment/>
    </xf>
    <xf numFmtId="3" fontId="24" fillId="37" borderId="116" xfId="0" applyNumberFormat="1" applyFont="1" applyFill="1" applyBorder="1" applyAlignment="1">
      <alignment/>
    </xf>
    <xf numFmtId="3" fontId="24" fillId="37" borderId="116" xfId="0" applyNumberFormat="1" applyFont="1" applyFill="1" applyBorder="1" applyAlignment="1">
      <alignment/>
    </xf>
    <xf numFmtId="3" fontId="24" fillId="37" borderId="141" xfId="0" applyNumberFormat="1" applyFont="1" applyFill="1" applyBorder="1" applyAlignment="1">
      <alignment/>
    </xf>
    <xf numFmtId="3" fontId="37" fillId="0" borderId="97" xfId="0" applyNumberFormat="1" applyFont="1" applyFill="1" applyBorder="1" applyAlignment="1">
      <alignment horizontal="center"/>
    </xf>
    <xf numFmtId="3" fontId="38" fillId="0" borderId="31" xfId="0" applyNumberFormat="1" applyFont="1" applyFill="1" applyBorder="1" applyAlignment="1">
      <alignment horizontal="center"/>
    </xf>
    <xf numFmtId="3" fontId="26" fillId="33" borderId="79" xfId="0" applyNumberFormat="1" applyFont="1" applyFill="1" applyBorder="1" applyAlignment="1">
      <alignment horizontal="center"/>
    </xf>
    <xf numFmtId="3" fontId="26" fillId="33" borderId="80" xfId="0" applyNumberFormat="1" applyFont="1" applyFill="1" applyBorder="1" applyAlignment="1">
      <alignment horizontal="center"/>
    </xf>
    <xf numFmtId="3" fontId="26" fillId="0" borderId="142" xfId="0" applyNumberFormat="1" applyFont="1" applyFill="1" applyBorder="1" applyAlignment="1">
      <alignment horizontal="center"/>
    </xf>
    <xf numFmtId="165" fontId="26" fillId="0" borderId="25" xfId="46" applyNumberFormat="1" applyFont="1" applyFill="1" applyBorder="1" applyAlignment="1" applyProtection="1">
      <alignment horizontal="center"/>
      <protection/>
    </xf>
    <xf numFmtId="165" fontId="26" fillId="0" borderId="25" xfId="46" applyNumberFormat="1" applyFont="1" applyFill="1" applyBorder="1" applyAlignment="1" applyProtection="1">
      <alignment horizontal="right"/>
      <protection/>
    </xf>
    <xf numFmtId="165" fontId="26" fillId="0" borderId="98" xfId="46" applyNumberFormat="1" applyFont="1" applyFill="1" applyBorder="1" applyAlignment="1" applyProtection="1">
      <alignment/>
      <protection/>
    </xf>
    <xf numFmtId="3" fontId="22" fillId="0" borderId="129" xfId="0" applyNumberFormat="1" applyFont="1" applyFill="1" applyBorder="1" applyAlignment="1">
      <alignment horizontal="center"/>
    </xf>
    <xf numFmtId="165" fontId="22" fillId="0" borderId="57" xfId="46" applyNumberFormat="1" applyFont="1" applyFill="1" applyBorder="1" applyAlignment="1" applyProtection="1">
      <alignment horizontal="center"/>
      <protection/>
    </xf>
    <xf numFmtId="165" fontId="22" fillId="0" borderId="57" xfId="46" applyNumberFormat="1" applyFont="1" applyFill="1" applyBorder="1" applyAlignment="1" applyProtection="1">
      <alignment horizontal="right"/>
      <protection/>
    </xf>
    <xf numFmtId="165" fontId="22" fillId="0" borderId="81" xfId="46" applyNumberFormat="1" applyFont="1" applyFill="1" applyBorder="1" applyAlignment="1" applyProtection="1">
      <alignment horizontal="right"/>
      <protection/>
    </xf>
    <xf numFmtId="165" fontId="36" fillId="40" borderId="87" xfId="46" applyNumberFormat="1" applyFont="1" applyFill="1" applyBorder="1" applyAlignment="1" applyProtection="1">
      <alignment/>
      <protection/>
    </xf>
    <xf numFmtId="3" fontId="24" fillId="37" borderId="143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3" fontId="19" fillId="0" borderId="12" xfId="0" applyNumberFormat="1" applyFont="1" applyFill="1" applyBorder="1" applyAlignment="1">
      <alignment horizontal="left" wrapText="1"/>
    </xf>
    <xf numFmtId="3" fontId="0" fillId="0" borderId="12" xfId="0" applyNumberFormat="1" applyBorder="1" applyAlignment="1">
      <alignment wrapText="1"/>
    </xf>
    <xf numFmtId="3" fontId="8" fillId="0" borderId="12" xfId="0" applyNumberFormat="1" applyFont="1" applyBorder="1" applyAlignment="1">
      <alignment wrapText="1"/>
    </xf>
    <xf numFmtId="3" fontId="19" fillId="0" borderId="11" xfId="0" applyNumberFormat="1" applyFont="1" applyFill="1" applyBorder="1" applyAlignment="1">
      <alignment/>
    </xf>
    <xf numFmtId="3" fontId="26" fillId="0" borderId="11" xfId="0" applyNumberFormat="1" applyFont="1" applyFill="1" applyBorder="1" applyAlignment="1">
      <alignment wrapText="1"/>
    </xf>
    <xf numFmtId="3" fontId="19" fillId="0" borderId="35" xfId="0" applyNumberFormat="1" applyFont="1" applyFill="1" applyBorder="1" applyAlignment="1">
      <alignment/>
    </xf>
    <xf numFmtId="3" fontId="26" fillId="0" borderId="61" xfId="0" applyNumberFormat="1" applyFont="1" applyFill="1" applyBorder="1" applyAlignment="1">
      <alignment/>
    </xf>
    <xf numFmtId="3" fontId="19" fillId="0" borderId="61" xfId="0" applyNumberFormat="1" applyFont="1" applyFill="1" applyBorder="1" applyAlignment="1">
      <alignment/>
    </xf>
    <xf numFmtId="3" fontId="37" fillId="0" borderId="13" xfId="0" applyNumberFormat="1" applyFont="1" applyFill="1" applyBorder="1" applyAlignment="1">
      <alignment horizontal="center"/>
    </xf>
    <xf numFmtId="3" fontId="37" fillId="0" borderId="35" xfId="0" applyNumberFormat="1" applyFont="1" applyFill="1" applyBorder="1" applyAlignment="1">
      <alignment horizontal="center"/>
    </xf>
    <xf numFmtId="3" fontId="37" fillId="0" borderId="12" xfId="0" applyNumberFormat="1" applyFont="1" applyFill="1" applyBorder="1" applyAlignment="1">
      <alignment/>
    </xf>
    <xf numFmtId="3" fontId="37" fillId="0" borderId="12" xfId="0" applyNumberFormat="1" applyFont="1" applyFill="1" applyBorder="1" applyAlignment="1">
      <alignment horizontal="right" wrapText="1"/>
    </xf>
    <xf numFmtId="3" fontId="37" fillId="0" borderId="12" xfId="0" applyNumberFormat="1" applyFont="1" applyFill="1" applyBorder="1" applyAlignment="1">
      <alignment horizontal="right"/>
    </xf>
    <xf numFmtId="0" fontId="0" fillId="0" borderId="47" xfId="0" applyFont="1" applyBorder="1" applyAlignment="1">
      <alignment horizontal="left"/>
    </xf>
    <xf numFmtId="0" fontId="0" fillId="0" borderId="61" xfId="0" applyFont="1" applyBorder="1" applyAlignment="1">
      <alignment/>
    </xf>
    <xf numFmtId="0" fontId="0" fillId="0" borderId="61" xfId="0" applyFont="1" applyBorder="1" applyAlignment="1">
      <alignment horizontal="left"/>
    </xf>
    <xf numFmtId="165" fontId="0" fillId="0" borderId="12" xfId="46" applyNumberFormat="1" applyFont="1" applyFill="1" applyBorder="1" applyAlignment="1" applyProtection="1">
      <alignment/>
      <protection/>
    </xf>
    <xf numFmtId="3" fontId="19" fillId="40" borderId="12" xfId="0" applyNumberFormat="1" applyFont="1" applyFill="1" applyBorder="1" applyAlignment="1">
      <alignment/>
    </xf>
    <xf numFmtId="0" fontId="2" fillId="0" borderId="16" xfId="0" applyFont="1" applyBorder="1" applyAlignment="1">
      <alignment wrapText="1"/>
    </xf>
    <xf numFmtId="0" fontId="8" fillId="0" borderId="12" xfId="0" applyFont="1" applyBorder="1" applyAlignment="1">
      <alignment horizontal="right"/>
    </xf>
    <xf numFmtId="0" fontId="8" fillId="0" borderId="13" xfId="0" applyFont="1" applyBorder="1" applyAlignment="1">
      <alignment horizontal="right"/>
    </xf>
    <xf numFmtId="165" fontId="8" fillId="0" borderId="13" xfId="46" applyNumberFormat="1" applyFont="1" applyFill="1" applyBorder="1" applyAlignment="1" applyProtection="1">
      <alignment horizontal="right"/>
      <protection/>
    </xf>
    <xf numFmtId="0" fontId="8" fillId="0" borderId="0" xfId="0" applyFont="1" applyAlignment="1">
      <alignment horizontal="right"/>
    </xf>
    <xf numFmtId="3" fontId="8" fillId="0" borderId="0" xfId="0" applyNumberFormat="1" applyFont="1" applyFill="1" applyAlignment="1">
      <alignment horizontal="right"/>
    </xf>
    <xf numFmtId="0" fontId="8" fillId="0" borderId="14" xfId="0" applyFont="1" applyBorder="1" applyAlignment="1">
      <alignment horizontal="right"/>
    </xf>
    <xf numFmtId="0" fontId="8" fillId="0" borderId="13" xfId="0" applyFont="1" applyBorder="1" applyAlignment="1">
      <alignment horizontal="left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/>
    </xf>
    <xf numFmtId="165" fontId="6" fillId="0" borderId="13" xfId="46" applyNumberFormat="1" applyFont="1" applyFill="1" applyBorder="1" applyAlignment="1" applyProtection="1">
      <alignment/>
      <protection/>
    </xf>
    <xf numFmtId="0" fontId="6" fillId="0" borderId="0" xfId="0" applyFont="1" applyAlignment="1">
      <alignment/>
    </xf>
    <xf numFmtId="0" fontId="5" fillId="47" borderId="13" xfId="0" applyFont="1" applyFill="1" applyBorder="1" applyAlignment="1">
      <alignment horizontal="center"/>
    </xf>
    <xf numFmtId="0" fontId="5" fillId="47" borderId="13" xfId="0" applyFont="1" applyFill="1" applyBorder="1" applyAlignment="1">
      <alignment/>
    </xf>
    <xf numFmtId="165" fontId="5" fillId="47" borderId="13" xfId="46" applyNumberFormat="1" applyFont="1" applyFill="1" applyBorder="1" applyAlignment="1" applyProtection="1">
      <alignment/>
      <protection/>
    </xf>
    <xf numFmtId="165" fontId="0" fillId="0" borderId="13" xfId="46" applyNumberFormat="1" applyFont="1" applyFill="1" applyBorder="1" applyAlignment="1" applyProtection="1">
      <alignment/>
      <protection/>
    </xf>
    <xf numFmtId="0" fontId="9" fillId="0" borderId="12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10" xfId="0" applyFont="1" applyBorder="1" applyAlignment="1">
      <alignment wrapText="1"/>
    </xf>
    <xf numFmtId="165" fontId="0" fillId="0" borderId="10" xfId="46" applyNumberFormat="1" applyFont="1" applyFill="1" applyBorder="1" applyAlignment="1" applyProtection="1">
      <alignment/>
      <protection/>
    </xf>
    <xf numFmtId="0" fontId="5" fillId="47" borderId="16" xfId="0" applyFont="1" applyFill="1" applyBorder="1" applyAlignment="1">
      <alignment horizontal="center"/>
    </xf>
    <xf numFmtId="0" fontId="5" fillId="47" borderId="16" xfId="0" applyFont="1" applyFill="1" applyBorder="1" applyAlignment="1">
      <alignment/>
    </xf>
    <xf numFmtId="165" fontId="5" fillId="47" borderId="16" xfId="46" applyNumberFormat="1" applyFont="1" applyFill="1" applyBorder="1" applyAlignment="1" applyProtection="1">
      <alignment/>
      <protection/>
    </xf>
    <xf numFmtId="3" fontId="6" fillId="0" borderId="61" xfId="0" applyNumberFormat="1" applyFont="1" applyFill="1" applyBorder="1" applyAlignment="1">
      <alignment horizontal="center"/>
    </xf>
    <xf numFmtId="3" fontId="6" fillId="0" borderId="61" xfId="0" applyNumberFormat="1" applyFont="1" applyFill="1" applyBorder="1" applyAlignment="1">
      <alignment/>
    </xf>
    <xf numFmtId="3" fontId="19" fillId="0" borderId="25" xfId="0" applyNumberFormat="1" applyFont="1" applyFill="1" applyBorder="1" applyAlignment="1">
      <alignment/>
    </xf>
    <xf numFmtId="3" fontId="19" fillId="33" borderId="25" xfId="0" applyNumberFormat="1" applyFont="1" applyFill="1" applyBorder="1" applyAlignment="1">
      <alignment horizontal="left" wrapText="1"/>
    </xf>
    <xf numFmtId="3" fontId="19" fillId="33" borderId="61" xfId="0" applyNumberFormat="1" applyFont="1" applyFill="1" applyBorder="1" applyAlignment="1">
      <alignment horizontal="center"/>
    </xf>
    <xf numFmtId="3" fontId="19" fillId="41" borderId="61" xfId="0" applyNumberFormat="1" applyFont="1" applyFill="1" applyBorder="1" applyAlignment="1">
      <alignment wrapText="1"/>
    </xf>
    <xf numFmtId="3" fontId="19" fillId="33" borderId="61" xfId="0" applyNumberFormat="1" applyFont="1" applyFill="1" applyBorder="1" applyAlignment="1">
      <alignment/>
    </xf>
    <xf numFmtId="167" fontId="0" fillId="0" borderId="61" xfId="0" applyNumberFormat="1" applyFont="1" applyBorder="1" applyAlignment="1">
      <alignment horizontal="center"/>
    </xf>
    <xf numFmtId="3" fontId="0" fillId="0" borderId="70" xfId="0" applyNumberFormat="1" applyFont="1" applyFill="1" applyBorder="1" applyAlignment="1">
      <alignment horizontal="center"/>
    </xf>
    <xf numFmtId="167" fontId="0" fillId="0" borderId="70" xfId="0" applyNumberFormat="1" applyFont="1" applyBorder="1" applyAlignment="1">
      <alignment horizontal="center"/>
    </xf>
    <xf numFmtId="3" fontId="2" fillId="36" borderId="61" xfId="0" applyNumberFormat="1" applyFont="1" applyFill="1" applyBorder="1" applyAlignment="1">
      <alignment/>
    </xf>
    <xf numFmtId="167" fontId="2" fillId="0" borderId="61" xfId="0" applyNumberFormat="1" applyFont="1" applyBorder="1" applyAlignment="1">
      <alignment horizontal="center"/>
    </xf>
    <xf numFmtId="165" fontId="2" fillId="0" borderId="31" xfId="46" applyNumberFormat="1" applyFont="1" applyFill="1" applyBorder="1" applyAlignment="1" applyProtection="1">
      <alignment horizontal="right" vertical="center"/>
      <protection/>
    </xf>
    <xf numFmtId="165" fontId="0" fillId="0" borderId="11" xfId="46" applyNumberFormat="1" applyFill="1" applyBorder="1" applyAlignment="1" applyProtection="1">
      <alignment horizontal="right" vertical="center"/>
      <protection/>
    </xf>
    <xf numFmtId="165" fontId="0" fillId="36" borderId="11" xfId="46" applyNumberFormat="1" applyFill="1" applyBorder="1" applyAlignment="1" applyProtection="1">
      <alignment horizontal="right" vertical="center"/>
      <protection/>
    </xf>
    <xf numFmtId="165" fontId="2" fillId="0" borderId="11" xfId="46" applyNumberFormat="1" applyFont="1" applyFill="1" applyBorder="1" applyAlignment="1" applyProtection="1">
      <alignment horizontal="right" vertical="center"/>
      <protection/>
    </xf>
    <xf numFmtId="1" fontId="0" fillId="0" borderId="11" xfId="46" applyNumberFormat="1" applyFill="1" applyBorder="1" applyAlignment="1" applyProtection="1">
      <alignment horizontal="right" vertical="center"/>
      <protection/>
    </xf>
    <xf numFmtId="165" fontId="2" fillId="36" borderId="11" xfId="46" applyNumberFormat="1" applyFont="1" applyFill="1" applyBorder="1" applyAlignment="1" applyProtection="1">
      <alignment horizontal="right" vertical="center"/>
      <protection/>
    </xf>
    <xf numFmtId="1" fontId="2" fillId="0" borderId="11" xfId="46" applyNumberFormat="1" applyFont="1" applyFill="1" applyBorder="1" applyAlignment="1" applyProtection="1">
      <alignment horizontal="right" vertical="center"/>
      <protection/>
    </xf>
    <xf numFmtId="1" fontId="0" fillId="36" borderId="11" xfId="46" applyNumberFormat="1" applyFill="1" applyBorder="1" applyAlignment="1" applyProtection="1">
      <alignment horizontal="right" vertical="center"/>
      <protection/>
    </xf>
    <xf numFmtId="165" fontId="0" fillId="0" borderId="38" xfId="46" applyNumberFormat="1" applyFill="1" applyBorder="1" applyAlignment="1" applyProtection="1">
      <alignment horizontal="right" vertical="center"/>
      <protection/>
    </xf>
    <xf numFmtId="165" fontId="0" fillId="0" borderId="73" xfId="46" applyNumberFormat="1" applyFill="1" applyBorder="1" applyAlignment="1" applyProtection="1">
      <alignment horizontal="right" vertical="center"/>
      <protection/>
    </xf>
    <xf numFmtId="165" fontId="0" fillId="0" borderId="144" xfId="46" applyNumberFormat="1" applyFill="1" applyBorder="1" applyAlignment="1" applyProtection="1">
      <alignment horizontal="right" vertical="center"/>
      <protection/>
    </xf>
    <xf numFmtId="165" fontId="2" fillId="0" borderId="73" xfId="46" applyNumberFormat="1" applyFont="1" applyFill="1" applyBorder="1" applyAlignment="1" applyProtection="1">
      <alignment horizontal="right" vertical="center"/>
      <protection/>
    </xf>
    <xf numFmtId="165" fontId="0" fillId="36" borderId="31" xfId="46" applyNumberFormat="1" applyFill="1" applyBorder="1" applyAlignment="1" applyProtection="1">
      <alignment horizontal="right" vertical="center"/>
      <protection/>
    </xf>
    <xf numFmtId="165" fontId="0" fillId="36" borderId="92" xfId="46" applyNumberFormat="1" applyFill="1" applyBorder="1" applyAlignment="1" applyProtection="1">
      <alignment horizontal="right" vertical="center"/>
      <protection/>
    </xf>
    <xf numFmtId="165" fontId="2" fillId="33" borderId="98" xfId="46" applyNumberFormat="1" applyFont="1" applyFill="1" applyBorder="1" applyAlignment="1" applyProtection="1">
      <alignment horizontal="center" vertical="center"/>
      <protection/>
    </xf>
    <xf numFmtId="165" fontId="2" fillId="0" borderId="145" xfId="46" applyNumberFormat="1" applyFont="1" applyFill="1" applyBorder="1" applyAlignment="1" applyProtection="1">
      <alignment horizontal="right" vertical="center"/>
      <protection/>
    </xf>
    <xf numFmtId="165" fontId="0" fillId="36" borderId="146" xfId="46" applyNumberFormat="1" applyFill="1" applyBorder="1" applyAlignment="1" applyProtection="1">
      <alignment horizontal="right" vertical="center"/>
      <protection/>
    </xf>
    <xf numFmtId="165" fontId="2" fillId="36" borderId="146" xfId="46" applyNumberFormat="1" applyFont="1" applyFill="1" applyBorder="1" applyAlignment="1" applyProtection="1">
      <alignment horizontal="right" vertical="center"/>
      <protection/>
    </xf>
    <xf numFmtId="165" fontId="0" fillId="0" borderId="146" xfId="46" applyNumberFormat="1" applyFill="1" applyBorder="1" applyAlignment="1" applyProtection="1">
      <alignment horizontal="right" vertical="center"/>
      <protection/>
    </xf>
    <xf numFmtId="165" fontId="2" fillId="0" borderId="146" xfId="46" applyNumberFormat="1" applyFont="1" applyFill="1" applyBorder="1" applyAlignment="1" applyProtection="1">
      <alignment horizontal="right" vertical="center"/>
      <protection/>
    </xf>
    <xf numFmtId="165" fontId="0" fillId="0" borderId="147" xfId="46" applyNumberFormat="1" applyFill="1" applyBorder="1" applyAlignment="1" applyProtection="1">
      <alignment horizontal="right" vertical="center"/>
      <protection/>
    </xf>
    <xf numFmtId="165" fontId="0" fillId="0" borderId="148" xfId="46" applyNumberFormat="1" applyFill="1" applyBorder="1" applyAlignment="1" applyProtection="1">
      <alignment horizontal="right" vertical="center"/>
      <protection/>
    </xf>
    <xf numFmtId="165" fontId="0" fillId="0" borderId="149" xfId="46" applyNumberFormat="1" applyFill="1" applyBorder="1" applyAlignment="1" applyProtection="1">
      <alignment horizontal="right" vertical="center"/>
      <protection/>
    </xf>
    <xf numFmtId="165" fontId="2" fillId="0" borderId="148" xfId="46" applyNumberFormat="1" applyFont="1" applyFill="1" applyBorder="1" applyAlignment="1" applyProtection="1">
      <alignment horizontal="right" vertical="center"/>
      <protection/>
    </xf>
    <xf numFmtId="165" fontId="0" fillId="36" borderId="150" xfId="46" applyNumberFormat="1" applyFill="1" applyBorder="1" applyAlignment="1" applyProtection="1">
      <alignment horizontal="right" vertical="center"/>
      <protection/>
    </xf>
    <xf numFmtId="165" fontId="0" fillId="36" borderId="151" xfId="46" applyNumberFormat="1" applyFill="1" applyBorder="1" applyAlignment="1" applyProtection="1">
      <alignment horizontal="right" vertical="center"/>
      <protection/>
    </xf>
    <xf numFmtId="165" fontId="2" fillId="0" borderId="152" xfId="46" applyNumberFormat="1" applyFont="1" applyFill="1" applyBorder="1" applyAlignment="1" applyProtection="1">
      <alignment horizontal="right" vertical="center"/>
      <protection/>
    </xf>
    <xf numFmtId="165" fontId="8" fillId="0" borderId="153" xfId="46" applyNumberFormat="1" applyFont="1" applyFill="1" applyBorder="1" applyAlignment="1" applyProtection="1">
      <alignment horizontal="right" vertical="center"/>
      <protection/>
    </xf>
    <xf numFmtId="165" fontId="8" fillId="36" borderId="154" xfId="46" applyNumberFormat="1" applyFont="1" applyFill="1" applyBorder="1" applyAlignment="1" applyProtection="1">
      <alignment horizontal="right" vertical="center"/>
      <protection/>
    </xf>
    <xf numFmtId="3" fontId="35" fillId="0" borderId="155" xfId="0" applyNumberFormat="1" applyFont="1" applyBorder="1" applyAlignment="1">
      <alignment horizontal="center"/>
    </xf>
    <xf numFmtId="3" fontId="2" fillId="0" borderId="156" xfId="0" applyNumberFormat="1" applyFont="1" applyBorder="1" applyAlignment="1">
      <alignment horizontal="center"/>
    </xf>
    <xf numFmtId="3" fontId="8" fillId="0" borderId="157" xfId="0" applyNumberFormat="1" applyFont="1" applyBorder="1" applyAlignment="1">
      <alignment horizontal="center"/>
    </xf>
    <xf numFmtId="3" fontId="8" fillId="0" borderId="158" xfId="0" applyNumberFormat="1" applyFont="1" applyBorder="1" applyAlignment="1">
      <alignment horizontal="center"/>
    </xf>
    <xf numFmtId="165" fontId="8" fillId="36" borderId="159" xfId="46" applyNumberFormat="1" applyFont="1" applyFill="1" applyBorder="1" applyAlignment="1" applyProtection="1">
      <alignment horizontal="right" vertical="center"/>
      <protection/>
    </xf>
    <xf numFmtId="165" fontId="5" fillId="46" borderId="160" xfId="46" applyNumberFormat="1" applyFont="1" applyFill="1" applyBorder="1" applyAlignment="1" applyProtection="1">
      <alignment horizontal="center" vertical="center"/>
      <protection/>
    </xf>
    <xf numFmtId="165" fontId="5" fillId="46" borderId="161" xfId="46" applyNumberFormat="1" applyFont="1" applyFill="1" applyBorder="1" applyAlignment="1" applyProtection="1">
      <alignment horizontal="center" vertical="center"/>
      <protection/>
    </xf>
    <xf numFmtId="3" fontId="5" fillId="41" borderId="130" xfId="0" applyNumberFormat="1" applyFont="1" applyFill="1" applyBorder="1" applyAlignment="1">
      <alignment horizontal="center" vertical="center"/>
    </xf>
    <xf numFmtId="165" fontId="0" fillId="0" borderId="87" xfId="46" applyNumberFormat="1" applyFont="1" applyFill="1" applyBorder="1" applyAlignment="1" applyProtection="1">
      <alignment/>
      <protection/>
    </xf>
    <xf numFmtId="165" fontId="28" fillId="0" borderId="25" xfId="46" applyNumberFormat="1" applyFont="1" applyFill="1" applyBorder="1" applyAlignment="1" applyProtection="1">
      <alignment/>
      <protection/>
    </xf>
    <xf numFmtId="165" fontId="0" fillId="48" borderId="28" xfId="46" applyNumberFormat="1" applyFill="1" applyBorder="1" applyAlignment="1" applyProtection="1">
      <alignment/>
      <protection/>
    </xf>
    <xf numFmtId="165" fontId="37" fillId="40" borderId="12" xfId="46" applyNumberFormat="1" applyFont="1" applyFill="1" applyBorder="1" applyAlignment="1" applyProtection="1">
      <alignment horizontal="right"/>
      <protection/>
    </xf>
    <xf numFmtId="165" fontId="19" fillId="40" borderId="12" xfId="46" applyNumberFormat="1" applyFont="1" applyFill="1" applyBorder="1" applyAlignment="1" applyProtection="1">
      <alignment horizontal="right"/>
      <protection/>
    </xf>
    <xf numFmtId="165" fontId="36" fillId="40" borderId="12" xfId="46" applyNumberFormat="1" applyFont="1" applyFill="1" applyBorder="1" applyAlignment="1" applyProtection="1">
      <alignment horizontal="right"/>
      <protection/>
    </xf>
    <xf numFmtId="165" fontId="26" fillId="40" borderId="12" xfId="46" applyNumberFormat="1" applyFont="1" applyFill="1" applyBorder="1" applyAlignment="1" applyProtection="1">
      <alignment horizontal="right" vertical="center" wrapText="1"/>
      <protection/>
    </xf>
    <xf numFmtId="165" fontId="26" fillId="40" borderId="12" xfId="46" applyNumberFormat="1" applyFont="1" applyFill="1" applyBorder="1" applyAlignment="1" applyProtection="1">
      <alignment/>
      <protection/>
    </xf>
    <xf numFmtId="165" fontId="37" fillId="40" borderId="12" xfId="46" applyNumberFormat="1" applyFont="1" applyFill="1" applyBorder="1" applyAlignment="1" applyProtection="1">
      <alignment/>
      <protection/>
    </xf>
    <xf numFmtId="165" fontId="19" fillId="40" borderId="12" xfId="46" applyNumberFormat="1" applyFont="1" applyFill="1" applyBorder="1" applyAlignment="1" applyProtection="1">
      <alignment/>
      <protection/>
    </xf>
    <xf numFmtId="165" fontId="26" fillId="40" borderId="12" xfId="46" applyNumberFormat="1" applyFont="1" applyFill="1" applyBorder="1" applyAlignment="1" applyProtection="1">
      <alignment horizontal="right"/>
      <protection/>
    </xf>
    <xf numFmtId="3" fontId="37" fillId="40" borderId="12" xfId="0" applyNumberFormat="1" applyFont="1" applyFill="1" applyBorder="1" applyAlignment="1">
      <alignment/>
    </xf>
    <xf numFmtId="165" fontId="8" fillId="40" borderId="94" xfId="46" applyNumberFormat="1" applyFont="1" applyFill="1" applyBorder="1" applyAlignment="1" applyProtection="1">
      <alignment/>
      <protection/>
    </xf>
    <xf numFmtId="3" fontId="19" fillId="49" borderId="12" xfId="0" applyNumberFormat="1" applyFont="1" applyFill="1" applyBorder="1" applyAlignment="1">
      <alignment/>
    </xf>
    <xf numFmtId="3" fontId="0" fillId="0" borderId="61" xfId="0" applyNumberFormat="1" applyFill="1" applyBorder="1" applyAlignment="1">
      <alignment horizontal="center"/>
    </xf>
    <xf numFmtId="3" fontId="2" fillId="33" borderId="14" xfId="0" applyNumberFormat="1" applyFont="1" applyFill="1" applyBorder="1" applyAlignment="1">
      <alignment horizontal="center" vertical="center" wrapText="1"/>
    </xf>
    <xf numFmtId="3" fontId="26" fillId="0" borderId="61" xfId="0" applyNumberFormat="1" applyFont="1" applyFill="1" applyBorder="1" applyAlignment="1">
      <alignment horizontal="center"/>
    </xf>
    <xf numFmtId="165" fontId="26" fillId="0" borderId="61" xfId="46" applyNumberFormat="1" applyFont="1" applyFill="1" applyBorder="1" applyAlignment="1" applyProtection="1">
      <alignment/>
      <protection/>
    </xf>
    <xf numFmtId="165" fontId="0" fillId="0" borderId="61" xfId="46" applyNumberFormat="1" applyFont="1" applyFill="1" applyBorder="1" applyAlignment="1" applyProtection="1">
      <alignment/>
      <protection/>
    </xf>
    <xf numFmtId="3" fontId="2" fillId="0" borderId="71" xfId="0" applyNumberFormat="1" applyFont="1" applyFill="1" applyBorder="1" applyAlignment="1">
      <alignment horizontal="center"/>
    </xf>
    <xf numFmtId="0" fontId="2" fillId="0" borderId="71" xfId="0" applyFont="1" applyFill="1" applyBorder="1" applyAlignment="1">
      <alignment/>
    </xf>
    <xf numFmtId="3" fontId="2" fillId="33" borderId="162" xfId="0" applyNumberFormat="1" applyFont="1" applyFill="1" applyBorder="1" applyAlignment="1">
      <alignment horizontal="center" vertical="center" wrapText="1"/>
    </xf>
    <xf numFmtId="3" fontId="2" fillId="33" borderId="163" xfId="0" applyNumberFormat="1" applyFont="1" applyFill="1" applyBorder="1" applyAlignment="1">
      <alignment horizontal="center" vertical="center" wrapText="1"/>
    </xf>
    <xf numFmtId="165" fontId="2" fillId="33" borderId="158" xfId="46" applyNumberFormat="1" applyFont="1" applyFill="1" applyBorder="1" applyAlignment="1" applyProtection="1">
      <alignment horizontal="center"/>
      <protection/>
    </xf>
    <xf numFmtId="165" fontId="2" fillId="33" borderId="159" xfId="46" applyNumberFormat="1" applyFont="1" applyFill="1" applyBorder="1" applyAlignment="1" applyProtection="1">
      <alignment horizontal="center"/>
      <protection/>
    </xf>
    <xf numFmtId="3" fontId="0" fillId="0" borderId="70" xfId="0" applyNumberFormat="1" applyFill="1" applyBorder="1" applyAlignment="1">
      <alignment horizontal="center"/>
    </xf>
    <xf numFmtId="165" fontId="0" fillId="0" borderId="70" xfId="46" applyNumberFormat="1" applyFill="1" applyBorder="1" applyAlignment="1" applyProtection="1">
      <alignment/>
      <protection/>
    </xf>
    <xf numFmtId="3" fontId="2" fillId="37" borderId="130" xfId="0" applyNumberFormat="1" applyFont="1" applyFill="1" applyBorder="1" applyAlignment="1">
      <alignment horizontal="center"/>
    </xf>
    <xf numFmtId="3" fontId="2" fillId="37" borderId="72" xfId="0" applyNumberFormat="1" applyFont="1" applyFill="1" applyBorder="1" applyAlignment="1">
      <alignment horizontal="center"/>
    </xf>
    <xf numFmtId="165" fontId="2" fillId="37" borderId="72" xfId="46" applyNumberFormat="1" applyFont="1" applyFill="1" applyBorder="1" applyAlignment="1" applyProtection="1">
      <alignment/>
      <protection/>
    </xf>
    <xf numFmtId="165" fontId="2" fillId="37" borderId="104" xfId="46" applyNumberFormat="1" applyFont="1" applyFill="1" applyBorder="1" applyAlignment="1" applyProtection="1">
      <alignment/>
      <protection/>
    </xf>
    <xf numFmtId="3" fontId="0" fillId="0" borderId="12" xfId="0" applyNumberFormat="1" applyFill="1" applyBorder="1" applyAlignment="1">
      <alignment/>
    </xf>
    <xf numFmtId="3" fontId="0" fillId="0" borderId="12" xfId="0" applyNumberFormat="1" applyFill="1" applyBorder="1" applyAlignment="1">
      <alignment wrapText="1"/>
    </xf>
    <xf numFmtId="3" fontId="0" fillId="0" borderId="16" xfId="0" applyNumberFormat="1" applyFill="1" applyBorder="1" applyAlignment="1">
      <alignment horizontal="center"/>
    </xf>
    <xf numFmtId="165" fontId="8" fillId="40" borderId="14" xfId="46" applyNumberFormat="1" applyFont="1" applyFill="1" applyBorder="1" applyAlignment="1" applyProtection="1">
      <alignment/>
      <protection/>
    </xf>
    <xf numFmtId="9" fontId="8" fillId="0" borderId="23" xfId="62" applyFont="1" applyFill="1" applyBorder="1" applyAlignment="1" applyProtection="1">
      <alignment/>
      <protection/>
    </xf>
    <xf numFmtId="171" fontId="1" fillId="0" borderId="23" xfId="62" applyNumberFormat="1" applyFont="1" applyFill="1" applyBorder="1" applyAlignment="1" applyProtection="1">
      <alignment/>
      <protection/>
    </xf>
    <xf numFmtId="3" fontId="5" fillId="33" borderId="55" xfId="0" applyNumberFormat="1" applyFont="1" applyFill="1" applyBorder="1" applyAlignment="1">
      <alignment horizontal="center" vertical="center"/>
    </xf>
    <xf numFmtId="3" fontId="5" fillId="33" borderId="57" xfId="0" applyNumberFormat="1" applyFont="1" applyFill="1" applyBorder="1" applyAlignment="1">
      <alignment vertical="center"/>
    </xf>
    <xf numFmtId="165" fontId="5" fillId="33" borderId="57" xfId="46" applyNumberFormat="1" applyFont="1" applyFill="1" applyBorder="1" applyAlignment="1" applyProtection="1">
      <alignment vertical="center"/>
      <protection/>
    </xf>
    <xf numFmtId="171" fontId="5" fillId="37" borderId="81" xfId="62" applyNumberFormat="1" applyFont="1" applyFill="1" applyBorder="1" applyAlignment="1" applyProtection="1">
      <alignment vertical="center"/>
      <protection/>
    </xf>
    <xf numFmtId="3" fontId="6" fillId="0" borderId="164" xfId="0" applyNumberFormat="1" applyFont="1" applyFill="1" applyBorder="1" applyAlignment="1">
      <alignment horizontal="center"/>
    </xf>
    <xf numFmtId="3" fontId="9" fillId="0" borderId="165" xfId="0" applyNumberFormat="1" applyFont="1" applyFill="1" applyBorder="1" applyAlignment="1">
      <alignment horizontal="center"/>
    </xf>
    <xf numFmtId="3" fontId="6" fillId="0" borderId="165" xfId="0" applyNumberFormat="1" applyFont="1" applyFill="1" applyBorder="1" applyAlignment="1">
      <alignment horizontal="center"/>
    </xf>
    <xf numFmtId="165" fontId="6" fillId="0" borderId="165" xfId="46" applyNumberFormat="1" applyFont="1" applyFill="1" applyBorder="1" applyAlignment="1" applyProtection="1">
      <alignment/>
      <protection/>
    </xf>
    <xf numFmtId="171" fontId="6" fillId="0" borderId="166" xfId="46" applyNumberFormat="1" applyFont="1" applyFill="1" applyBorder="1" applyAlignment="1" applyProtection="1">
      <alignment/>
      <protection/>
    </xf>
    <xf numFmtId="3" fontId="2" fillId="0" borderId="167" xfId="0" applyNumberFormat="1" applyFont="1" applyFill="1" applyBorder="1" applyAlignment="1">
      <alignment horizontal="center"/>
    </xf>
    <xf numFmtId="3" fontId="0" fillId="0" borderId="69" xfId="0" applyNumberFormat="1" applyFont="1" applyFill="1" applyBorder="1" applyAlignment="1">
      <alignment horizontal="center"/>
    </xf>
    <xf numFmtId="3" fontId="2" fillId="0" borderId="69" xfId="0" applyNumberFormat="1" applyFont="1" applyFill="1" applyBorder="1" applyAlignment="1">
      <alignment/>
    </xf>
    <xf numFmtId="165" fontId="2" fillId="36" borderId="69" xfId="46" applyNumberFormat="1" applyFont="1" applyFill="1" applyBorder="1" applyAlignment="1" applyProtection="1">
      <alignment/>
      <protection/>
    </xf>
    <xf numFmtId="9" fontId="0" fillId="0" borderId="65" xfId="62" applyFill="1" applyBorder="1" applyAlignment="1" applyProtection="1">
      <alignment/>
      <protection/>
    </xf>
    <xf numFmtId="171" fontId="2" fillId="0" borderId="94" xfId="62" applyNumberFormat="1" applyFont="1" applyFill="1" applyBorder="1" applyAlignment="1" applyProtection="1">
      <alignment/>
      <protection/>
    </xf>
    <xf numFmtId="3" fontId="2" fillId="0" borderId="168" xfId="0" applyNumberFormat="1" applyFont="1" applyFill="1" applyBorder="1" applyAlignment="1">
      <alignment horizontal="center"/>
    </xf>
    <xf numFmtId="3" fontId="0" fillId="0" borderId="168" xfId="0" applyNumberFormat="1" applyFont="1" applyFill="1" applyBorder="1" applyAlignment="1">
      <alignment horizontal="center"/>
    </xf>
    <xf numFmtId="171" fontId="0" fillId="0" borderId="94" xfId="62" applyNumberFormat="1" applyFill="1" applyBorder="1" applyAlignment="1" applyProtection="1">
      <alignment/>
      <protection/>
    </xf>
    <xf numFmtId="3" fontId="0" fillId="0" borderId="169" xfId="0" applyNumberFormat="1" applyFont="1" applyFill="1" applyBorder="1" applyAlignment="1">
      <alignment horizontal="center"/>
    </xf>
    <xf numFmtId="3" fontId="0" fillId="0" borderId="170" xfId="0" applyNumberFormat="1" applyFont="1" applyFill="1" applyBorder="1" applyAlignment="1">
      <alignment horizontal="center"/>
    </xf>
    <xf numFmtId="3" fontId="2" fillId="0" borderId="171" xfId="0" applyNumberFormat="1" applyFont="1" applyFill="1" applyBorder="1" applyAlignment="1">
      <alignment horizontal="center"/>
    </xf>
    <xf numFmtId="3" fontId="2" fillId="0" borderId="158" xfId="0" applyNumberFormat="1" applyFont="1" applyFill="1" applyBorder="1" applyAlignment="1">
      <alignment horizontal="center"/>
    </xf>
    <xf numFmtId="3" fontId="6" fillId="0" borderId="158" xfId="0" applyNumberFormat="1" applyFont="1" applyFill="1" applyBorder="1" applyAlignment="1">
      <alignment horizontal="center"/>
    </xf>
    <xf numFmtId="165" fontId="2" fillId="0" borderId="158" xfId="46" applyNumberFormat="1" applyFont="1" applyFill="1" applyBorder="1" applyAlignment="1" applyProtection="1">
      <alignment/>
      <protection/>
    </xf>
    <xf numFmtId="171" fontId="0" fillId="0" borderId="159" xfId="62" applyNumberFormat="1" applyFill="1" applyBorder="1" applyAlignment="1" applyProtection="1">
      <alignment/>
      <protection/>
    </xf>
    <xf numFmtId="171" fontId="2" fillId="0" borderId="28" xfId="62" applyNumberFormat="1" applyFont="1" applyFill="1" applyBorder="1" applyAlignment="1" applyProtection="1">
      <alignment/>
      <protection/>
    </xf>
    <xf numFmtId="3" fontId="6" fillId="36" borderId="165" xfId="0" applyNumberFormat="1" applyFont="1" applyFill="1" applyBorder="1" applyAlignment="1">
      <alignment horizontal="center" vertical="center" wrapText="1"/>
    </xf>
    <xf numFmtId="165" fontId="6" fillId="36" borderId="165" xfId="46" applyNumberFormat="1" applyFont="1" applyFill="1" applyBorder="1" applyAlignment="1" applyProtection="1">
      <alignment vertical="center"/>
      <protection/>
    </xf>
    <xf numFmtId="171" fontId="2" fillId="0" borderId="166" xfId="62" applyNumberFormat="1" applyFont="1" applyFill="1" applyBorder="1" applyAlignment="1" applyProtection="1">
      <alignment vertical="center"/>
      <protection/>
    </xf>
    <xf numFmtId="3" fontId="2" fillId="0" borderId="61" xfId="0" applyNumberFormat="1" applyFont="1" applyFill="1" applyBorder="1" applyAlignment="1">
      <alignment wrapText="1"/>
    </xf>
    <xf numFmtId="3" fontId="6" fillId="0" borderId="61" xfId="0" applyNumberFormat="1" applyFont="1" applyFill="1" applyBorder="1" applyAlignment="1">
      <alignment horizontal="center" vertical="center"/>
    </xf>
    <xf numFmtId="165" fontId="6" fillId="0" borderId="61" xfId="46" applyNumberFormat="1" applyFont="1" applyFill="1" applyBorder="1" applyAlignment="1" applyProtection="1">
      <alignment vertical="center"/>
      <protection/>
    </xf>
    <xf numFmtId="3" fontId="2" fillId="0" borderId="172" xfId="0" applyNumberFormat="1" applyFont="1" applyFill="1" applyBorder="1" applyAlignment="1">
      <alignment horizontal="center"/>
    </xf>
    <xf numFmtId="3" fontId="2" fillId="0" borderId="162" xfId="0" applyNumberFormat="1" applyFont="1" applyFill="1" applyBorder="1" applyAlignment="1">
      <alignment horizontal="center"/>
    </xf>
    <xf numFmtId="3" fontId="2" fillId="0" borderId="162" xfId="0" applyNumberFormat="1" applyFont="1" applyFill="1" applyBorder="1" applyAlignment="1">
      <alignment wrapText="1"/>
    </xf>
    <xf numFmtId="165" fontId="2" fillId="36" borderId="162" xfId="46" applyNumberFormat="1" applyFont="1" applyFill="1" applyBorder="1" applyAlignment="1" applyProtection="1">
      <alignment/>
      <protection/>
    </xf>
    <xf numFmtId="3" fontId="5" fillId="37" borderId="173" xfId="0" applyNumberFormat="1" applyFont="1" applyFill="1" applyBorder="1" applyAlignment="1">
      <alignment horizontal="center" vertical="center"/>
    </xf>
    <xf numFmtId="165" fontId="5" fillId="37" borderId="173" xfId="46" applyNumberFormat="1" applyFont="1" applyFill="1" applyBorder="1" applyAlignment="1" applyProtection="1">
      <alignment horizontal="center" vertical="center"/>
      <protection/>
    </xf>
    <xf numFmtId="171" fontId="0" fillId="0" borderId="163" xfId="62" applyNumberFormat="1" applyFill="1" applyBorder="1" applyAlignment="1" applyProtection="1">
      <alignment/>
      <protection/>
    </xf>
    <xf numFmtId="171" fontId="5" fillId="37" borderId="174" xfId="46" applyNumberFormat="1" applyFont="1" applyFill="1" applyBorder="1" applyAlignment="1" applyProtection="1">
      <alignment horizontal="center" vertical="center"/>
      <protection/>
    </xf>
    <xf numFmtId="165" fontId="0" fillId="40" borderId="112" xfId="46" applyNumberFormat="1" applyFont="1" applyFill="1" applyBorder="1" applyAlignment="1" applyProtection="1">
      <alignment/>
      <protection/>
    </xf>
    <xf numFmtId="165" fontId="0" fillId="40" borderId="23" xfId="46" applyNumberFormat="1" applyFont="1" applyFill="1" applyBorder="1" applyAlignment="1" applyProtection="1">
      <alignment horizontal="center" vertical="center"/>
      <protection/>
    </xf>
    <xf numFmtId="165" fontId="0" fillId="36" borderId="47" xfId="46" applyNumberFormat="1" applyFont="1" applyFill="1" applyBorder="1" applyAlignment="1" applyProtection="1">
      <alignment/>
      <protection/>
    </xf>
    <xf numFmtId="3" fontId="0" fillId="0" borderId="175" xfId="0" applyNumberFormat="1" applyFont="1" applyFill="1" applyBorder="1" applyAlignment="1">
      <alignment horizontal="center"/>
    </xf>
    <xf numFmtId="3" fontId="2" fillId="0" borderId="173" xfId="0" applyNumberFormat="1" applyFont="1" applyFill="1" applyBorder="1" applyAlignment="1">
      <alignment horizontal="center"/>
    </xf>
    <xf numFmtId="0" fontId="2" fillId="0" borderId="173" xfId="0" applyFont="1" applyBorder="1" applyAlignment="1">
      <alignment/>
    </xf>
    <xf numFmtId="165" fontId="2" fillId="36" borderId="173" xfId="46" applyNumberFormat="1" applyFont="1" applyFill="1" applyBorder="1" applyAlignment="1" applyProtection="1">
      <alignment/>
      <protection/>
    </xf>
    <xf numFmtId="165" fontId="0" fillId="36" borderId="61" xfId="46" applyNumberFormat="1" applyFont="1" applyFill="1" applyBorder="1" applyAlignment="1" applyProtection="1">
      <alignment/>
      <protection/>
    </xf>
    <xf numFmtId="165" fontId="2" fillId="0" borderId="78" xfId="46" applyNumberFormat="1" applyFont="1" applyFill="1" applyBorder="1" applyAlignment="1" applyProtection="1">
      <alignment horizontal="right" vertical="center"/>
      <protection/>
    </xf>
    <xf numFmtId="165" fontId="2" fillId="0" borderId="176" xfId="46" applyNumberFormat="1" applyFont="1" applyFill="1" applyBorder="1" applyAlignment="1" applyProtection="1">
      <alignment horizontal="right" vertical="center"/>
      <protection/>
    </xf>
    <xf numFmtId="3" fontId="2" fillId="43" borderId="70" xfId="0" applyNumberFormat="1" applyFont="1" applyFill="1" applyBorder="1" applyAlignment="1">
      <alignment/>
    </xf>
    <xf numFmtId="3" fontId="4" fillId="0" borderId="14" xfId="0" applyNumberFormat="1" applyFont="1" applyBorder="1" applyAlignment="1">
      <alignment horizontal="center"/>
    </xf>
    <xf numFmtId="3" fontId="2" fillId="0" borderId="31" xfId="0" applyNumberFormat="1" applyFont="1" applyBorder="1" applyAlignment="1">
      <alignment horizontal="center"/>
    </xf>
    <xf numFmtId="3" fontId="2" fillId="40" borderId="71" xfId="0" applyNumberFormat="1" applyFont="1" applyFill="1" applyBorder="1" applyAlignment="1">
      <alignment/>
    </xf>
    <xf numFmtId="3" fontId="33" fillId="0" borderId="61" xfId="0" applyNumberFormat="1" applyFont="1" applyFill="1" applyBorder="1" applyAlignment="1">
      <alignment horizontal="left" wrapText="1"/>
    </xf>
    <xf numFmtId="3" fontId="0" fillId="0" borderId="11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/>
    </xf>
    <xf numFmtId="3" fontId="2" fillId="33" borderId="57" xfId="0" applyNumberFormat="1" applyFont="1" applyFill="1" applyBorder="1" applyAlignment="1">
      <alignment horizontal="center" vertical="center"/>
    </xf>
    <xf numFmtId="165" fontId="2" fillId="33" borderId="57" xfId="46" applyNumberFormat="1" applyFont="1" applyFill="1" applyBorder="1" applyAlignment="1" applyProtection="1">
      <alignment horizontal="center" vertical="center"/>
      <protection/>
    </xf>
    <xf numFmtId="3" fontId="0" fillId="0" borderId="70" xfId="0" applyNumberFormat="1" applyFont="1" applyFill="1" applyBorder="1" applyAlignment="1">
      <alignment/>
    </xf>
    <xf numFmtId="165" fontId="0" fillId="0" borderId="137" xfId="46" applyNumberFormat="1" applyFont="1" applyFill="1" applyBorder="1" applyAlignment="1" applyProtection="1">
      <alignment/>
      <protection/>
    </xf>
    <xf numFmtId="165" fontId="0" fillId="0" borderId="14" xfId="46" applyNumberFormat="1" applyFont="1" applyFill="1" applyBorder="1" applyAlignment="1" applyProtection="1">
      <alignment horizontal="center"/>
      <protection/>
    </xf>
    <xf numFmtId="165" fontId="0" fillId="0" borderId="47" xfId="46" applyNumberFormat="1" applyFont="1" applyFill="1" applyBorder="1" applyAlignment="1" applyProtection="1">
      <alignment horizontal="center"/>
      <protection/>
    </xf>
    <xf numFmtId="165" fontId="33" fillId="0" borderId="61" xfId="46" applyNumberFormat="1" applyFont="1" applyFill="1" applyBorder="1" applyAlignment="1" applyProtection="1">
      <alignment horizontal="center"/>
      <protection/>
    </xf>
    <xf numFmtId="165" fontId="0" fillId="0" borderId="61" xfId="46" applyNumberFormat="1" applyFont="1" applyFill="1" applyBorder="1" applyAlignment="1" applyProtection="1">
      <alignment horizontal="center"/>
      <protection/>
    </xf>
    <xf numFmtId="165" fontId="0" fillId="0" borderId="33" xfId="46" applyNumberFormat="1" applyFont="1" applyFill="1" applyBorder="1" applyAlignment="1" applyProtection="1">
      <alignment/>
      <protection/>
    </xf>
    <xf numFmtId="0" fontId="2" fillId="0" borderId="61" xfId="0" applyFont="1" applyBorder="1" applyAlignment="1">
      <alignment/>
    </xf>
    <xf numFmtId="165" fontId="0" fillId="0" borderId="12" xfId="46" applyNumberFormat="1" applyBorder="1" applyAlignment="1">
      <alignment/>
    </xf>
    <xf numFmtId="165" fontId="0" fillId="0" borderId="11" xfId="46" applyNumberFormat="1" applyBorder="1" applyAlignment="1">
      <alignment/>
    </xf>
    <xf numFmtId="165" fontId="2" fillId="0" borderId="12" xfId="46" applyNumberFormat="1" applyFont="1" applyBorder="1" applyAlignment="1">
      <alignment/>
    </xf>
    <xf numFmtId="165" fontId="2" fillId="0" borderId="11" xfId="46" applyNumberFormat="1" applyFont="1" applyBorder="1" applyAlignment="1">
      <alignment/>
    </xf>
    <xf numFmtId="3" fontId="0" fillId="0" borderId="60" xfId="0" applyNumberFormat="1" applyFont="1" applyFill="1" applyBorder="1" applyAlignment="1">
      <alignment horizontal="center"/>
    </xf>
    <xf numFmtId="165" fontId="0" fillId="0" borderId="25" xfId="46" applyNumberFormat="1" applyFill="1" applyBorder="1" applyAlignment="1" applyProtection="1">
      <alignment horizontal="center" vertical="center"/>
      <protection/>
    </xf>
    <xf numFmtId="3" fontId="1" fillId="33" borderId="16" xfId="0" applyNumberFormat="1" applyFont="1" applyFill="1" applyBorder="1" applyAlignment="1">
      <alignment wrapText="1"/>
    </xf>
    <xf numFmtId="3" fontId="2" fillId="33" borderId="14" xfId="0" applyNumberFormat="1" applyFont="1" applyFill="1" applyBorder="1" applyAlignment="1">
      <alignment/>
    </xf>
    <xf numFmtId="165" fontId="2" fillId="33" borderId="14" xfId="46" applyNumberFormat="1" applyFont="1" applyFill="1" applyBorder="1" applyAlignment="1" applyProtection="1">
      <alignment/>
      <protection/>
    </xf>
    <xf numFmtId="165" fontId="0" fillId="0" borderId="61" xfId="46" applyNumberFormat="1" applyFill="1" applyBorder="1" applyAlignment="1" applyProtection="1">
      <alignment horizontal="center" vertical="center"/>
      <protection/>
    </xf>
    <xf numFmtId="165" fontId="2" fillId="0" borderId="61" xfId="46" applyNumberFormat="1" applyFont="1" applyFill="1" applyBorder="1" applyAlignment="1" applyProtection="1">
      <alignment horizontal="center" vertical="center"/>
      <protection/>
    </xf>
    <xf numFmtId="165" fontId="0" fillId="0" borderId="25" xfId="46" applyNumberFormat="1" applyFont="1" applyFill="1" applyBorder="1" applyAlignment="1" applyProtection="1">
      <alignment horizontal="center"/>
      <protection/>
    </xf>
    <xf numFmtId="0" fontId="2" fillId="0" borderId="55" xfId="0" applyFont="1" applyBorder="1" applyAlignment="1">
      <alignment/>
    </xf>
    <xf numFmtId="165" fontId="2" fillId="0" borderId="57" xfId="46" applyNumberFormat="1" applyFont="1" applyFill="1" applyBorder="1" applyAlignment="1" applyProtection="1">
      <alignment/>
      <protection/>
    </xf>
    <xf numFmtId="165" fontId="2" fillId="0" borderId="81" xfId="46" applyNumberFormat="1" applyFont="1" applyFill="1" applyBorder="1" applyAlignment="1" applyProtection="1">
      <alignment/>
      <protection/>
    </xf>
    <xf numFmtId="3" fontId="29" fillId="0" borderId="61" xfId="0" applyNumberFormat="1" applyFont="1" applyFill="1" applyBorder="1" applyAlignment="1">
      <alignment horizontal="center"/>
    </xf>
    <xf numFmtId="165" fontId="28" fillId="0" borderId="61" xfId="46" applyNumberFormat="1" applyFont="1" applyFill="1" applyBorder="1" applyAlignment="1" applyProtection="1">
      <alignment/>
      <protection/>
    </xf>
    <xf numFmtId="3" fontId="22" fillId="0" borderId="177" xfId="0" applyNumberFormat="1" applyFont="1" applyFill="1" applyBorder="1" applyAlignment="1">
      <alignment horizontal="center"/>
    </xf>
    <xf numFmtId="3" fontId="22" fillId="0" borderId="106" xfId="0" applyNumberFormat="1" applyFont="1" applyFill="1" applyBorder="1" applyAlignment="1">
      <alignment horizontal="center"/>
    </xf>
    <xf numFmtId="165" fontId="22" fillId="0" borderId="106" xfId="46" applyNumberFormat="1" applyFont="1" applyFill="1" applyBorder="1" applyAlignment="1" applyProtection="1">
      <alignment horizontal="right"/>
      <protection/>
    </xf>
    <xf numFmtId="165" fontId="22" fillId="0" borderId="107" xfId="46" applyNumberFormat="1" applyFont="1" applyFill="1" applyBorder="1" applyAlignment="1" applyProtection="1">
      <alignment horizontal="right"/>
      <protection/>
    </xf>
    <xf numFmtId="3" fontId="19" fillId="0" borderId="61" xfId="0" applyNumberFormat="1" applyFont="1" applyFill="1" applyBorder="1" applyAlignment="1">
      <alignment horizontal="center"/>
    </xf>
    <xf numFmtId="165" fontId="19" fillId="0" borderId="61" xfId="46" applyNumberFormat="1" applyFont="1" applyFill="1" applyBorder="1" applyAlignment="1" applyProtection="1">
      <alignment horizontal="right"/>
      <protection/>
    </xf>
    <xf numFmtId="3" fontId="19" fillId="0" borderId="155" xfId="0" applyNumberFormat="1" applyFont="1" applyFill="1" applyBorder="1" applyAlignment="1">
      <alignment horizontal="center"/>
    </xf>
    <xf numFmtId="165" fontId="19" fillId="0" borderId="84" xfId="46" applyNumberFormat="1" applyFont="1" applyFill="1" applyBorder="1" applyAlignment="1" applyProtection="1">
      <alignment horizontal="center"/>
      <protection/>
    </xf>
    <xf numFmtId="165" fontId="19" fillId="0" borderId="84" xfId="46" applyNumberFormat="1" applyFont="1" applyFill="1" applyBorder="1" applyAlignment="1" applyProtection="1">
      <alignment horizontal="right"/>
      <protection/>
    </xf>
    <xf numFmtId="165" fontId="19" fillId="0" borderId="78" xfId="46" applyNumberFormat="1" applyFont="1" applyFill="1" applyBorder="1" applyAlignment="1" applyProtection="1">
      <alignment/>
      <protection/>
    </xf>
    <xf numFmtId="3" fontId="29" fillId="0" borderId="118" xfId="0" applyNumberFormat="1" applyFont="1" applyFill="1" applyBorder="1" applyAlignment="1">
      <alignment horizontal="center"/>
    </xf>
    <xf numFmtId="165" fontId="28" fillId="40" borderId="94" xfId="46" applyNumberFormat="1" applyFont="1" applyFill="1" applyBorder="1" applyAlignment="1" applyProtection="1">
      <alignment/>
      <protection/>
    </xf>
    <xf numFmtId="3" fontId="19" fillId="0" borderId="118" xfId="0" applyNumberFormat="1" applyFont="1" applyFill="1" applyBorder="1" applyAlignment="1">
      <alignment horizontal="center"/>
    </xf>
    <xf numFmtId="165" fontId="19" fillId="40" borderId="98" xfId="46" applyNumberFormat="1" applyFont="1" applyFill="1" applyBorder="1" applyAlignment="1" applyProtection="1">
      <alignment/>
      <protection/>
    </xf>
    <xf numFmtId="3" fontId="5" fillId="0" borderId="61" xfId="0" applyNumberFormat="1" applyFont="1" applyFill="1" applyBorder="1" applyAlignment="1">
      <alignment/>
    </xf>
    <xf numFmtId="3" fontId="2" fillId="41" borderId="61" xfId="0" applyNumberFormat="1" applyFont="1" applyFill="1" applyBorder="1" applyAlignment="1">
      <alignment/>
    </xf>
    <xf numFmtId="3" fontId="0" fillId="0" borderId="15" xfId="0" applyNumberFormat="1" applyFont="1" applyBorder="1" applyAlignment="1">
      <alignment horizontal="center"/>
    </xf>
    <xf numFmtId="3" fontId="0" fillId="0" borderId="17" xfId="0" applyNumberFormat="1" applyFont="1" applyBorder="1" applyAlignment="1">
      <alignment horizontal="center"/>
    </xf>
    <xf numFmtId="3" fontId="2" fillId="0" borderId="17" xfId="0" applyNumberFormat="1" applyFont="1" applyBorder="1" applyAlignment="1">
      <alignment horizontal="center"/>
    </xf>
    <xf numFmtId="3" fontId="2" fillId="40" borderId="17" xfId="0" applyNumberFormat="1" applyFont="1" applyFill="1" applyBorder="1" applyAlignment="1">
      <alignment horizontal="center"/>
    </xf>
    <xf numFmtId="3" fontId="33" fillId="0" borderId="17" xfId="0" applyNumberFormat="1" applyFont="1" applyBorder="1" applyAlignment="1">
      <alignment horizontal="center"/>
    </xf>
    <xf numFmtId="3" fontId="33" fillId="0" borderId="178" xfId="0" applyNumberFormat="1" applyFont="1" applyBorder="1" applyAlignment="1">
      <alignment horizontal="center"/>
    </xf>
    <xf numFmtId="3" fontId="2" fillId="33" borderId="179" xfId="0" applyNumberFormat="1" applyFont="1" applyFill="1" applyBorder="1" applyAlignment="1">
      <alignment horizontal="center"/>
    </xf>
    <xf numFmtId="3" fontId="2" fillId="41" borderId="179" xfId="0" applyNumberFormat="1" applyFont="1" applyFill="1" applyBorder="1" applyAlignment="1">
      <alignment horizontal="center"/>
    </xf>
    <xf numFmtId="3" fontId="0" fillId="0" borderId="178" xfId="0" applyNumberFormat="1" applyFont="1" applyBorder="1" applyAlignment="1">
      <alignment horizontal="center"/>
    </xf>
    <xf numFmtId="3" fontId="2" fillId="37" borderId="179" xfId="0" applyNumberFormat="1" applyFont="1" applyFill="1" applyBorder="1" applyAlignment="1">
      <alignment horizontal="center" vertical="center"/>
    </xf>
    <xf numFmtId="3" fontId="0" fillId="0" borderId="74" xfId="0" applyNumberFormat="1" applyFont="1" applyBorder="1" applyAlignment="1">
      <alignment horizontal="center"/>
    </xf>
    <xf numFmtId="3" fontId="2" fillId="37" borderId="83" xfId="0" applyNumberFormat="1" applyFont="1" applyFill="1" applyBorder="1" applyAlignment="1">
      <alignment horizontal="center"/>
    </xf>
    <xf numFmtId="3" fontId="0" fillId="0" borderId="74" xfId="0" applyNumberFormat="1" applyFill="1" applyBorder="1" applyAlignment="1">
      <alignment/>
    </xf>
    <xf numFmtId="3" fontId="0" fillId="0" borderId="180" xfId="0" applyNumberFormat="1" applyFill="1" applyBorder="1" applyAlignment="1">
      <alignment/>
    </xf>
    <xf numFmtId="3" fontId="2" fillId="41" borderId="181" xfId="0" applyNumberFormat="1" applyFont="1" applyFill="1" applyBorder="1" applyAlignment="1">
      <alignment/>
    </xf>
    <xf numFmtId="3" fontId="0" fillId="0" borderId="76" xfId="0" applyNumberFormat="1" applyFill="1" applyBorder="1" applyAlignment="1">
      <alignment/>
    </xf>
    <xf numFmtId="3" fontId="33" fillId="0" borderId="74" xfId="0" applyNumberFormat="1" applyFont="1" applyFill="1" applyBorder="1" applyAlignment="1">
      <alignment/>
    </xf>
    <xf numFmtId="3" fontId="33" fillId="0" borderId="180" xfId="0" applyNumberFormat="1" applyFont="1" applyFill="1" applyBorder="1" applyAlignment="1">
      <alignment/>
    </xf>
    <xf numFmtId="3" fontId="8" fillId="0" borderId="76" xfId="0" applyNumberFormat="1" applyFont="1" applyFill="1" applyBorder="1" applyAlignment="1">
      <alignment/>
    </xf>
    <xf numFmtId="3" fontId="8" fillId="0" borderId="74" xfId="0" applyNumberFormat="1" applyFont="1" applyFill="1" applyBorder="1" applyAlignment="1">
      <alignment/>
    </xf>
    <xf numFmtId="3" fontId="0" fillId="0" borderId="74" xfId="0" applyNumberFormat="1" applyFont="1" applyFill="1" applyBorder="1" applyAlignment="1">
      <alignment/>
    </xf>
    <xf numFmtId="3" fontId="2" fillId="41" borderId="74" xfId="0" applyNumberFormat="1" applyFont="1" applyFill="1" applyBorder="1" applyAlignment="1">
      <alignment/>
    </xf>
    <xf numFmtId="3" fontId="5" fillId="0" borderId="74" xfId="0" applyNumberFormat="1" applyFont="1" applyFill="1" applyBorder="1" applyAlignment="1">
      <alignment/>
    </xf>
    <xf numFmtId="3" fontId="2" fillId="33" borderId="61" xfId="0" applyNumberFormat="1" applyFont="1" applyFill="1" applyBorder="1" applyAlignment="1">
      <alignment horizontal="center"/>
    </xf>
    <xf numFmtId="3" fontId="2" fillId="41" borderId="61" xfId="0" applyNumberFormat="1" applyFont="1" applyFill="1" applyBorder="1" applyAlignment="1">
      <alignment horizontal="center"/>
    </xf>
    <xf numFmtId="3" fontId="2" fillId="37" borderId="61" xfId="0" applyNumberFormat="1" applyFont="1" applyFill="1" applyBorder="1" applyAlignment="1">
      <alignment horizontal="center" vertical="center"/>
    </xf>
    <xf numFmtId="3" fontId="2" fillId="37" borderId="61" xfId="0" applyNumberFormat="1" applyFont="1" applyFill="1" applyBorder="1" applyAlignment="1">
      <alignment horizontal="center"/>
    </xf>
    <xf numFmtId="3" fontId="0" fillId="0" borderId="97" xfId="0" applyNumberFormat="1" applyFont="1" applyFill="1" applyBorder="1" applyAlignment="1">
      <alignment horizontal="center"/>
    </xf>
    <xf numFmtId="3" fontId="0" fillId="0" borderId="86" xfId="0" applyNumberFormat="1" applyFont="1" applyFill="1" applyBorder="1" applyAlignment="1">
      <alignment horizontal="center"/>
    </xf>
    <xf numFmtId="3" fontId="0" fillId="0" borderId="182" xfId="0" applyNumberFormat="1" applyFont="1" applyFill="1" applyBorder="1" applyAlignment="1">
      <alignment horizontal="center"/>
    </xf>
    <xf numFmtId="3" fontId="32" fillId="0" borderId="86" xfId="0" applyNumberFormat="1" applyFont="1" applyFill="1" applyBorder="1" applyAlignment="1">
      <alignment horizontal="center"/>
    </xf>
    <xf numFmtId="3" fontId="3" fillId="0" borderId="86" xfId="0" applyNumberFormat="1" applyFont="1" applyFill="1" applyBorder="1" applyAlignment="1">
      <alignment horizontal="center"/>
    </xf>
    <xf numFmtId="3" fontId="33" fillId="0" borderId="86" xfId="0" applyNumberFormat="1" applyFont="1" applyFill="1" applyBorder="1" applyAlignment="1">
      <alignment horizontal="center"/>
    </xf>
    <xf numFmtId="166" fontId="11" fillId="0" borderId="0" xfId="57" applyFont="1" applyFill="1" applyBorder="1" applyAlignment="1" applyProtection="1">
      <alignment horizontal="center" vertical="center" wrapText="1"/>
      <protection/>
    </xf>
    <xf numFmtId="3" fontId="0" fillId="0" borderId="183" xfId="0" applyNumberFormat="1" applyFont="1" applyBorder="1" applyAlignment="1">
      <alignment horizontal="left" vertical="center"/>
    </xf>
    <xf numFmtId="3" fontId="0" fillId="0" borderId="184" xfId="0" applyNumberFormat="1" applyFont="1" applyBorder="1" applyAlignment="1">
      <alignment horizontal="left" vertical="center"/>
    </xf>
    <xf numFmtId="3" fontId="19" fillId="0" borderId="94" xfId="0" applyNumberFormat="1" applyFont="1" applyFill="1" applyBorder="1" applyAlignment="1">
      <alignment horizontal="center" vertical="center"/>
    </xf>
    <xf numFmtId="166" fontId="6" fillId="40" borderId="0" xfId="57" applyFont="1" applyFill="1" applyBorder="1" applyAlignment="1" applyProtection="1">
      <alignment vertical="center"/>
      <protection/>
    </xf>
    <xf numFmtId="3" fontId="11" fillId="40" borderId="0" xfId="0" applyNumberFormat="1" applyFont="1" applyFill="1" applyAlignment="1">
      <alignment/>
    </xf>
    <xf numFmtId="3" fontId="0" fillId="40" borderId="0" xfId="0" applyNumberFormat="1" applyFill="1" applyAlignment="1">
      <alignment/>
    </xf>
    <xf numFmtId="3" fontId="0" fillId="40" borderId="0" xfId="0" applyNumberFormat="1" applyFill="1" applyBorder="1" applyAlignment="1">
      <alignment horizontal="right"/>
    </xf>
    <xf numFmtId="3" fontId="3" fillId="40" borderId="0" xfId="0" applyNumberFormat="1" applyFont="1" applyFill="1" applyAlignment="1">
      <alignment/>
    </xf>
    <xf numFmtId="3" fontId="15" fillId="40" borderId="0" xfId="0" applyNumberFormat="1" applyFont="1" applyFill="1" applyBorder="1" applyAlignment="1">
      <alignment vertical="center" wrapText="1"/>
    </xf>
    <xf numFmtId="3" fontId="0" fillId="40" borderId="0" xfId="0" applyNumberFormat="1" applyFont="1" applyFill="1" applyAlignment="1">
      <alignment/>
    </xf>
    <xf numFmtId="3" fontId="1" fillId="40" borderId="0" xfId="0" applyNumberFormat="1" applyFont="1" applyFill="1" applyBorder="1" applyAlignment="1">
      <alignment horizontal="center"/>
    </xf>
    <xf numFmtId="3" fontId="0" fillId="40" borderId="0" xfId="0" applyNumberFormat="1" applyFont="1" applyFill="1" applyAlignment="1">
      <alignment horizontal="center"/>
    </xf>
    <xf numFmtId="3" fontId="0" fillId="40" borderId="0" xfId="0" applyNumberFormat="1" applyFont="1" applyFill="1" applyBorder="1" applyAlignment="1">
      <alignment horizontal="center" wrapText="1"/>
    </xf>
    <xf numFmtId="3" fontId="0" fillId="40" borderId="0" xfId="0" applyNumberFormat="1" applyFont="1" applyFill="1" applyBorder="1" applyAlignment="1">
      <alignment vertical="center" wrapText="1"/>
    </xf>
    <xf numFmtId="3" fontId="0" fillId="40" borderId="0" xfId="0" applyNumberFormat="1" applyFont="1" applyFill="1" applyBorder="1" applyAlignment="1">
      <alignment horizontal="center" vertical="center" wrapText="1"/>
    </xf>
    <xf numFmtId="3" fontId="0" fillId="40" borderId="0" xfId="0" applyNumberFormat="1" applyFont="1" applyFill="1" applyBorder="1" applyAlignment="1">
      <alignment/>
    </xf>
    <xf numFmtId="3" fontId="0" fillId="49" borderId="0" xfId="0" applyNumberFormat="1" applyFont="1" applyFill="1" applyAlignment="1">
      <alignment/>
    </xf>
    <xf numFmtId="3" fontId="2" fillId="42" borderId="12" xfId="0" applyNumberFormat="1" applyFont="1" applyFill="1" applyBorder="1" applyAlignment="1">
      <alignment horizontal="center" vertical="center" wrapText="1"/>
    </xf>
    <xf numFmtId="3" fontId="2" fillId="42" borderId="14" xfId="0" applyNumberFormat="1" applyFont="1" applyFill="1" applyBorder="1" applyAlignment="1">
      <alignment horizontal="center"/>
    </xf>
    <xf numFmtId="3" fontId="2" fillId="49" borderId="0" xfId="0" applyNumberFormat="1" applyFont="1" applyFill="1" applyBorder="1" applyAlignment="1">
      <alignment horizontal="center"/>
    </xf>
    <xf numFmtId="3" fontId="2" fillId="40" borderId="12" xfId="0" applyNumberFormat="1" applyFont="1" applyFill="1" applyBorder="1" applyAlignment="1">
      <alignment horizontal="center"/>
    </xf>
    <xf numFmtId="3" fontId="2" fillId="40" borderId="12" xfId="0" applyNumberFormat="1" applyFont="1" applyFill="1" applyBorder="1" applyAlignment="1">
      <alignment horizontal="center" wrapText="1"/>
    </xf>
    <xf numFmtId="3" fontId="2" fillId="40" borderId="0" xfId="0" applyNumberFormat="1" applyFont="1" applyFill="1" applyBorder="1" applyAlignment="1">
      <alignment/>
    </xf>
    <xf numFmtId="3" fontId="0" fillId="40" borderId="12" xfId="0" applyNumberFormat="1" applyFont="1" applyFill="1" applyBorder="1" applyAlignment="1">
      <alignment horizontal="center"/>
    </xf>
    <xf numFmtId="3" fontId="0" fillId="40" borderId="12" xfId="0" applyNumberFormat="1" applyFont="1" applyFill="1" applyBorder="1" applyAlignment="1">
      <alignment wrapText="1"/>
    </xf>
    <xf numFmtId="3" fontId="0" fillId="40" borderId="12" xfId="0" applyNumberFormat="1" applyFont="1" applyFill="1" applyBorder="1" applyAlignment="1">
      <alignment/>
    </xf>
    <xf numFmtId="3" fontId="0" fillId="40" borderId="0" xfId="0" applyNumberFormat="1" applyFont="1" applyFill="1" applyBorder="1" applyAlignment="1">
      <alignment/>
    </xf>
    <xf numFmtId="3" fontId="0" fillId="49" borderId="12" xfId="0" applyNumberFormat="1" applyFont="1" applyFill="1" applyBorder="1" applyAlignment="1">
      <alignment horizontal="center"/>
    </xf>
    <xf numFmtId="3" fontId="0" fillId="49" borderId="0" xfId="0" applyNumberFormat="1" applyFont="1" applyFill="1" applyBorder="1" applyAlignment="1">
      <alignment/>
    </xf>
    <xf numFmtId="3" fontId="0" fillId="40" borderId="12" xfId="0" applyNumberFormat="1" applyFont="1" applyFill="1" applyBorder="1" applyAlignment="1">
      <alignment/>
    </xf>
    <xf numFmtId="3" fontId="0" fillId="42" borderId="12" xfId="0" applyNumberFormat="1" applyFont="1" applyFill="1" applyBorder="1" applyAlignment="1">
      <alignment horizontal="center"/>
    </xf>
    <xf numFmtId="3" fontId="2" fillId="42" borderId="12" xfId="0" applyNumberFormat="1" applyFont="1" applyFill="1" applyBorder="1" applyAlignment="1">
      <alignment/>
    </xf>
    <xf numFmtId="3" fontId="2" fillId="49" borderId="0" xfId="0" applyNumberFormat="1" applyFont="1" applyFill="1" applyBorder="1" applyAlignment="1">
      <alignment/>
    </xf>
    <xf numFmtId="3" fontId="0" fillId="40" borderId="0" xfId="0" applyNumberFormat="1" applyFont="1" applyFill="1" applyBorder="1" applyAlignment="1">
      <alignment horizontal="center"/>
    </xf>
    <xf numFmtId="0" fontId="6" fillId="40" borderId="0" xfId="0" applyFont="1" applyFill="1" applyBorder="1" applyAlignment="1">
      <alignment vertical="center"/>
    </xf>
    <xf numFmtId="3" fontId="2" fillId="40" borderId="0" xfId="0" applyNumberFormat="1" applyFont="1" applyFill="1" applyBorder="1" applyAlignment="1">
      <alignment vertical="center"/>
    </xf>
    <xf numFmtId="0" fontId="5" fillId="40" borderId="0" xfId="0" applyFont="1" applyFill="1" applyBorder="1" applyAlignment="1">
      <alignment vertical="center" wrapText="1"/>
    </xf>
    <xf numFmtId="0" fontId="2" fillId="40" borderId="0" xfId="0" applyFont="1" applyFill="1" applyBorder="1" applyAlignment="1">
      <alignment horizontal="center"/>
    </xf>
    <xf numFmtId="0" fontId="0" fillId="40" borderId="0" xfId="0" applyFill="1" applyAlignment="1">
      <alignment/>
    </xf>
    <xf numFmtId="0" fontId="2" fillId="43" borderId="12" xfId="0" applyFont="1" applyFill="1" applyBorder="1" applyAlignment="1">
      <alignment horizontal="center" vertical="center"/>
    </xf>
    <xf numFmtId="0" fontId="2" fillId="43" borderId="12" xfId="0" applyFont="1" applyFill="1" applyBorder="1" applyAlignment="1">
      <alignment horizontal="center"/>
    </xf>
    <xf numFmtId="0" fontId="2" fillId="43" borderId="28" xfId="0" applyFont="1" applyFill="1" applyBorder="1" applyAlignment="1">
      <alignment horizontal="center"/>
    </xf>
    <xf numFmtId="0" fontId="0" fillId="49" borderId="0" xfId="0" applyFont="1" applyFill="1" applyBorder="1" applyAlignment="1">
      <alignment horizontal="center"/>
    </xf>
    <xf numFmtId="0" fontId="2" fillId="40" borderId="24" xfId="0" applyFont="1" applyFill="1" applyBorder="1" applyAlignment="1">
      <alignment horizontal="center"/>
    </xf>
    <xf numFmtId="0" fontId="2" fillId="40" borderId="12" xfId="0" applyFont="1" applyFill="1" applyBorder="1" applyAlignment="1">
      <alignment/>
    </xf>
    <xf numFmtId="165" fontId="2" fillId="40" borderId="12" xfId="46" applyNumberFormat="1" applyFont="1" applyFill="1" applyBorder="1" applyAlignment="1" applyProtection="1">
      <alignment/>
      <protection/>
    </xf>
    <xf numFmtId="165" fontId="2" fillId="40" borderId="28" xfId="46" applyNumberFormat="1" applyFont="1" applyFill="1" applyBorder="1" applyAlignment="1" applyProtection="1">
      <alignment/>
      <protection/>
    </xf>
    <xf numFmtId="0" fontId="2" fillId="49" borderId="0" xfId="0" applyFont="1" applyFill="1" applyBorder="1" applyAlignment="1">
      <alignment/>
    </xf>
    <xf numFmtId="0" fontId="0" fillId="40" borderId="24" xfId="0" applyFont="1" applyFill="1" applyBorder="1" applyAlignment="1">
      <alignment horizontal="center"/>
    </xf>
    <xf numFmtId="0" fontId="0" fillId="40" borderId="12" xfId="0" applyFill="1" applyBorder="1" applyAlignment="1">
      <alignment/>
    </xf>
    <xf numFmtId="0" fontId="3" fillId="40" borderId="12" xfId="0" applyFont="1" applyFill="1" applyBorder="1" applyAlignment="1">
      <alignment/>
    </xf>
    <xf numFmtId="165" fontId="0" fillId="40" borderId="12" xfId="46" applyNumberFormat="1" applyFill="1" applyBorder="1" applyAlignment="1" applyProtection="1">
      <alignment/>
      <protection/>
    </xf>
    <xf numFmtId="165" fontId="0" fillId="40" borderId="28" xfId="46" applyNumberFormat="1" applyFill="1" applyBorder="1" applyAlignment="1" applyProtection="1">
      <alignment/>
      <protection/>
    </xf>
    <xf numFmtId="0" fontId="0" fillId="49" borderId="0" xfId="0" applyFill="1" applyBorder="1" applyAlignment="1">
      <alignment/>
    </xf>
    <xf numFmtId="0" fontId="8" fillId="40" borderId="12" xfId="0" applyFont="1" applyFill="1" applyBorder="1" applyAlignment="1">
      <alignment/>
    </xf>
    <xf numFmtId="165" fontId="0" fillId="49" borderId="12" xfId="46" applyNumberFormat="1" applyFill="1" applyBorder="1" applyAlignment="1" applyProtection="1">
      <alignment/>
      <protection/>
    </xf>
    <xf numFmtId="165" fontId="0" fillId="49" borderId="28" xfId="46" applyNumberFormat="1" applyFill="1" applyBorder="1" applyAlignment="1" applyProtection="1">
      <alignment/>
      <protection/>
    </xf>
    <xf numFmtId="0" fontId="0" fillId="49" borderId="0" xfId="0" applyFont="1" applyFill="1" applyBorder="1" applyAlignment="1">
      <alignment/>
    </xf>
    <xf numFmtId="0" fontId="4" fillId="40" borderId="12" xfId="0" applyFont="1" applyFill="1" applyBorder="1" applyAlignment="1">
      <alignment/>
    </xf>
    <xf numFmtId="0" fontId="3" fillId="40" borderId="12" xfId="0" applyFont="1" applyFill="1" applyBorder="1" applyAlignment="1">
      <alignment wrapText="1"/>
    </xf>
    <xf numFmtId="0" fontId="0" fillId="40" borderId="12" xfId="0" applyFont="1" applyFill="1" applyBorder="1" applyAlignment="1">
      <alignment/>
    </xf>
    <xf numFmtId="0" fontId="2" fillId="42" borderId="53" xfId="0" applyFont="1" applyFill="1" applyBorder="1" applyAlignment="1">
      <alignment horizontal="center"/>
    </xf>
    <xf numFmtId="0" fontId="0" fillId="42" borderId="20" xfId="0" applyFill="1" applyBorder="1" applyAlignment="1">
      <alignment/>
    </xf>
    <xf numFmtId="0" fontId="2" fillId="42" borderId="20" xfId="0" applyFont="1" applyFill="1" applyBorder="1" applyAlignment="1">
      <alignment/>
    </xf>
    <xf numFmtId="165" fontId="2" fillId="42" borderId="20" xfId="46" applyNumberFormat="1" applyFont="1" applyFill="1" applyBorder="1" applyAlignment="1" applyProtection="1">
      <alignment/>
      <protection/>
    </xf>
    <xf numFmtId="165" fontId="2" fillId="42" borderId="21" xfId="46" applyNumberFormat="1" applyFont="1" applyFill="1" applyBorder="1" applyAlignment="1" applyProtection="1">
      <alignment/>
      <protection/>
    </xf>
    <xf numFmtId="0" fontId="2" fillId="50" borderId="13" xfId="0" applyFont="1" applyFill="1" applyBorder="1" applyAlignment="1">
      <alignment/>
    </xf>
    <xf numFmtId="0" fontId="2" fillId="50" borderId="13" xfId="0" applyFont="1" applyFill="1" applyBorder="1" applyAlignment="1">
      <alignment horizontal="center"/>
    </xf>
    <xf numFmtId="0" fontId="0" fillId="40" borderId="10" xfId="0" applyFont="1" applyFill="1" applyBorder="1" applyAlignment="1">
      <alignment/>
    </xf>
    <xf numFmtId="165" fontId="0" fillId="40" borderId="10" xfId="46" applyNumberFormat="1" applyFill="1" applyBorder="1" applyAlignment="1" applyProtection="1">
      <alignment/>
      <protection/>
    </xf>
    <xf numFmtId="0" fontId="2" fillId="42" borderId="13" xfId="0" applyFont="1" applyFill="1" applyBorder="1" applyAlignment="1">
      <alignment/>
    </xf>
    <xf numFmtId="165" fontId="2" fillId="42" borderId="13" xfId="46" applyNumberFormat="1" applyFont="1" applyFill="1" applyBorder="1" applyAlignment="1" applyProtection="1">
      <alignment/>
      <protection/>
    </xf>
    <xf numFmtId="165" fontId="2" fillId="33" borderId="43" xfId="46" applyNumberFormat="1" applyFont="1" applyFill="1" applyBorder="1" applyAlignment="1" applyProtection="1">
      <alignment horizontal="center" vertical="center" wrapText="1"/>
      <protection/>
    </xf>
    <xf numFmtId="165" fontId="2" fillId="33" borderId="185" xfId="46" applyNumberFormat="1" applyFont="1" applyFill="1" applyBorder="1" applyAlignment="1" applyProtection="1">
      <alignment horizontal="center"/>
      <protection/>
    </xf>
    <xf numFmtId="165" fontId="2" fillId="36" borderId="89" xfId="46" applyNumberFormat="1" applyFont="1" applyFill="1" applyBorder="1" applyAlignment="1" applyProtection="1">
      <alignment/>
      <protection/>
    </xf>
    <xf numFmtId="165" fontId="2" fillId="33" borderId="11" xfId="46" applyNumberFormat="1" applyFont="1" applyFill="1" applyBorder="1" applyAlignment="1" applyProtection="1">
      <alignment horizontal="center"/>
      <protection/>
    </xf>
    <xf numFmtId="165" fontId="2" fillId="36" borderId="186" xfId="46" applyNumberFormat="1" applyFont="1" applyFill="1" applyBorder="1" applyAlignment="1" applyProtection="1">
      <alignment/>
      <protection/>
    </xf>
    <xf numFmtId="3" fontId="8" fillId="0" borderId="24" xfId="0" applyNumberFormat="1" applyFont="1" applyFill="1" applyBorder="1" applyAlignment="1">
      <alignment horizontal="left"/>
    </xf>
    <xf numFmtId="3" fontId="0" fillId="0" borderId="71" xfId="0" applyNumberFormat="1" applyFont="1" applyBorder="1" applyAlignment="1">
      <alignment horizontal="center"/>
    </xf>
    <xf numFmtId="3" fontId="0" fillId="0" borderId="71" xfId="0" applyNumberFormat="1" applyBorder="1" applyAlignment="1">
      <alignment/>
    </xf>
    <xf numFmtId="165" fontId="0" fillId="0" borderId="35" xfId="46" applyNumberFormat="1" applyFont="1" applyFill="1" applyBorder="1" applyAlignment="1" applyProtection="1">
      <alignment/>
      <protection/>
    </xf>
    <xf numFmtId="165" fontId="75" fillId="33" borderId="61" xfId="46" applyNumberFormat="1" applyFont="1" applyFill="1" applyBorder="1" applyAlignment="1" applyProtection="1">
      <alignment/>
      <protection/>
    </xf>
    <xf numFmtId="3" fontId="76" fillId="0" borderId="0" xfId="0" applyNumberFormat="1" applyFont="1" applyFill="1" applyAlignment="1">
      <alignment/>
    </xf>
    <xf numFmtId="3" fontId="75" fillId="0" borderId="0" xfId="0" applyNumberFormat="1" applyFont="1" applyFill="1" applyAlignment="1">
      <alignment/>
    </xf>
    <xf numFmtId="0" fontId="75" fillId="0" borderId="0" xfId="0" applyFont="1" applyAlignment="1">
      <alignment/>
    </xf>
    <xf numFmtId="0" fontId="77" fillId="0" borderId="0" xfId="0" applyFont="1" applyAlignment="1">
      <alignment/>
    </xf>
    <xf numFmtId="0" fontId="78" fillId="33" borderId="61" xfId="0" applyFont="1" applyFill="1" applyBorder="1" applyAlignment="1">
      <alignment horizontal="left" vertical="center" wrapText="1"/>
    </xf>
    <xf numFmtId="0" fontId="79" fillId="33" borderId="61" xfId="0" applyFont="1" applyFill="1" applyBorder="1" applyAlignment="1">
      <alignment/>
    </xf>
    <xf numFmtId="0" fontId="75" fillId="33" borderId="61" xfId="0" applyFont="1" applyFill="1" applyBorder="1" applyAlignment="1">
      <alignment/>
    </xf>
    <xf numFmtId="0" fontId="80" fillId="45" borderId="61" xfId="0" applyFont="1" applyFill="1" applyBorder="1" applyAlignment="1">
      <alignment horizontal="left" vertical="center" wrapText="1"/>
    </xf>
    <xf numFmtId="3" fontId="75" fillId="0" borderId="61" xfId="0" applyNumberFormat="1" applyFont="1" applyBorder="1" applyAlignment="1">
      <alignment/>
    </xf>
    <xf numFmtId="165" fontId="75" fillId="0" borderId="61" xfId="46" applyNumberFormat="1" applyFont="1" applyFill="1" applyBorder="1" applyAlignment="1" applyProtection="1">
      <alignment/>
      <protection/>
    </xf>
    <xf numFmtId="3" fontId="75" fillId="49" borderId="61" xfId="0" applyNumberFormat="1" applyFont="1" applyFill="1" applyBorder="1" applyAlignment="1">
      <alignment/>
    </xf>
    <xf numFmtId="3" fontId="75" fillId="0" borderId="61" xfId="0" applyNumberFormat="1" applyFont="1" applyFill="1" applyBorder="1" applyAlignment="1">
      <alignment/>
    </xf>
    <xf numFmtId="3" fontId="80" fillId="0" borderId="61" xfId="0" applyNumberFormat="1" applyFont="1" applyBorder="1" applyAlignment="1">
      <alignment/>
    </xf>
    <xf numFmtId="0" fontId="75" fillId="0" borderId="61" xfId="0" applyFont="1" applyBorder="1" applyAlignment="1">
      <alignment/>
    </xf>
    <xf numFmtId="165" fontId="75" fillId="0" borderId="61" xfId="46" applyNumberFormat="1" applyFont="1" applyBorder="1" applyAlignment="1">
      <alignment/>
    </xf>
    <xf numFmtId="0" fontId="78" fillId="45" borderId="61" xfId="0" applyFont="1" applyFill="1" applyBorder="1" applyAlignment="1">
      <alignment horizontal="left" vertical="center" wrapText="1"/>
    </xf>
    <xf numFmtId="3" fontId="77" fillId="45" borderId="61" xfId="0" applyNumberFormat="1" applyFont="1" applyFill="1" applyBorder="1" applyAlignment="1">
      <alignment/>
    </xf>
    <xf numFmtId="0" fontId="77" fillId="33" borderId="61" xfId="0" applyFont="1" applyFill="1" applyBorder="1" applyAlignment="1">
      <alignment/>
    </xf>
    <xf numFmtId="3" fontId="75" fillId="36" borderId="61" xfId="0" applyNumberFormat="1" applyFont="1" applyFill="1" applyBorder="1" applyAlignment="1">
      <alignment/>
    </xf>
    <xf numFmtId="3" fontId="77" fillId="0" borderId="61" xfId="0" applyNumberFormat="1" applyFont="1" applyBorder="1" applyAlignment="1">
      <alignment/>
    </xf>
    <xf numFmtId="3" fontId="77" fillId="33" borderId="61" xfId="0" applyNumberFormat="1" applyFont="1" applyFill="1" applyBorder="1" applyAlignment="1">
      <alignment/>
    </xf>
    <xf numFmtId="3" fontId="80" fillId="0" borderId="0" xfId="0" applyNumberFormat="1" applyFont="1" applyFill="1" applyAlignment="1">
      <alignment/>
    </xf>
    <xf numFmtId="0" fontId="0" fillId="0" borderId="61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 vertical="center" wrapText="1"/>
    </xf>
    <xf numFmtId="0" fontId="0" fillId="35" borderId="0" xfId="0" applyFont="1" applyFill="1" applyBorder="1" applyAlignment="1">
      <alignment horizontal="right"/>
    </xf>
    <xf numFmtId="0" fontId="2" fillId="35" borderId="0" xfId="0" applyFont="1" applyFill="1" applyBorder="1" applyAlignment="1">
      <alignment horizontal="center" vertical="center" wrapText="1"/>
    </xf>
    <xf numFmtId="0" fontId="3" fillId="35" borderId="0" xfId="0" applyFont="1" applyFill="1" applyBorder="1" applyAlignment="1">
      <alignment horizontal="center" vertical="center" wrapText="1"/>
    </xf>
    <xf numFmtId="0" fontId="2" fillId="35" borderId="12" xfId="0" applyFont="1" applyFill="1" applyBorder="1" applyAlignment="1">
      <alignment horizontal="center" vertical="center"/>
    </xf>
    <xf numFmtId="0" fontId="2" fillId="35" borderId="0" xfId="0" applyFont="1" applyFill="1" applyBorder="1" applyAlignment="1">
      <alignment horizontal="right"/>
    </xf>
    <xf numFmtId="0" fontId="2" fillId="35" borderId="0" xfId="0" applyFont="1" applyFill="1" applyBorder="1" applyAlignment="1">
      <alignment horizontal="center"/>
    </xf>
    <xf numFmtId="0" fontId="0" fillId="35" borderId="49" xfId="0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 horizontal="center" vertical="center" wrapText="1"/>
    </xf>
    <xf numFmtId="3" fontId="2" fillId="33" borderId="52" xfId="0" applyNumberFormat="1" applyFont="1" applyFill="1" applyBorder="1" applyAlignment="1">
      <alignment horizontal="center" vertical="center" wrapText="1"/>
    </xf>
    <xf numFmtId="3" fontId="6" fillId="36" borderId="164" xfId="0" applyNumberFormat="1" applyFont="1" applyFill="1" applyBorder="1" applyAlignment="1">
      <alignment horizontal="center" vertical="center"/>
    </xf>
    <xf numFmtId="3" fontId="6" fillId="0" borderId="118" xfId="0" applyNumberFormat="1" applyFont="1" applyFill="1" applyBorder="1" applyAlignment="1">
      <alignment horizontal="center" vertical="center"/>
    </xf>
    <xf numFmtId="3" fontId="6" fillId="0" borderId="61" xfId="0" applyNumberFormat="1" applyFont="1" applyFill="1" applyBorder="1" applyAlignment="1">
      <alignment horizontal="center" vertical="center"/>
    </xf>
    <xf numFmtId="3" fontId="5" fillId="37" borderId="102" xfId="0" applyNumberFormat="1" applyFont="1" applyFill="1" applyBorder="1" applyAlignment="1">
      <alignment horizontal="center" vertical="center"/>
    </xf>
    <xf numFmtId="3" fontId="5" fillId="37" borderId="187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right" vertical="center" wrapText="1"/>
    </xf>
    <xf numFmtId="166" fontId="7" fillId="0" borderId="0" xfId="57" applyFont="1" applyFill="1" applyBorder="1" applyAlignment="1" applyProtection="1">
      <alignment horizontal="center" vertical="center"/>
      <protection/>
    </xf>
    <xf numFmtId="3" fontId="0" fillId="0" borderId="188" xfId="0" applyNumberFormat="1" applyFont="1" applyFill="1" applyBorder="1" applyAlignment="1">
      <alignment horizontal="right" vertical="center" wrapText="1"/>
    </xf>
    <xf numFmtId="3" fontId="2" fillId="33" borderId="26" xfId="0" applyNumberFormat="1" applyFont="1" applyFill="1" applyBorder="1" applyAlignment="1">
      <alignment horizontal="center" vertical="center" wrapText="1"/>
    </xf>
    <xf numFmtId="3" fontId="2" fillId="37" borderId="63" xfId="0" applyNumberFormat="1" applyFont="1" applyFill="1" applyBorder="1" applyAlignment="1">
      <alignment horizontal="center" vertical="center" wrapText="1"/>
    </xf>
    <xf numFmtId="3" fontId="2" fillId="37" borderId="16" xfId="0" applyNumberFormat="1" applyFont="1" applyFill="1" applyBorder="1" applyAlignment="1">
      <alignment horizontal="center" vertical="center" wrapText="1"/>
    </xf>
    <xf numFmtId="166" fontId="11" fillId="0" borderId="0" xfId="57" applyFont="1" applyFill="1" applyBorder="1" applyAlignment="1" applyProtection="1">
      <alignment horizontal="center" vertical="center" wrapText="1"/>
      <protection/>
    </xf>
    <xf numFmtId="166" fontId="6" fillId="0" borderId="0" xfId="57" applyFont="1" applyFill="1" applyBorder="1" applyAlignment="1" applyProtection="1">
      <alignment horizontal="right" vertical="center"/>
      <protection/>
    </xf>
    <xf numFmtId="3" fontId="0" fillId="37" borderId="120" xfId="0" applyNumberFormat="1" applyFont="1" applyFill="1" applyBorder="1" applyAlignment="1">
      <alignment horizontal="center" vertical="center" wrapText="1"/>
    </xf>
    <xf numFmtId="3" fontId="0" fillId="37" borderId="66" xfId="0" applyNumberFormat="1" applyFont="1" applyFill="1" applyBorder="1" applyAlignment="1">
      <alignment horizontal="center" vertical="center" wrapText="1"/>
    </xf>
    <xf numFmtId="3" fontId="12" fillId="0" borderId="0" xfId="0" applyNumberFormat="1" applyFont="1" applyFill="1" applyBorder="1" applyAlignment="1">
      <alignment horizontal="center"/>
    </xf>
    <xf numFmtId="3" fontId="2" fillId="37" borderId="155" xfId="0" applyNumberFormat="1" applyFont="1" applyFill="1" applyBorder="1" applyAlignment="1">
      <alignment horizontal="center" vertical="center" wrapText="1"/>
    </xf>
    <xf numFmtId="3" fontId="2" fillId="37" borderId="119" xfId="0" applyNumberFormat="1" applyFont="1" applyFill="1" applyBorder="1" applyAlignment="1">
      <alignment horizontal="center" vertical="center" wrapText="1"/>
    </xf>
    <xf numFmtId="3" fontId="2" fillId="37" borderId="13" xfId="0" applyNumberFormat="1" applyFont="1" applyFill="1" applyBorder="1" applyAlignment="1">
      <alignment horizontal="center" vertical="center" wrapText="1"/>
    </xf>
    <xf numFmtId="0" fontId="5" fillId="37" borderId="84" xfId="0" applyFont="1" applyFill="1" applyBorder="1" applyAlignment="1">
      <alignment horizontal="center"/>
    </xf>
    <xf numFmtId="0" fontId="5" fillId="37" borderId="12" xfId="0" applyFont="1" applyFill="1" applyBorder="1" applyAlignment="1">
      <alignment horizontal="center"/>
    </xf>
    <xf numFmtId="3" fontId="15" fillId="0" borderId="0" xfId="0" applyNumberFormat="1" applyFont="1" applyBorder="1" applyAlignment="1">
      <alignment horizontal="center" vertical="center" wrapText="1"/>
    </xf>
    <xf numFmtId="3" fontId="2" fillId="33" borderId="155" xfId="0" applyNumberFormat="1" applyFont="1" applyFill="1" applyBorder="1" applyAlignment="1">
      <alignment horizontal="center" vertical="center" wrapText="1"/>
    </xf>
    <xf numFmtId="3" fontId="2" fillId="33" borderId="63" xfId="0" applyNumberFormat="1" applyFont="1" applyFill="1" applyBorder="1" applyAlignment="1">
      <alignment horizontal="center" vertical="center" wrapText="1"/>
    </xf>
    <xf numFmtId="3" fontId="2" fillId="33" borderId="134" xfId="0" applyNumberFormat="1" applyFont="1" applyFill="1" applyBorder="1" applyAlignment="1">
      <alignment horizontal="center" vertical="center" wrapText="1"/>
    </xf>
    <xf numFmtId="3" fontId="2" fillId="33" borderId="66" xfId="0" applyNumberFormat="1" applyFont="1" applyFill="1" applyBorder="1" applyAlignment="1">
      <alignment horizontal="center" vertical="center" wrapText="1"/>
    </xf>
    <xf numFmtId="3" fontId="12" fillId="0" borderId="0" xfId="0" applyNumberFormat="1" applyFont="1" applyFill="1" applyBorder="1" applyAlignment="1">
      <alignment horizontal="center" vertical="center"/>
    </xf>
    <xf numFmtId="3" fontId="0" fillId="0" borderId="0" xfId="0" applyNumberFormat="1" applyFill="1" applyBorder="1" applyAlignment="1">
      <alignment horizontal="center" vertical="center"/>
    </xf>
    <xf numFmtId="3" fontId="0" fillId="0" borderId="189" xfId="0" applyNumberFormat="1" applyFont="1" applyBorder="1" applyAlignment="1">
      <alignment horizontal="right"/>
    </xf>
    <xf numFmtId="166" fontId="11" fillId="0" borderId="0" xfId="57" applyFont="1" applyFill="1" applyBorder="1" applyAlignment="1" applyProtection="1">
      <alignment horizontal="center" vertical="center"/>
      <protection/>
    </xf>
    <xf numFmtId="3" fontId="4" fillId="44" borderId="172" xfId="0" applyNumberFormat="1" applyFont="1" applyFill="1" applyBorder="1" applyAlignment="1">
      <alignment horizontal="center" vertical="center" wrapText="1"/>
    </xf>
    <xf numFmtId="3" fontId="4" fillId="44" borderId="162" xfId="0" applyNumberFormat="1" applyFont="1" applyFill="1" applyBorder="1" applyAlignment="1">
      <alignment horizontal="center" vertical="center" wrapText="1"/>
    </xf>
    <xf numFmtId="3" fontId="4" fillId="44" borderId="157" xfId="0" applyNumberFormat="1" applyFont="1" applyFill="1" applyBorder="1" applyAlignment="1">
      <alignment horizontal="center" vertical="center" wrapText="1"/>
    </xf>
    <xf numFmtId="3" fontId="4" fillId="44" borderId="158" xfId="0" applyNumberFormat="1" applyFont="1" applyFill="1" applyBorder="1" applyAlignment="1">
      <alignment horizontal="center" vertical="center" wrapText="1"/>
    </xf>
    <xf numFmtId="3" fontId="4" fillId="33" borderId="190" xfId="0" applyNumberFormat="1" applyFont="1" applyFill="1" applyBorder="1" applyAlignment="1">
      <alignment horizontal="center" vertical="center" wrapText="1"/>
    </xf>
    <xf numFmtId="3" fontId="4" fillId="33" borderId="77" xfId="0" applyNumberFormat="1" applyFont="1" applyFill="1" applyBorder="1" applyAlignment="1">
      <alignment horizontal="center" vertical="center" wrapText="1"/>
    </xf>
    <xf numFmtId="3" fontId="4" fillId="33" borderId="120" xfId="0" applyNumberFormat="1" applyFont="1" applyFill="1" applyBorder="1" applyAlignment="1">
      <alignment horizontal="center" vertical="center" wrapText="1"/>
    </xf>
    <xf numFmtId="3" fontId="4" fillId="33" borderId="66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166" fontId="11" fillId="0" borderId="0" xfId="57" applyFont="1" applyFill="1" applyBorder="1" applyAlignment="1" applyProtection="1">
      <alignment horizontal="center"/>
      <protection/>
    </xf>
    <xf numFmtId="0" fontId="5" fillId="0" borderId="0" xfId="0" applyFont="1" applyBorder="1" applyAlignment="1">
      <alignment horizontal="center" wrapText="1"/>
    </xf>
    <xf numFmtId="3" fontId="7" fillId="0" borderId="191" xfId="0" applyNumberFormat="1" applyFont="1" applyFill="1" applyBorder="1" applyAlignment="1">
      <alignment horizontal="left" vertical="center" wrapText="1"/>
    </xf>
    <xf numFmtId="3" fontId="17" fillId="0" borderId="12" xfId="0" applyNumberFormat="1" applyFont="1" applyFill="1" applyBorder="1" applyAlignment="1">
      <alignment horizontal="left" vertical="center" wrapText="1"/>
    </xf>
    <xf numFmtId="3" fontId="7" fillId="0" borderId="12" xfId="0" applyNumberFormat="1" applyFont="1" applyFill="1" applyBorder="1" applyAlignment="1">
      <alignment horizontal="left" vertical="center" wrapText="1"/>
    </xf>
    <xf numFmtId="3" fontId="2" fillId="33" borderId="85" xfId="0" applyNumberFormat="1" applyFont="1" applyFill="1" applyBorder="1" applyAlignment="1">
      <alignment horizontal="center" vertical="center" wrapText="1"/>
    </xf>
    <xf numFmtId="3" fontId="2" fillId="33" borderId="84" xfId="0" applyNumberFormat="1" applyFont="1" applyFill="1" applyBorder="1" applyAlignment="1">
      <alignment horizontal="center" vertical="center" wrapText="1"/>
    </xf>
    <xf numFmtId="3" fontId="2" fillId="33" borderId="88" xfId="0" applyNumberFormat="1" applyFont="1" applyFill="1" applyBorder="1" applyAlignment="1">
      <alignment horizontal="center" vertical="center" wrapText="1"/>
    </xf>
    <xf numFmtId="3" fontId="2" fillId="33" borderId="79" xfId="0" applyNumberFormat="1" applyFont="1" applyFill="1" applyBorder="1" applyAlignment="1">
      <alignment horizontal="center" vertical="center" wrapText="1"/>
    </xf>
    <xf numFmtId="3" fontId="17" fillId="0" borderId="14" xfId="0" applyNumberFormat="1" applyFont="1" applyFill="1" applyBorder="1" applyAlignment="1">
      <alignment horizontal="left" vertical="center" wrapText="1"/>
    </xf>
    <xf numFmtId="3" fontId="7" fillId="0" borderId="192" xfId="0" applyNumberFormat="1" applyFont="1" applyFill="1" applyBorder="1" applyAlignment="1">
      <alignment horizontal="left" vertical="center"/>
    </xf>
    <xf numFmtId="3" fontId="18" fillId="0" borderId="0" xfId="0" applyNumberFormat="1" applyFont="1" applyFill="1" applyBorder="1" applyAlignment="1">
      <alignment horizontal="center" vertical="center"/>
    </xf>
    <xf numFmtId="0" fontId="6" fillId="40" borderId="0" xfId="0" applyFont="1" applyFill="1" applyBorder="1" applyAlignment="1">
      <alignment horizontal="center"/>
    </xf>
    <xf numFmtId="3" fontId="0" fillId="40" borderId="0" xfId="0" applyNumberFormat="1" applyFont="1" applyFill="1" applyBorder="1" applyAlignment="1">
      <alignment horizontal="center"/>
    </xf>
    <xf numFmtId="3" fontId="0" fillId="40" borderId="0" xfId="0" applyNumberFormat="1" applyFill="1" applyBorder="1" applyAlignment="1">
      <alignment horizontal="center"/>
    </xf>
    <xf numFmtId="166" fontId="6" fillId="40" borderId="0" xfId="57" applyFont="1" applyFill="1" applyBorder="1" applyAlignment="1" applyProtection="1">
      <alignment horizontal="right" vertical="center"/>
      <protection/>
    </xf>
    <xf numFmtId="0" fontId="6" fillId="40" borderId="0" xfId="0" applyFont="1" applyFill="1" applyBorder="1" applyAlignment="1">
      <alignment horizontal="right"/>
    </xf>
    <xf numFmtId="3" fontId="0" fillId="40" borderId="0" xfId="0" applyNumberFormat="1" applyFont="1" applyFill="1" applyBorder="1" applyAlignment="1">
      <alignment horizontal="right"/>
    </xf>
    <xf numFmtId="0" fontId="2" fillId="40" borderId="0" xfId="0" applyFont="1" applyFill="1" applyBorder="1" applyAlignment="1">
      <alignment horizontal="center"/>
    </xf>
    <xf numFmtId="0" fontId="0" fillId="40" borderId="49" xfId="0" applyFont="1" applyFill="1" applyBorder="1" applyAlignment="1">
      <alignment horizontal="right" vertical="center"/>
    </xf>
    <xf numFmtId="0" fontId="5" fillId="40" borderId="0" xfId="0" applyFont="1" applyFill="1" applyBorder="1" applyAlignment="1">
      <alignment horizontal="center" vertical="center" wrapText="1"/>
    </xf>
    <xf numFmtId="3" fontId="2" fillId="40" borderId="0" xfId="0" applyNumberFormat="1" applyFont="1" applyFill="1" applyBorder="1" applyAlignment="1">
      <alignment horizontal="center" vertical="center"/>
    </xf>
    <xf numFmtId="3" fontId="0" fillId="40" borderId="0" xfId="0" applyNumberFormat="1" applyFont="1" applyFill="1" applyBorder="1" applyAlignment="1">
      <alignment horizontal="center" vertical="center" wrapText="1"/>
    </xf>
    <xf numFmtId="3" fontId="2" fillId="42" borderId="12" xfId="0" applyNumberFormat="1" applyFont="1" applyFill="1" applyBorder="1" applyAlignment="1">
      <alignment horizontal="center" vertical="center" wrapText="1"/>
    </xf>
    <xf numFmtId="3" fontId="15" fillId="40" borderId="0" xfId="0" applyNumberFormat="1" applyFont="1" applyFill="1" applyBorder="1" applyAlignment="1">
      <alignment horizontal="center" vertical="center" wrapText="1"/>
    </xf>
    <xf numFmtId="3" fontId="2" fillId="42" borderId="11" xfId="0" applyNumberFormat="1" applyFont="1" applyFill="1" applyBorder="1" applyAlignment="1">
      <alignment horizontal="center" vertical="center" wrapText="1"/>
    </xf>
    <xf numFmtId="3" fontId="4" fillId="42" borderId="61" xfId="0" applyNumberFormat="1" applyFont="1" applyFill="1" applyBorder="1" applyAlignment="1">
      <alignment horizontal="center" vertical="center" wrapText="1"/>
    </xf>
    <xf numFmtId="3" fontId="2" fillId="42" borderId="61" xfId="0" applyNumberFormat="1" applyFont="1" applyFill="1" applyBorder="1" applyAlignment="1">
      <alignment horizontal="center" vertical="center" wrapText="1"/>
    </xf>
    <xf numFmtId="3" fontId="2" fillId="49" borderId="0" xfId="0" applyNumberFormat="1" applyFont="1" applyFill="1" applyBorder="1" applyAlignment="1">
      <alignment horizontal="center" vertical="center" wrapText="1"/>
    </xf>
    <xf numFmtId="3" fontId="4" fillId="49" borderId="0" xfId="0" applyNumberFormat="1" applyFont="1" applyFill="1" applyBorder="1" applyAlignment="1">
      <alignment horizontal="center" vertical="center" wrapText="1"/>
    </xf>
    <xf numFmtId="3" fontId="2" fillId="43" borderId="19" xfId="0" applyNumberFormat="1" applyFont="1" applyFill="1" applyBorder="1" applyAlignment="1">
      <alignment horizontal="center" vertical="center" wrapText="1"/>
    </xf>
    <xf numFmtId="0" fontId="2" fillId="43" borderId="52" xfId="0" applyFont="1" applyFill="1" applyBorder="1" applyAlignment="1">
      <alignment horizontal="center" vertical="center" wrapText="1"/>
    </xf>
    <xf numFmtId="3" fontId="0" fillId="40" borderId="0" xfId="0" applyNumberFormat="1" applyFont="1" applyFill="1" applyBorder="1" applyAlignment="1">
      <alignment horizontal="right" vertical="center"/>
    </xf>
    <xf numFmtId="0" fontId="6" fillId="40" borderId="0" xfId="0" applyFont="1" applyFill="1" applyBorder="1" applyAlignment="1">
      <alignment horizontal="right" vertical="center"/>
    </xf>
    <xf numFmtId="0" fontId="2" fillId="43" borderId="18" xfId="0" applyFont="1" applyFill="1" applyBorder="1" applyAlignment="1">
      <alignment horizontal="center" vertical="center"/>
    </xf>
    <xf numFmtId="3" fontId="2" fillId="43" borderId="18" xfId="0" applyNumberFormat="1" applyFont="1" applyFill="1" applyBorder="1" applyAlignment="1">
      <alignment horizontal="center" vertical="center" wrapText="1"/>
    </xf>
    <xf numFmtId="0" fontId="78" fillId="0" borderId="61" xfId="0" applyFont="1" applyFill="1" applyBorder="1" applyAlignment="1">
      <alignment horizontal="center" vertical="center" wrapText="1"/>
    </xf>
    <xf numFmtId="166" fontId="76" fillId="0" borderId="0" xfId="57" applyFont="1" applyFill="1" applyBorder="1" applyAlignment="1" applyProtection="1">
      <alignment horizontal="center"/>
      <protection/>
    </xf>
    <xf numFmtId="166" fontId="81" fillId="0" borderId="0" xfId="57" applyFont="1" applyFill="1" applyBorder="1" applyAlignment="1" applyProtection="1">
      <alignment horizontal="right" vertical="center"/>
      <protection/>
    </xf>
    <xf numFmtId="3" fontId="77" fillId="0" borderId="0" xfId="0" applyNumberFormat="1" applyFont="1" applyFill="1" applyBorder="1" applyAlignment="1">
      <alignment horizontal="center" vertical="center"/>
    </xf>
    <xf numFmtId="0" fontId="77" fillId="0" borderId="0" xfId="0" applyFont="1" applyBorder="1" applyAlignment="1">
      <alignment horizontal="center"/>
    </xf>
    <xf numFmtId="0" fontId="75" fillId="0" borderId="0" xfId="0" applyFont="1" applyBorder="1" applyAlignment="1">
      <alignment horizontal="right" vertical="center"/>
    </xf>
    <xf numFmtId="0" fontId="75" fillId="0" borderId="0" xfId="0" applyFont="1" applyBorder="1" applyAlignment="1">
      <alignment horizontal="right"/>
    </xf>
    <xf numFmtId="166" fontId="7" fillId="0" borderId="0" xfId="57" applyFont="1" applyFill="1" applyBorder="1" applyAlignment="1" applyProtection="1">
      <alignment horizontal="right" vertical="center"/>
      <protection/>
    </xf>
    <xf numFmtId="3" fontId="2" fillId="0" borderId="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3" fontId="0" fillId="0" borderId="0" xfId="0" applyNumberFormat="1" applyFont="1" applyBorder="1" applyAlignment="1">
      <alignment horizontal="right" vertical="center"/>
    </xf>
    <xf numFmtId="3" fontId="0" fillId="0" borderId="0" xfId="0" applyNumberFormat="1" applyFill="1" applyBorder="1" applyAlignment="1">
      <alignment horizontal="center"/>
    </xf>
    <xf numFmtId="0" fontId="2" fillId="33" borderId="12" xfId="0" applyFont="1" applyFill="1" applyBorder="1" applyAlignment="1">
      <alignment horizontal="center" vertical="center" wrapText="1"/>
    </xf>
    <xf numFmtId="166" fontId="6" fillId="0" borderId="0" xfId="57" applyFont="1" applyFill="1" applyBorder="1" applyAlignment="1" applyProtection="1">
      <alignment horizontal="right" vertical="center"/>
      <protection/>
    </xf>
    <xf numFmtId="0" fontId="0" fillId="0" borderId="49" xfId="0" applyFont="1" applyBorder="1" applyAlignment="1">
      <alignment horizontal="right"/>
    </xf>
    <xf numFmtId="3" fontId="0" fillId="0" borderId="0" xfId="0" applyNumberFormat="1" applyFont="1" applyFill="1" applyBorder="1" applyAlignment="1">
      <alignment horizontal="center" vertical="center"/>
    </xf>
    <xf numFmtId="3" fontId="2" fillId="37" borderId="85" xfId="0" applyNumberFormat="1" applyFont="1" applyFill="1" applyBorder="1" applyAlignment="1">
      <alignment horizontal="center" vertical="center" wrapText="1"/>
    </xf>
    <xf numFmtId="3" fontId="2" fillId="37" borderId="193" xfId="0" applyNumberFormat="1" applyFont="1" applyFill="1" applyBorder="1" applyAlignment="1">
      <alignment horizontal="center" vertical="center" wrapText="1"/>
    </xf>
    <xf numFmtId="3" fontId="2" fillId="37" borderId="194" xfId="0" applyNumberFormat="1" applyFont="1" applyFill="1" applyBorder="1" applyAlignment="1">
      <alignment horizontal="center" vertical="center" wrapText="1"/>
    </xf>
    <xf numFmtId="3" fontId="2" fillId="37" borderId="52" xfId="0" applyNumberFormat="1" applyFont="1" applyFill="1" applyBorder="1" applyAlignment="1">
      <alignment horizontal="center" vertical="center" wrapText="1"/>
    </xf>
    <xf numFmtId="0" fontId="8" fillId="0" borderId="118" xfId="0" applyFont="1" applyFill="1" applyBorder="1" applyAlignment="1">
      <alignment horizontal="center"/>
    </xf>
    <xf numFmtId="0" fontId="8" fillId="0" borderId="61" xfId="0" applyFont="1" applyFill="1" applyBorder="1" applyAlignment="1">
      <alignment horizontal="center"/>
    </xf>
    <xf numFmtId="0" fontId="0" fillId="0" borderId="118" xfId="0" applyFont="1" applyFill="1" applyBorder="1" applyAlignment="1">
      <alignment horizontal="center"/>
    </xf>
    <xf numFmtId="0" fontId="0" fillId="0" borderId="61" xfId="0" applyFont="1" applyFill="1" applyBorder="1" applyAlignment="1">
      <alignment horizontal="center"/>
    </xf>
    <xf numFmtId="0" fontId="8" fillId="0" borderId="123" xfId="0" applyFont="1" applyFill="1" applyBorder="1" applyAlignment="1">
      <alignment horizontal="center"/>
    </xf>
    <xf numFmtId="0" fontId="8" fillId="0" borderId="70" xfId="0" applyFont="1" applyFill="1" applyBorder="1" applyAlignment="1">
      <alignment horizontal="center"/>
    </xf>
    <xf numFmtId="0" fontId="6" fillId="36" borderId="130" xfId="0" applyFont="1" applyFill="1" applyBorder="1" applyAlignment="1">
      <alignment horizontal="center" vertical="center"/>
    </xf>
    <xf numFmtId="0" fontId="6" fillId="36" borderId="72" xfId="0" applyFont="1" applyFill="1" applyBorder="1" applyAlignment="1">
      <alignment horizontal="center" vertical="center"/>
    </xf>
    <xf numFmtId="3" fontId="6" fillId="36" borderId="72" xfId="0" applyNumberFormat="1" applyFont="1" applyFill="1" applyBorder="1" applyAlignment="1">
      <alignment horizontal="left" vertical="center"/>
    </xf>
    <xf numFmtId="0" fontId="5" fillId="39" borderId="177" xfId="0" applyFont="1" applyFill="1" applyBorder="1" applyAlignment="1">
      <alignment horizontal="center"/>
    </xf>
    <xf numFmtId="0" fontId="5" fillId="39" borderId="106" xfId="0" applyFont="1" applyFill="1" applyBorder="1" applyAlignment="1">
      <alignment horizontal="center"/>
    </xf>
    <xf numFmtId="3" fontId="5" fillId="39" borderId="106" xfId="0" applyNumberFormat="1" applyFont="1" applyFill="1" applyBorder="1" applyAlignment="1">
      <alignment horizontal="left" vertical="center"/>
    </xf>
    <xf numFmtId="3" fontId="2" fillId="0" borderId="70" xfId="0" applyNumberFormat="1" applyFont="1" applyFill="1" applyBorder="1" applyAlignment="1">
      <alignment horizontal="left"/>
    </xf>
    <xf numFmtId="0" fontId="33" fillId="0" borderId="118" xfId="0" applyFont="1" applyFill="1" applyBorder="1" applyAlignment="1">
      <alignment horizontal="center"/>
    </xf>
    <xf numFmtId="0" fontId="33" fillId="0" borderId="61" xfId="0" applyFont="1" applyFill="1" applyBorder="1" applyAlignment="1">
      <alignment horizontal="center"/>
    </xf>
    <xf numFmtId="0" fontId="2" fillId="0" borderId="118" xfId="0" applyFont="1" applyFill="1" applyBorder="1" applyAlignment="1">
      <alignment horizontal="center"/>
    </xf>
    <xf numFmtId="0" fontId="2" fillId="0" borderId="61" xfId="0" applyFont="1" applyFill="1" applyBorder="1" applyAlignment="1">
      <alignment horizontal="center"/>
    </xf>
    <xf numFmtId="0" fontId="6" fillId="0" borderId="130" xfId="0" applyFont="1" applyFill="1" applyBorder="1" applyAlignment="1">
      <alignment horizontal="center" vertical="center"/>
    </xf>
    <xf numFmtId="0" fontId="6" fillId="0" borderId="72" xfId="0" applyFont="1" applyFill="1" applyBorder="1" applyAlignment="1">
      <alignment horizontal="center" vertical="center"/>
    </xf>
    <xf numFmtId="0" fontId="2" fillId="0" borderId="122" xfId="0" applyFont="1" applyFill="1" applyBorder="1" applyAlignment="1">
      <alignment horizontal="center"/>
    </xf>
    <xf numFmtId="0" fontId="2" fillId="0" borderId="71" xfId="0" applyFont="1" applyFill="1" applyBorder="1" applyAlignment="1">
      <alignment horizontal="center"/>
    </xf>
    <xf numFmtId="3" fontId="2" fillId="37" borderId="195" xfId="0" applyNumberFormat="1" applyFont="1" applyFill="1" applyBorder="1" applyAlignment="1">
      <alignment horizontal="center" vertical="center" wrapText="1"/>
    </xf>
    <xf numFmtId="3" fontId="2" fillId="37" borderId="196" xfId="0" applyNumberFormat="1" applyFont="1" applyFill="1" applyBorder="1" applyAlignment="1">
      <alignment horizontal="center" vertical="center" wrapText="1"/>
    </xf>
    <xf numFmtId="0" fontId="2" fillId="0" borderId="167" xfId="0" applyFont="1" applyFill="1" applyBorder="1" applyAlignment="1">
      <alignment horizontal="center"/>
    </xf>
    <xf numFmtId="0" fontId="2" fillId="0" borderId="197" xfId="0" applyFont="1" applyFill="1" applyBorder="1" applyAlignment="1">
      <alignment horizontal="center"/>
    </xf>
    <xf numFmtId="3" fontId="2" fillId="0" borderId="89" xfId="0" applyNumberFormat="1" applyFont="1" applyFill="1" applyBorder="1" applyAlignment="1">
      <alignment horizontal="left" vertical="center" wrapText="1"/>
    </xf>
    <xf numFmtId="3" fontId="2" fillId="0" borderId="90" xfId="0" applyNumberFormat="1" applyFont="1" applyFill="1" applyBorder="1" applyAlignment="1">
      <alignment horizontal="left" vertical="center" wrapText="1"/>
    </xf>
    <xf numFmtId="3" fontId="2" fillId="0" borderId="61" xfId="0" applyNumberFormat="1" applyFont="1" applyFill="1" applyBorder="1" applyAlignment="1">
      <alignment horizontal="left"/>
    </xf>
    <xf numFmtId="0" fontId="11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/>
    </xf>
    <xf numFmtId="3" fontId="6" fillId="0" borderId="160" xfId="0" applyNumberFormat="1" applyFont="1" applyFill="1" applyBorder="1" applyAlignment="1">
      <alignment horizontal="left" vertical="center"/>
    </xf>
    <xf numFmtId="3" fontId="6" fillId="0" borderId="181" xfId="0" applyNumberFormat="1" applyFont="1" applyFill="1" applyBorder="1" applyAlignment="1">
      <alignment horizontal="left" vertical="center"/>
    </xf>
    <xf numFmtId="3" fontId="2" fillId="0" borderId="75" xfId="0" applyNumberFormat="1" applyFont="1" applyFill="1" applyBorder="1" applyAlignment="1">
      <alignment horizontal="left"/>
    </xf>
    <xf numFmtId="3" fontId="2" fillId="0" borderId="76" xfId="0" applyNumberFormat="1" applyFont="1" applyFill="1" applyBorder="1" applyAlignment="1">
      <alignment horizontal="left"/>
    </xf>
    <xf numFmtId="3" fontId="13" fillId="0" borderId="73" xfId="0" applyNumberFormat="1" applyFont="1" applyFill="1" applyBorder="1" applyAlignment="1">
      <alignment horizontal="left"/>
    </xf>
    <xf numFmtId="3" fontId="13" fillId="0" borderId="74" xfId="0" applyNumberFormat="1" applyFont="1" applyFill="1" applyBorder="1" applyAlignment="1">
      <alignment horizontal="left"/>
    </xf>
    <xf numFmtId="0" fontId="33" fillId="0" borderId="61" xfId="0" applyFont="1" applyFill="1" applyBorder="1" applyAlignment="1">
      <alignment horizontal="left"/>
    </xf>
    <xf numFmtId="3" fontId="33" fillId="0" borderId="61" xfId="0" applyNumberFormat="1" applyFont="1" applyFill="1" applyBorder="1" applyAlignment="1">
      <alignment horizontal="left"/>
    </xf>
    <xf numFmtId="3" fontId="33" fillId="0" borderId="61" xfId="0" applyNumberFormat="1" applyFont="1" applyFill="1" applyBorder="1" applyAlignment="1">
      <alignment horizontal="center"/>
    </xf>
    <xf numFmtId="0" fontId="0" fillId="0" borderId="182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3" fontId="0" fillId="0" borderId="25" xfId="0" applyNumberFormat="1" applyFont="1" applyFill="1" applyBorder="1" applyAlignment="1">
      <alignment horizontal="left"/>
    </xf>
    <xf numFmtId="0" fontId="6" fillId="0" borderId="55" xfId="0" applyFont="1" applyBorder="1" applyAlignment="1">
      <alignment horizontal="center"/>
    </xf>
    <xf numFmtId="0" fontId="6" fillId="0" borderId="198" xfId="0" applyFont="1" applyBorder="1" applyAlignment="1">
      <alignment horizontal="center"/>
    </xf>
    <xf numFmtId="3" fontId="6" fillId="0" borderId="57" xfId="0" applyNumberFormat="1" applyFont="1" applyFill="1" applyBorder="1" applyAlignment="1">
      <alignment horizontal="left"/>
    </xf>
    <xf numFmtId="0" fontId="5" fillId="37" borderId="102" xfId="0" applyFont="1" applyFill="1" applyBorder="1" applyAlignment="1">
      <alignment horizontal="center"/>
    </xf>
    <xf numFmtId="0" fontId="5" fillId="37" borderId="187" xfId="0" applyFont="1" applyFill="1" applyBorder="1" applyAlignment="1">
      <alignment horizontal="center"/>
    </xf>
    <xf numFmtId="3" fontId="2" fillId="33" borderId="190" xfId="0" applyNumberFormat="1" applyFont="1" applyFill="1" applyBorder="1" applyAlignment="1">
      <alignment horizontal="center" vertical="center" wrapText="1"/>
    </xf>
    <xf numFmtId="3" fontId="2" fillId="33" borderId="199" xfId="0" applyNumberFormat="1" applyFont="1" applyFill="1" applyBorder="1" applyAlignment="1">
      <alignment horizontal="center" vertical="center" wrapText="1"/>
    </xf>
    <xf numFmtId="3" fontId="2" fillId="33" borderId="200" xfId="0" applyNumberFormat="1" applyFont="1" applyFill="1" applyBorder="1" applyAlignment="1">
      <alignment horizontal="center" vertical="center" wrapText="1"/>
    </xf>
    <xf numFmtId="3" fontId="2" fillId="33" borderId="201" xfId="0" applyNumberFormat="1" applyFont="1" applyFill="1" applyBorder="1" applyAlignment="1">
      <alignment horizontal="center" vertical="center" wrapText="1"/>
    </xf>
    <xf numFmtId="3" fontId="2" fillId="33" borderId="194" xfId="0" applyNumberFormat="1" applyFont="1" applyFill="1" applyBorder="1" applyAlignment="1">
      <alignment horizontal="center" vertical="center" wrapText="1"/>
    </xf>
    <xf numFmtId="0" fontId="2" fillId="0" borderId="86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0" fillId="0" borderId="97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86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33" fillId="0" borderId="170" xfId="0" applyFont="1" applyBorder="1" applyAlignment="1">
      <alignment horizontal="center"/>
    </xf>
    <xf numFmtId="0" fontId="33" fillId="0" borderId="36" xfId="0" applyFont="1" applyBorder="1" applyAlignment="1">
      <alignment horizontal="center"/>
    </xf>
    <xf numFmtId="3" fontId="2" fillId="33" borderId="202" xfId="0" applyNumberFormat="1" applyFont="1" applyFill="1" applyBorder="1" applyAlignment="1">
      <alignment horizontal="center" vertical="center" wrapText="1"/>
    </xf>
    <xf numFmtId="3" fontId="2" fillId="33" borderId="203" xfId="0" applyNumberFormat="1" applyFont="1" applyFill="1" applyBorder="1" applyAlignment="1">
      <alignment horizontal="center" vertical="center" wrapText="1"/>
    </xf>
    <xf numFmtId="3" fontId="2" fillId="33" borderId="84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/>
    </xf>
    <xf numFmtId="3" fontId="5" fillId="0" borderId="0" xfId="0" applyNumberFormat="1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3" fontId="15" fillId="37" borderId="26" xfId="0" applyNumberFormat="1" applyFont="1" applyFill="1" applyBorder="1" applyAlignment="1">
      <alignment horizontal="center" vertical="center"/>
    </xf>
    <xf numFmtId="3" fontId="0" fillId="0" borderId="24" xfId="0" applyNumberFormat="1" applyFont="1" applyBorder="1" applyAlignment="1">
      <alignment horizontal="center" vertical="center"/>
    </xf>
    <xf numFmtId="3" fontId="0" fillId="0" borderId="53" xfId="0" applyNumberFormat="1" applyFont="1" applyBorder="1" applyAlignment="1">
      <alignment horizontal="center" vertical="center"/>
    </xf>
    <xf numFmtId="3" fontId="2" fillId="0" borderId="24" xfId="0" applyNumberFormat="1" applyFont="1" applyBorder="1" applyAlignment="1">
      <alignment horizontal="center" vertical="center"/>
    </xf>
    <xf numFmtId="3" fontId="6" fillId="0" borderId="55" xfId="0" applyNumberFormat="1" applyFont="1" applyBorder="1" applyAlignment="1">
      <alignment horizontal="center"/>
    </xf>
    <xf numFmtId="3" fontId="6" fillId="0" borderId="198" xfId="0" applyNumberFormat="1" applyFont="1" applyBorder="1" applyAlignment="1">
      <alignment horizontal="center"/>
    </xf>
    <xf numFmtId="3" fontId="5" fillId="37" borderId="204" xfId="0" applyNumberFormat="1" applyFont="1" applyFill="1" applyBorder="1" applyAlignment="1">
      <alignment horizontal="center"/>
    </xf>
    <xf numFmtId="3" fontId="2" fillId="33" borderId="24" xfId="0" applyNumberFormat="1" applyFont="1" applyFill="1" applyBorder="1" applyAlignment="1">
      <alignment horizontal="center" vertical="center" wrapText="1"/>
    </xf>
    <xf numFmtId="3" fontId="2" fillId="0" borderId="24" xfId="0" applyNumberFormat="1" applyFont="1" applyBorder="1" applyAlignment="1">
      <alignment horizontal="center"/>
    </xf>
    <xf numFmtId="3" fontId="0" fillId="0" borderId="205" xfId="0" applyNumberFormat="1" applyFont="1" applyBorder="1" applyAlignment="1">
      <alignment horizontal="center"/>
    </xf>
    <xf numFmtId="3" fontId="0" fillId="0" borderId="206" xfId="0" applyNumberFormat="1" applyFont="1" applyBorder="1" applyAlignment="1">
      <alignment horizontal="center"/>
    </xf>
    <xf numFmtId="3" fontId="8" fillId="0" borderId="206" xfId="0" applyNumberFormat="1" applyFont="1" applyBorder="1" applyAlignment="1">
      <alignment horizontal="center"/>
    </xf>
    <xf numFmtId="3" fontId="8" fillId="0" borderId="12" xfId="0" applyNumberFormat="1" applyFont="1" applyFill="1" applyBorder="1" applyAlignment="1">
      <alignment horizontal="left"/>
    </xf>
    <xf numFmtId="3" fontId="8" fillId="0" borderId="207" xfId="0" applyNumberFormat="1" applyFont="1" applyBorder="1" applyAlignment="1">
      <alignment horizontal="center"/>
    </xf>
    <xf numFmtId="3" fontId="8" fillId="0" borderId="25" xfId="0" applyNumberFormat="1" applyFont="1" applyFill="1" applyBorder="1" applyAlignment="1">
      <alignment horizontal="left"/>
    </xf>
    <xf numFmtId="3" fontId="2" fillId="33" borderId="22" xfId="0" applyNumberFormat="1" applyFont="1" applyFill="1" applyBorder="1" applyAlignment="1">
      <alignment horizontal="center" vertical="center" wrapText="1"/>
    </xf>
    <xf numFmtId="3" fontId="2" fillId="33" borderId="14" xfId="0" applyNumberFormat="1" applyFont="1" applyFill="1" applyBorder="1" applyAlignment="1">
      <alignment horizontal="center" vertical="center"/>
    </xf>
    <xf numFmtId="3" fontId="2" fillId="0" borderId="208" xfId="0" applyNumberFormat="1" applyFont="1" applyBorder="1" applyAlignment="1">
      <alignment horizontal="center"/>
    </xf>
    <xf numFmtId="3" fontId="0" fillId="0" borderId="207" xfId="0" applyNumberFormat="1" applyFont="1" applyBorder="1" applyAlignment="1">
      <alignment horizontal="center"/>
    </xf>
    <xf numFmtId="3" fontId="6" fillId="0" borderId="209" xfId="0" applyNumberFormat="1" applyFont="1" applyBorder="1" applyAlignment="1">
      <alignment horizontal="center" vertical="center"/>
    </xf>
    <xf numFmtId="3" fontId="6" fillId="0" borderId="210" xfId="0" applyNumberFormat="1" applyFont="1" applyBorder="1" applyAlignment="1">
      <alignment horizontal="center" vertical="center"/>
    </xf>
    <xf numFmtId="3" fontId="6" fillId="0" borderId="57" xfId="0" applyNumberFormat="1" applyFont="1" applyBorder="1" applyAlignment="1">
      <alignment horizontal="left"/>
    </xf>
    <xf numFmtId="3" fontId="8" fillId="0" borderId="211" xfId="0" applyNumberFormat="1" applyFont="1" applyBorder="1" applyAlignment="1">
      <alignment horizontal="center"/>
    </xf>
    <xf numFmtId="3" fontId="8" fillId="0" borderId="212" xfId="0" applyNumberFormat="1" applyFont="1" applyBorder="1" applyAlignment="1">
      <alignment horizontal="center"/>
    </xf>
    <xf numFmtId="3" fontId="2" fillId="33" borderId="27" xfId="0" applyNumberFormat="1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right" vertical="center"/>
    </xf>
    <xf numFmtId="165" fontId="0" fillId="0" borderId="188" xfId="46" applyNumberFormat="1" applyFont="1" applyFill="1" applyBorder="1" applyAlignment="1" applyProtection="1">
      <alignment horizontal="right"/>
      <protection/>
    </xf>
    <xf numFmtId="3" fontId="5" fillId="46" borderId="72" xfId="0" applyNumberFormat="1" applyFont="1" applyFill="1" applyBorder="1" applyAlignment="1">
      <alignment horizontal="left" vertical="center"/>
    </xf>
    <xf numFmtId="3" fontId="8" fillId="0" borderId="11" xfId="0" applyNumberFormat="1" applyFont="1" applyFill="1" applyBorder="1" applyAlignment="1">
      <alignment horizontal="left"/>
    </xf>
    <xf numFmtId="3" fontId="8" fillId="0" borderId="35" xfId="0" applyNumberFormat="1" applyFont="1" applyFill="1" applyBorder="1" applyAlignment="1">
      <alignment horizontal="left"/>
    </xf>
    <xf numFmtId="3" fontId="2" fillId="0" borderId="11" xfId="0" applyNumberFormat="1" applyFont="1" applyFill="1" applyBorder="1" applyAlignment="1">
      <alignment horizontal="left"/>
    </xf>
    <xf numFmtId="3" fontId="2" fillId="0" borderId="35" xfId="0" applyNumberFormat="1" applyFont="1" applyFill="1" applyBorder="1" applyAlignment="1">
      <alignment horizontal="left"/>
    </xf>
    <xf numFmtId="165" fontId="0" fillId="0" borderId="189" xfId="46" applyNumberFormat="1" applyFont="1" applyFill="1" applyBorder="1" applyAlignment="1" applyProtection="1">
      <alignment horizontal="right"/>
      <protection/>
    </xf>
    <xf numFmtId="3" fontId="2" fillId="33" borderId="193" xfId="0" applyNumberFormat="1" applyFont="1" applyFill="1" applyBorder="1" applyAlignment="1">
      <alignment horizontal="center" vertical="center" wrapText="1"/>
    </xf>
    <xf numFmtId="3" fontId="13" fillId="0" borderId="158" xfId="0" applyNumberFormat="1" applyFont="1" applyFill="1" applyBorder="1" applyAlignment="1">
      <alignment horizontal="left"/>
    </xf>
    <xf numFmtId="3" fontId="2" fillId="33" borderId="213" xfId="0" applyNumberFormat="1" applyFont="1" applyFill="1" applyBorder="1" applyAlignment="1">
      <alignment horizontal="center" vertical="center" wrapText="1"/>
    </xf>
    <xf numFmtId="3" fontId="2" fillId="33" borderId="53" xfId="0" applyNumberFormat="1" applyFont="1" applyFill="1" applyBorder="1" applyAlignment="1">
      <alignment horizontal="center" vertical="center" wrapText="1"/>
    </xf>
    <xf numFmtId="3" fontId="8" fillId="0" borderId="38" xfId="0" applyNumberFormat="1" applyFont="1" applyFill="1" applyBorder="1" applyAlignment="1">
      <alignment horizontal="left"/>
    </xf>
    <xf numFmtId="3" fontId="8" fillId="0" borderId="36" xfId="0" applyNumberFormat="1" applyFont="1" applyFill="1" applyBorder="1" applyAlignment="1">
      <alignment horizontal="left"/>
    </xf>
    <xf numFmtId="3" fontId="2" fillId="33" borderId="20" xfId="0" applyNumberFormat="1" applyFont="1" applyFill="1" applyBorder="1" applyAlignment="1">
      <alignment horizontal="center" vertical="center"/>
    </xf>
    <xf numFmtId="3" fontId="2" fillId="0" borderId="108" xfId="0" applyNumberFormat="1" applyFont="1" applyBorder="1" applyAlignment="1">
      <alignment horizontal="left"/>
    </xf>
    <xf numFmtId="3" fontId="2" fillId="0" borderId="214" xfId="0" applyNumberFormat="1" applyFont="1" applyBorder="1" applyAlignment="1">
      <alignment horizontal="left"/>
    </xf>
    <xf numFmtId="3" fontId="6" fillId="0" borderId="72" xfId="0" applyNumberFormat="1" applyFont="1" applyFill="1" applyBorder="1" applyAlignment="1">
      <alignment horizontal="left" vertical="center"/>
    </xf>
    <xf numFmtId="3" fontId="6" fillId="0" borderId="56" xfId="0" applyNumberFormat="1" applyFont="1" applyFill="1" applyBorder="1" applyAlignment="1">
      <alignment horizontal="left" vertical="center"/>
    </xf>
    <xf numFmtId="3" fontId="6" fillId="0" borderId="113" xfId="0" applyNumberFormat="1" applyFont="1" applyFill="1" applyBorder="1" applyAlignment="1">
      <alignment horizontal="left" vertical="center"/>
    </xf>
    <xf numFmtId="3" fontId="2" fillId="33" borderId="100" xfId="0" applyNumberFormat="1" applyFont="1" applyFill="1" applyBorder="1" applyAlignment="1">
      <alignment horizontal="center" vertical="center" wrapText="1"/>
    </xf>
    <xf numFmtId="165" fontId="22" fillId="0" borderId="215" xfId="46" applyNumberFormat="1" applyFont="1" applyFill="1" applyBorder="1" applyAlignment="1" applyProtection="1">
      <alignment horizontal="left"/>
      <protection/>
    </xf>
    <xf numFmtId="165" fontId="22" fillId="0" borderId="216" xfId="46" applyNumberFormat="1" applyFont="1" applyFill="1" applyBorder="1" applyAlignment="1" applyProtection="1">
      <alignment horizontal="left"/>
      <protection/>
    </xf>
    <xf numFmtId="3" fontId="0" fillId="0" borderId="217" xfId="0" applyNumberFormat="1" applyFont="1" applyBorder="1" applyAlignment="1">
      <alignment horizontal="left" vertical="center"/>
    </xf>
    <xf numFmtId="3" fontId="0" fillId="0" borderId="218" xfId="0" applyNumberFormat="1" applyFont="1" applyBorder="1" applyAlignment="1">
      <alignment horizontal="left" vertical="center"/>
    </xf>
    <xf numFmtId="165" fontId="26" fillId="0" borderId="11" xfId="46" applyNumberFormat="1" applyFont="1" applyFill="1" applyBorder="1" applyAlignment="1" applyProtection="1">
      <alignment horizontal="left"/>
      <protection/>
    </xf>
    <xf numFmtId="165" fontId="26" fillId="0" borderId="35" xfId="46" applyNumberFormat="1" applyFont="1" applyFill="1" applyBorder="1" applyAlignment="1" applyProtection="1">
      <alignment horizontal="left"/>
      <protection/>
    </xf>
    <xf numFmtId="3" fontId="0" fillId="0" borderId="219" xfId="0" applyNumberFormat="1" applyFont="1" applyBorder="1" applyAlignment="1">
      <alignment horizontal="left" vertical="center"/>
    </xf>
    <xf numFmtId="3" fontId="0" fillId="0" borderId="220" xfId="0" applyNumberFormat="1" applyFont="1" applyBorder="1" applyAlignment="1">
      <alignment horizontal="left" vertical="center"/>
    </xf>
    <xf numFmtId="3" fontId="0" fillId="0" borderId="221" xfId="0" applyNumberFormat="1" applyFont="1" applyBorder="1" applyAlignment="1">
      <alignment horizontal="left" vertical="center"/>
    </xf>
    <xf numFmtId="3" fontId="0" fillId="0" borderId="222" xfId="0" applyNumberFormat="1" applyFont="1" applyBorder="1" applyAlignment="1">
      <alignment horizontal="left" vertical="center"/>
    </xf>
    <xf numFmtId="165" fontId="26" fillId="0" borderId="38" xfId="46" applyNumberFormat="1" applyFont="1" applyFill="1" applyBorder="1" applyAlignment="1" applyProtection="1">
      <alignment horizontal="left"/>
      <protection/>
    </xf>
    <xf numFmtId="165" fontId="26" fillId="0" borderId="36" xfId="46" applyNumberFormat="1" applyFont="1" applyFill="1" applyBorder="1" applyAlignment="1" applyProtection="1">
      <alignment horizontal="left"/>
      <protection/>
    </xf>
    <xf numFmtId="165" fontId="19" fillId="0" borderId="38" xfId="46" applyNumberFormat="1" applyFont="1" applyFill="1" applyBorder="1" applyAlignment="1" applyProtection="1">
      <alignment horizontal="left"/>
      <protection/>
    </xf>
    <xf numFmtId="165" fontId="19" fillId="0" borderId="36" xfId="46" applyNumberFormat="1" applyFont="1" applyFill="1" applyBorder="1" applyAlignment="1" applyProtection="1">
      <alignment horizontal="left"/>
      <protection/>
    </xf>
    <xf numFmtId="3" fontId="33" fillId="0" borderId="221" xfId="0" applyNumberFormat="1" applyFont="1" applyBorder="1" applyAlignment="1">
      <alignment horizontal="left" vertical="center"/>
    </xf>
    <xf numFmtId="3" fontId="33" fillId="0" borderId="222" xfId="0" applyNumberFormat="1" applyFont="1" applyBorder="1" applyAlignment="1">
      <alignment horizontal="left" vertical="center"/>
    </xf>
    <xf numFmtId="165" fontId="26" fillId="0" borderId="11" xfId="46" applyNumberFormat="1" applyFont="1" applyFill="1" applyBorder="1" applyAlignment="1" applyProtection="1">
      <alignment horizontal="left" vertical="center" wrapText="1"/>
      <protection/>
    </xf>
    <xf numFmtId="165" fontId="26" fillId="0" borderId="35" xfId="46" applyNumberFormat="1" applyFont="1" applyFill="1" applyBorder="1" applyAlignment="1" applyProtection="1">
      <alignment horizontal="left" vertical="center" wrapText="1"/>
      <protection/>
    </xf>
    <xf numFmtId="3" fontId="0" fillId="0" borderId="223" xfId="0" applyNumberFormat="1" applyFont="1" applyBorder="1" applyAlignment="1">
      <alignment horizontal="left" vertical="center"/>
    </xf>
    <xf numFmtId="3" fontId="0" fillId="0" borderId="224" xfId="0" applyNumberFormat="1" applyFont="1" applyBorder="1" applyAlignment="1">
      <alignment horizontal="left" vertical="center"/>
    </xf>
    <xf numFmtId="165" fontId="22" fillId="0" borderId="56" xfId="46" applyNumberFormat="1" applyFont="1" applyFill="1" applyBorder="1" applyAlignment="1" applyProtection="1">
      <alignment horizontal="left"/>
      <protection/>
    </xf>
    <xf numFmtId="165" fontId="22" fillId="0" borderId="113" xfId="46" applyNumberFormat="1" applyFont="1" applyFill="1" applyBorder="1" applyAlignment="1" applyProtection="1">
      <alignment horizontal="left"/>
      <protection/>
    </xf>
    <xf numFmtId="165" fontId="19" fillId="0" borderId="61" xfId="46" applyNumberFormat="1" applyFont="1" applyFill="1" applyBorder="1" applyAlignment="1" applyProtection="1">
      <alignment horizontal="left"/>
      <protection/>
    </xf>
    <xf numFmtId="165" fontId="28" fillId="0" borderId="61" xfId="46" applyNumberFormat="1" applyFont="1" applyFill="1" applyBorder="1" applyAlignment="1" applyProtection="1">
      <alignment horizontal="center"/>
      <protection/>
    </xf>
    <xf numFmtId="3" fontId="0" fillId="40" borderId="217" xfId="0" applyNumberFormat="1" applyFont="1" applyFill="1" applyBorder="1" applyAlignment="1">
      <alignment horizontal="left" wrapText="1"/>
    </xf>
    <xf numFmtId="3" fontId="0" fillId="40" borderId="218" xfId="0" applyNumberFormat="1" applyFont="1" applyFill="1" applyBorder="1" applyAlignment="1">
      <alignment horizontal="left" wrapText="1"/>
    </xf>
    <xf numFmtId="3" fontId="33" fillId="0" borderId="217" xfId="0" applyNumberFormat="1" applyFont="1" applyBorder="1" applyAlignment="1">
      <alignment horizontal="left"/>
    </xf>
    <xf numFmtId="3" fontId="33" fillId="0" borderId="218" xfId="0" applyNumberFormat="1" applyFont="1" applyBorder="1" applyAlignment="1">
      <alignment horizontal="left"/>
    </xf>
    <xf numFmtId="3" fontId="33" fillId="0" borderId="217" xfId="0" applyNumberFormat="1" applyFont="1" applyBorder="1" applyAlignment="1">
      <alignment horizontal="center"/>
    </xf>
    <xf numFmtId="3" fontId="33" fillId="0" borderId="218" xfId="0" applyNumberFormat="1" applyFont="1" applyBorder="1" applyAlignment="1">
      <alignment horizontal="center"/>
    </xf>
    <xf numFmtId="3" fontId="0" fillId="0" borderId="225" xfId="0" applyNumberFormat="1" applyFont="1" applyBorder="1" applyAlignment="1">
      <alignment horizontal="left" vertical="center" wrapText="1"/>
    </xf>
    <xf numFmtId="3" fontId="0" fillId="0" borderId="226" xfId="0" applyNumberFormat="1" applyFont="1" applyBorder="1" applyAlignment="1">
      <alignment horizontal="left" vertical="center" wrapText="1"/>
    </xf>
    <xf numFmtId="3" fontId="33" fillId="0" borderId="227" xfId="0" applyNumberFormat="1" applyFont="1" applyBorder="1" applyAlignment="1">
      <alignment horizontal="left" vertical="center"/>
    </xf>
    <xf numFmtId="3" fontId="33" fillId="0" borderId="228" xfId="0" applyNumberFormat="1" applyFont="1" applyBorder="1" applyAlignment="1">
      <alignment horizontal="left" vertical="center"/>
    </xf>
    <xf numFmtId="3" fontId="26" fillId="33" borderId="10" xfId="0" applyNumberFormat="1" applyFont="1" applyFill="1" applyBorder="1" applyAlignment="1">
      <alignment horizontal="center" vertical="center" wrapText="1"/>
    </xf>
    <xf numFmtId="3" fontId="26" fillId="33" borderId="12" xfId="0" applyNumberFormat="1" applyFont="1" applyFill="1" applyBorder="1" applyAlignment="1">
      <alignment horizontal="center" vertical="center" wrapText="1"/>
    </xf>
    <xf numFmtId="3" fontId="2" fillId="0" borderId="221" xfId="0" applyNumberFormat="1" applyFont="1" applyBorder="1" applyAlignment="1">
      <alignment horizontal="left" vertical="center" wrapText="1"/>
    </xf>
    <xf numFmtId="3" fontId="2" fillId="0" borderId="222" xfId="0" applyNumberFormat="1" applyFont="1" applyBorder="1" applyAlignment="1">
      <alignment horizontal="left" vertical="center" wrapText="1"/>
    </xf>
    <xf numFmtId="165" fontId="26" fillId="0" borderId="12" xfId="46" applyNumberFormat="1" applyFont="1" applyFill="1" applyBorder="1" applyAlignment="1" applyProtection="1">
      <alignment horizontal="left" vertical="center" wrapText="1"/>
      <protection/>
    </xf>
    <xf numFmtId="165" fontId="26" fillId="0" borderId="12" xfId="46" applyNumberFormat="1" applyFont="1" applyFill="1" applyBorder="1" applyAlignment="1" applyProtection="1">
      <alignment horizontal="left"/>
      <protection/>
    </xf>
    <xf numFmtId="165" fontId="19" fillId="0" borderId="108" xfId="46" applyNumberFormat="1" applyFont="1" applyFill="1" applyBorder="1" applyAlignment="1" applyProtection="1">
      <alignment horizontal="left"/>
      <protection/>
    </xf>
    <xf numFmtId="165" fontId="19" fillId="0" borderId="214" xfId="46" applyNumberFormat="1" applyFont="1" applyFill="1" applyBorder="1" applyAlignment="1" applyProtection="1">
      <alignment horizontal="left"/>
      <protection/>
    </xf>
    <xf numFmtId="3" fontId="33" fillId="0" borderId="229" xfId="0" applyNumberFormat="1" applyFont="1" applyBorder="1" applyAlignment="1">
      <alignment horizontal="left" vertical="center"/>
    </xf>
    <xf numFmtId="3" fontId="33" fillId="0" borderId="212" xfId="0" applyNumberFormat="1" applyFont="1" applyBorder="1" applyAlignment="1">
      <alignment horizontal="left" vertical="center"/>
    </xf>
    <xf numFmtId="3" fontId="33" fillId="0" borderId="229" xfId="0" applyNumberFormat="1" applyFont="1" applyBorder="1" applyAlignment="1">
      <alignment horizontal="left" vertical="center" wrapText="1"/>
    </xf>
    <xf numFmtId="3" fontId="33" fillId="0" borderId="212" xfId="0" applyNumberFormat="1" applyFont="1" applyBorder="1" applyAlignment="1">
      <alignment horizontal="left" vertical="center" wrapText="1"/>
    </xf>
    <xf numFmtId="3" fontId="26" fillId="33" borderId="88" xfId="0" applyNumberFormat="1" applyFont="1" applyFill="1" applyBorder="1" applyAlignment="1">
      <alignment horizontal="center" vertical="center" wrapText="1"/>
    </xf>
    <xf numFmtId="3" fontId="26" fillId="33" borderId="79" xfId="0" applyNumberFormat="1" applyFont="1" applyFill="1" applyBorder="1" applyAlignment="1">
      <alignment horizontal="center" vertical="center" wrapText="1"/>
    </xf>
    <xf numFmtId="3" fontId="26" fillId="33" borderId="79" xfId="0" applyNumberFormat="1" applyFont="1" applyFill="1" applyBorder="1" applyAlignment="1">
      <alignment horizontal="center" vertical="center"/>
    </xf>
    <xf numFmtId="3" fontId="33" fillId="0" borderId="230" xfId="0" applyNumberFormat="1" applyFont="1" applyBorder="1" applyAlignment="1">
      <alignment horizontal="left" wrapText="1"/>
    </xf>
    <xf numFmtId="3" fontId="33" fillId="0" borderId="231" xfId="0" applyNumberFormat="1" applyFont="1" applyBorder="1" applyAlignment="1">
      <alignment horizontal="left" wrapText="1"/>
    </xf>
    <xf numFmtId="3" fontId="33" fillId="0" borderId="229" xfId="0" applyNumberFormat="1" applyFont="1" applyBorder="1" applyAlignment="1">
      <alignment horizontal="left" wrapText="1"/>
    </xf>
    <xf numFmtId="3" fontId="33" fillId="0" borderId="212" xfId="0" applyNumberFormat="1" applyFont="1" applyBorder="1" applyAlignment="1">
      <alignment horizontal="left" wrapText="1"/>
    </xf>
    <xf numFmtId="3" fontId="33" fillId="0" borderId="71" xfId="0" applyNumberFormat="1" applyFont="1" applyBorder="1" applyAlignment="1">
      <alignment horizontal="left" wrapText="1"/>
    </xf>
    <xf numFmtId="0" fontId="26" fillId="0" borderId="0" xfId="0" applyFont="1" applyFill="1" applyBorder="1" applyAlignment="1">
      <alignment horizontal="center"/>
    </xf>
    <xf numFmtId="3" fontId="26" fillId="33" borderId="85" xfId="0" applyNumberFormat="1" applyFont="1" applyFill="1" applyBorder="1" applyAlignment="1">
      <alignment horizontal="center" vertical="center" wrapText="1"/>
    </xf>
    <xf numFmtId="3" fontId="26" fillId="33" borderId="84" xfId="0" applyNumberFormat="1" applyFont="1" applyFill="1" applyBorder="1" applyAlignment="1">
      <alignment horizontal="center" vertical="center" wrapText="1"/>
    </xf>
    <xf numFmtId="3" fontId="26" fillId="33" borderId="84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3" fontId="24" fillId="0" borderId="0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right" vertical="center"/>
    </xf>
    <xf numFmtId="0" fontId="19" fillId="0" borderId="0" xfId="0" applyFont="1" applyFill="1" applyAlignment="1">
      <alignment horizontal="center"/>
    </xf>
    <xf numFmtId="0" fontId="2" fillId="0" borderId="19" xfId="0" applyFont="1" applyBorder="1" applyAlignment="1">
      <alignment horizontal="center"/>
    </xf>
    <xf numFmtId="0" fontId="0" fillId="0" borderId="0" xfId="0" applyFont="1" applyBorder="1" applyAlignment="1">
      <alignment horizontal="right" vertical="center"/>
    </xf>
    <xf numFmtId="0" fontId="2" fillId="0" borderId="165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right" vertical="center"/>
    </xf>
    <xf numFmtId="0" fontId="5" fillId="0" borderId="0" xfId="0" applyFont="1" applyBorder="1" applyAlignment="1">
      <alignment horizontal="center"/>
    </xf>
    <xf numFmtId="0" fontId="2" fillId="0" borderId="164" xfId="0" applyFont="1" applyBorder="1" applyAlignment="1">
      <alignment horizontal="center" vertical="center"/>
    </xf>
    <xf numFmtId="165" fontId="0" fillId="36" borderId="12" xfId="46" applyNumberFormat="1" applyFill="1" applyBorder="1" applyAlignment="1" applyProtection="1">
      <alignment horizontal="center" vertical="center"/>
      <protection/>
    </xf>
    <xf numFmtId="0" fontId="18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165" fontId="0" fillId="0" borderId="0" xfId="46" applyNumberFormat="1" applyFont="1" applyFill="1" applyBorder="1" applyAlignment="1" applyProtection="1">
      <alignment horizontal="right"/>
      <protection/>
    </xf>
    <xf numFmtId="0" fontId="30" fillId="0" borderId="0" xfId="0" applyFont="1" applyBorder="1" applyAlignment="1">
      <alignment horizontal="center" vertical="center" wrapText="1"/>
    </xf>
    <xf numFmtId="3" fontId="2" fillId="33" borderId="38" xfId="0" applyNumberFormat="1" applyFont="1" applyFill="1" applyBorder="1" applyAlignment="1">
      <alignment horizontal="center" vertical="center" wrapText="1"/>
    </xf>
    <xf numFmtId="0" fontId="0" fillId="35" borderId="0" xfId="0" applyFont="1" applyFill="1" applyBorder="1" applyAlignment="1">
      <alignment horizontal="center"/>
    </xf>
    <xf numFmtId="3" fontId="1" fillId="35" borderId="0" xfId="0" applyNumberFormat="1" applyFont="1" applyFill="1" applyBorder="1" applyAlignment="1">
      <alignment horizontal="center" vertical="center" wrapText="1"/>
    </xf>
    <xf numFmtId="0" fontId="2" fillId="35" borderId="26" xfId="0" applyFont="1" applyFill="1" applyBorder="1" applyAlignment="1">
      <alignment horizontal="center"/>
    </xf>
    <xf numFmtId="0" fontId="2" fillId="35" borderId="27" xfId="0" applyFont="1" applyFill="1" applyBorder="1" applyAlignment="1">
      <alignment horizontal="center" wrapText="1"/>
    </xf>
    <xf numFmtId="0" fontId="2" fillId="35" borderId="19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3" fontId="2" fillId="33" borderId="172" xfId="0" applyNumberFormat="1" applyFont="1" applyFill="1" applyBorder="1" applyAlignment="1">
      <alignment horizontal="center" vertical="center" wrapText="1"/>
    </xf>
    <xf numFmtId="3" fontId="2" fillId="33" borderId="162" xfId="0" applyNumberFormat="1" applyFont="1" applyFill="1" applyBorder="1" applyAlignment="1">
      <alignment horizontal="center" vertical="center" wrapText="1"/>
    </xf>
    <xf numFmtId="3" fontId="2" fillId="33" borderId="157" xfId="0" applyNumberFormat="1" applyFont="1" applyFill="1" applyBorder="1" applyAlignment="1">
      <alignment horizontal="center" vertical="center" wrapText="1"/>
    </xf>
    <xf numFmtId="3" fontId="2" fillId="33" borderId="158" xfId="0" applyNumberFormat="1" applyFont="1" applyFill="1" applyBorder="1" applyAlignment="1">
      <alignment horizontal="center" vertical="center" wrapText="1"/>
    </xf>
    <xf numFmtId="3" fontId="2" fillId="33" borderId="162" xfId="0" applyNumberFormat="1" applyFont="1" applyFill="1" applyBorder="1" applyAlignment="1">
      <alignment horizontal="center" vertical="center"/>
    </xf>
    <xf numFmtId="3" fontId="2" fillId="33" borderId="158" xfId="0" applyNumberFormat="1" applyFont="1" applyFill="1" applyBorder="1" applyAlignment="1">
      <alignment horizontal="center" vertical="center"/>
    </xf>
    <xf numFmtId="3" fontId="2" fillId="33" borderId="232" xfId="0" applyNumberFormat="1" applyFont="1" applyFill="1" applyBorder="1" applyAlignment="1">
      <alignment horizontal="center" vertical="center" wrapText="1"/>
    </xf>
    <xf numFmtId="3" fontId="2" fillId="33" borderId="54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0" fillId="0" borderId="61" xfId="0" applyFont="1" applyFill="1" applyBorder="1" applyAlignment="1">
      <alignment horizontal="left"/>
    </xf>
    <xf numFmtId="3" fontId="0" fillId="0" borderId="61" xfId="0" applyNumberFormat="1" applyFont="1" applyFill="1" applyBorder="1" applyAlignment="1">
      <alignment horizontal="left"/>
    </xf>
    <xf numFmtId="3" fontId="2" fillId="0" borderId="73" xfId="0" applyNumberFormat="1" applyFont="1" applyFill="1" applyBorder="1" applyAlignment="1">
      <alignment horizontal="left"/>
    </xf>
    <xf numFmtId="3" fontId="2" fillId="0" borderId="74" xfId="0" applyNumberFormat="1" applyFont="1" applyFill="1" applyBorder="1" applyAlignment="1">
      <alignment horizontal="left"/>
    </xf>
    <xf numFmtId="3" fontId="0" fillId="0" borderId="73" xfId="0" applyNumberFormat="1" applyFont="1" applyFill="1" applyBorder="1" applyAlignment="1">
      <alignment horizontal="left"/>
    </xf>
    <xf numFmtId="3" fontId="0" fillId="0" borderId="74" xfId="0" applyNumberFormat="1" applyFont="1" applyFill="1" applyBorder="1" applyAlignment="1">
      <alignment horizontal="left"/>
    </xf>
    <xf numFmtId="0" fontId="0" fillId="0" borderId="73" xfId="0" applyFont="1" applyFill="1" applyBorder="1" applyAlignment="1">
      <alignment horizontal="left"/>
    </xf>
    <xf numFmtId="0" fontId="0" fillId="0" borderId="74" xfId="0" applyFont="1" applyFill="1" applyBorder="1" applyAlignment="1">
      <alignment horizontal="left"/>
    </xf>
    <xf numFmtId="0" fontId="0" fillId="0" borderId="61" xfId="0" applyFont="1" applyFill="1" applyBorder="1" applyAlignment="1">
      <alignment horizontal="left" wrapText="1"/>
    </xf>
    <xf numFmtId="0" fontId="2" fillId="0" borderId="186" xfId="0" applyFont="1" applyFill="1" applyBorder="1" applyAlignment="1">
      <alignment horizontal="center"/>
    </xf>
    <xf numFmtId="0" fontId="2" fillId="0" borderId="233" xfId="0" applyFont="1" applyFill="1" applyBorder="1" applyAlignment="1">
      <alignment horizontal="center"/>
    </xf>
    <xf numFmtId="0" fontId="2" fillId="0" borderId="234" xfId="0" applyFont="1" applyFill="1" applyBorder="1" applyAlignment="1">
      <alignment horizontal="center"/>
    </xf>
    <xf numFmtId="3" fontId="2" fillId="37" borderId="160" xfId="0" applyNumberFormat="1" applyFont="1" applyFill="1" applyBorder="1" applyAlignment="1">
      <alignment horizontal="center"/>
    </xf>
    <xf numFmtId="3" fontId="2" fillId="37" borderId="181" xfId="0" applyNumberFormat="1" applyFont="1" applyFill="1" applyBorder="1" applyAlignment="1">
      <alignment horizontal="center"/>
    </xf>
    <xf numFmtId="3" fontId="26" fillId="0" borderId="73" xfId="0" applyNumberFormat="1" applyFont="1" applyFill="1" applyBorder="1" applyAlignment="1">
      <alignment horizontal="left"/>
    </xf>
    <xf numFmtId="3" fontId="26" fillId="0" borderId="74" xfId="0" applyNumberFormat="1" applyFont="1" applyFill="1" applyBorder="1" applyAlignment="1">
      <alignment horizontal="left"/>
    </xf>
    <xf numFmtId="0" fontId="0" fillId="0" borderId="70" xfId="0" applyFont="1" applyFill="1" applyBorder="1" applyAlignment="1">
      <alignment horizontal="left"/>
    </xf>
  </cellXfs>
  <cellStyles count="49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 2" xfId="54"/>
    <cellStyle name="Normal_KTRSZJ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B2B2B2"/>
      <rgbColor rgb="00993366"/>
      <rgbColor rgb="00EEEEEE"/>
      <rgbColor rgb="00E6E6FF"/>
      <rgbColor rgb="00660066"/>
      <rgbColor rgb="00FF8080"/>
      <rgbColor rgb="000066CC"/>
      <rgbColor rgb="00B3B3B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zoomScalePageLayoutView="0" workbookViewId="0" topLeftCell="A1">
      <selection activeCell="B35" sqref="B35"/>
    </sheetView>
  </sheetViews>
  <sheetFormatPr defaultColWidth="9.140625" defaultRowHeight="12.75" customHeight="1"/>
  <cols>
    <col min="1" max="1" width="49.8515625" style="0" customWidth="1"/>
    <col min="2" max="4" width="16.140625" style="0" customWidth="1"/>
  </cols>
  <sheetData>
    <row r="1" spans="2:3" ht="12.75" customHeight="1">
      <c r="B1" s="1"/>
      <c r="C1" s="1" t="s">
        <v>0</v>
      </c>
    </row>
    <row r="2" spans="1:4" ht="12.75" customHeight="1">
      <c r="A2" s="1298" t="s">
        <v>1</v>
      </c>
      <c r="B2" s="1298"/>
      <c r="C2" s="1298"/>
      <c r="D2" s="1298"/>
    </row>
    <row r="3" spans="1:4" ht="12.75" customHeight="1">
      <c r="A3" s="2"/>
      <c r="B3" s="2"/>
      <c r="C3" s="2"/>
      <c r="D3" s="2"/>
    </row>
    <row r="4" spans="1:4" ht="12.75" customHeight="1">
      <c r="A4" s="3" t="s">
        <v>2</v>
      </c>
      <c r="B4" s="4"/>
      <c r="C4" s="4"/>
      <c r="D4" s="4"/>
    </row>
    <row r="5" spans="1:4" ht="12.75" customHeight="1">
      <c r="A5" s="1299" t="s">
        <v>3</v>
      </c>
      <c r="B5" s="1299"/>
      <c r="C5" s="1299"/>
      <c r="D5" s="1299"/>
    </row>
    <row r="6" spans="1:4" ht="12.75" customHeight="1">
      <c r="A6" s="5"/>
      <c r="B6" s="5"/>
      <c r="C6" s="5"/>
      <c r="D6" s="5"/>
    </row>
    <row r="7" spans="1:4" ht="12.75" customHeight="1">
      <c r="A7" s="5"/>
      <c r="B7" s="5"/>
      <c r="C7" s="5"/>
      <c r="D7" s="5"/>
    </row>
    <row r="9" spans="2:4" ht="12.75" customHeight="1">
      <c r="B9" s="6" t="s">
        <v>4</v>
      </c>
      <c r="C9" s="6" t="s">
        <v>4</v>
      </c>
      <c r="D9" s="6" t="s">
        <v>4</v>
      </c>
    </row>
    <row r="10" spans="1:4" ht="39" customHeight="1">
      <c r="A10" s="7" t="s">
        <v>5</v>
      </c>
      <c r="B10" s="8" t="s">
        <v>6</v>
      </c>
      <c r="C10" s="8" t="s">
        <v>7</v>
      </c>
      <c r="D10" s="8" t="s">
        <v>8</v>
      </c>
    </row>
    <row r="11" spans="1:4" ht="12.75" customHeight="1">
      <c r="A11" s="9" t="s">
        <v>9</v>
      </c>
      <c r="B11" s="10">
        <v>363899</v>
      </c>
      <c r="C11" s="10">
        <v>363899</v>
      </c>
      <c r="D11" s="10">
        <v>20838</v>
      </c>
    </row>
    <row r="12" spans="1:4" s="12" customFormat="1" ht="12.75" customHeight="1">
      <c r="A12" s="11" t="s">
        <v>10</v>
      </c>
      <c r="B12" s="10">
        <v>20367</v>
      </c>
      <c r="C12" s="10">
        <v>20367</v>
      </c>
      <c r="D12" s="10"/>
    </row>
    <row r="13" spans="1:4" ht="12.75" customHeight="1">
      <c r="A13" s="11" t="s">
        <v>11</v>
      </c>
      <c r="B13" s="13">
        <v>367159</v>
      </c>
      <c r="C13" s="13">
        <v>367159</v>
      </c>
      <c r="D13" s="13">
        <v>7348</v>
      </c>
    </row>
    <row r="14" spans="1:4" ht="12.75" customHeight="1">
      <c r="A14" s="14" t="s">
        <v>12</v>
      </c>
      <c r="B14" s="15">
        <f>B11+B12-B13</f>
        <v>17107</v>
      </c>
      <c r="C14" s="15">
        <f>C11+C12-C13</f>
        <v>17107</v>
      </c>
      <c r="D14" s="15">
        <f>D11+D12-D13</f>
        <v>13490</v>
      </c>
    </row>
    <row r="15" spans="2:4" ht="12.75" customHeight="1">
      <c r="B15" s="6"/>
      <c r="C15" s="6"/>
      <c r="D15" s="6"/>
    </row>
    <row r="16" spans="2:4" ht="12.75" customHeight="1">
      <c r="B16" s="6"/>
      <c r="C16" s="6"/>
      <c r="D16" s="6"/>
    </row>
    <row r="17" spans="2:4" ht="12.75" customHeight="1">
      <c r="B17" s="6"/>
      <c r="C17" s="6"/>
      <c r="D17" s="6"/>
    </row>
    <row r="18" spans="1:4" ht="12.75" customHeight="1">
      <c r="A18" s="11" t="s">
        <v>13</v>
      </c>
      <c r="B18" s="13">
        <v>6960</v>
      </c>
      <c r="C18" s="13">
        <v>6960</v>
      </c>
      <c r="D18" s="13">
        <v>7228</v>
      </c>
    </row>
    <row r="19" spans="1:4" ht="12.75" customHeight="1">
      <c r="A19" s="11" t="s">
        <v>14</v>
      </c>
      <c r="B19" s="13">
        <v>39633</v>
      </c>
      <c r="C19" s="13">
        <v>46851</v>
      </c>
      <c r="D19" s="16">
        <v>40774</v>
      </c>
    </row>
    <row r="20" spans="1:4" ht="12.75" customHeight="1">
      <c r="A20" s="11" t="s">
        <v>15</v>
      </c>
      <c r="B20" s="13">
        <v>11200</v>
      </c>
      <c r="C20" s="13">
        <v>11200</v>
      </c>
      <c r="D20" s="13">
        <v>7273</v>
      </c>
    </row>
    <row r="21" spans="1:4" ht="12.75" customHeight="1">
      <c r="A21" s="17" t="s">
        <v>16</v>
      </c>
      <c r="B21" s="15">
        <f>B18+B19-B20</f>
        <v>35393</v>
      </c>
      <c r="C21" s="15">
        <f>C18+C19-C20</f>
        <v>42611</v>
      </c>
      <c r="D21" s="15">
        <f>D18+D19-D20</f>
        <v>40729</v>
      </c>
    </row>
    <row r="22" spans="2:4" ht="12.75" customHeight="1">
      <c r="B22" s="6"/>
      <c r="C22" s="6"/>
      <c r="D22" s="6"/>
    </row>
    <row r="23" spans="2:4" ht="12.75" customHeight="1">
      <c r="B23" s="6"/>
      <c r="C23" s="6"/>
      <c r="D23" s="6"/>
    </row>
    <row r="24" spans="1:4" ht="12.75" customHeight="1" hidden="1">
      <c r="A24" s="18" t="s">
        <v>17</v>
      </c>
      <c r="B24" s="6"/>
      <c r="C24" s="6"/>
      <c r="D24" s="6"/>
    </row>
    <row r="25" spans="1:4" ht="12.75" customHeight="1" hidden="1">
      <c r="A25" s="12"/>
      <c r="B25" s="6"/>
      <c r="C25" s="6"/>
      <c r="D25" s="6"/>
    </row>
    <row r="26" spans="1:4" ht="12.75" customHeight="1" hidden="1">
      <c r="A26" s="19" t="s">
        <v>18</v>
      </c>
      <c r="B26" s="20">
        <v>46621</v>
      </c>
      <c r="C26" s="20">
        <v>46621</v>
      </c>
      <c r="D26" s="20">
        <v>46621</v>
      </c>
    </row>
    <row r="27" spans="1:4" ht="12.75" customHeight="1" hidden="1">
      <c r="A27" s="19" t="s">
        <v>19</v>
      </c>
      <c r="B27" s="20">
        <f>(B14+B21)*-1</f>
        <v>-52500</v>
      </c>
      <c r="C27" s="20">
        <f>(C14+C21)*-1</f>
        <v>-59718</v>
      </c>
      <c r="D27" s="20">
        <f>(D14+D21)*-1</f>
        <v>-54219</v>
      </c>
    </row>
    <row r="28" spans="1:4" ht="12.75" customHeight="1" hidden="1">
      <c r="A28" s="14" t="s">
        <v>20</v>
      </c>
      <c r="B28" s="15">
        <f>SUM(B26:B27)</f>
        <v>-5879</v>
      </c>
      <c r="C28" s="15">
        <f>SUM(C26:C27)</f>
        <v>-13097</v>
      </c>
      <c r="D28" s="15">
        <f>SUM(D26:D27)</f>
        <v>-7598</v>
      </c>
    </row>
  </sheetData>
  <sheetProtection selectLockedCells="1" selectUnlockedCells="1"/>
  <mergeCells count="2">
    <mergeCell ref="A2:D2"/>
    <mergeCell ref="A5:D5"/>
  </mergeCells>
  <printOptions/>
  <pageMargins left="1.2" right="0.75" top="1" bottom="1" header="0.5118055555555555" footer="0.511805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I63"/>
  <sheetViews>
    <sheetView showGridLines="0" view="pageBreakPreview" zoomScale="110" zoomScaleSheetLayoutView="110" zoomScalePageLayoutView="0" workbookViewId="0" topLeftCell="A1">
      <pane xSplit="3" ySplit="6" topLeftCell="D34" activePane="bottomRight" state="frozen"/>
      <selection pane="topLeft" activeCell="A1" sqref="A1"/>
      <selection pane="topRight" activeCell="D1" sqref="D1"/>
      <selection pane="bottomLeft" activeCell="A28" sqref="A28"/>
      <selection pane="bottomRight" activeCell="C35" sqref="C35"/>
    </sheetView>
  </sheetViews>
  <sheetFormatPr defaultColWidth="11.7109375" defaultRowHeight="12.75" customHeight="1"/>
  <cols>
    <col min="1" max="2" width="3.8515625" style="1198" customWidth="1"/>
    <col min="3" max="3" width="44.28125" style="1198" customWidth="1"/>
    <col min="4" max="4" width="14.140625" style="1198" customWidth="1"/>
    <col min="5" max="5" width="16.140625" style="1200" customWidth="1"/>
    <col min="6" max="6" width="14.7109375" style="1200" customWidth="1"/>
    <col min="7" max="7" width="5.140625" style="1200" customWidth="1"/>
    <col min="8" max="16384" width="11.7109375" style="1198" customWidth="1"/>
  </cols>
  <sheetData>
    <row r="1" spans="1:7" s="1197" customFormat="1" ht="18" customHeight="1">
      <c r="A1" s="1364" t="s">
        <v>459</v>
      </c>
      <c r="B1" s="1364"/>
      <c r="C1" s="1364"/>
      <c r="D1" s="1364"/>
      <c r="E1" s="1364"/>
      <c r="F1" s="1364"/>
      <c r="G1" s="1196"/>
    </row>
    <row r="2" spans="1:7" ht="12.75" customHeight="1">
      <c r="A2" s="1370" t="s">
        <v>825</v>
      </c>
      <c r="B2" s="1370"/>
      <c r="C2" s="1370"/>
      <c r="D2" s="1370"/>
      <c r="E2" s="1370"/>
      <c r="F2" s="1370"/>
      <c r="G2" s="1370"/>
    </row>
    <row r="3" spans="1:7" ht="24" customHeight="1">
      <c r="A3" s="1370"/>
      <c r="B3" s="1370"/>
      <c r="C3" s="1370"/>
      <c r="D3" s="1370"/>
      <c r="E3" s="1370"/>
      <c r="F3" s="1370"/>
      <c r="G3" s="1370"/>
    </row>
    <row r="4" spans="1:6" ht="25.5" customHeight="1">
      <c r="A4" s="1199"/>
      <c r="B4" s="1362" t="s">
        <v>814</v>
      </c>
      <c r="C4" s="1362"/>
      <c r="D4" s="1362"/>
      <c r="E4" s="1362"/>
      <c r="F4" s="1362"/>
    </row>
    <row r="5" spans="1:7" s="1202" customFormat="1" ht="12.75" customHeight="1">
      <c r="A5" s="1373" t="s">
        <v>460</v>
      </c>
      <c r="B5" s="1373"/>
      <c r="C5" s="1373"/>
      <c r="D5" s="1373"/>
      <c r="E5" s="1373"/>
      <c r="F5" s="1201"/>
      <c r="G5" s="1201"/>
    </row>
    <row r="6" spans="1:7" s="1202" customFormat="1" ht="12.75" customHeight="1">
      <c r="A6" s="1373"/>
      <c r="B6" s="1373"/>
      <c r="C6" s="1373"/>
      <c r="D6" s="1373"/>
      <c r="E6" s="1373"/>
      <c r="F6" s="1201"/>
      <c r="G6" s="1201"/>
    </row>
    <row r="7" spans="1:3" s="1202" customFormat="1" ht="12.75" customHeight="1">
      <c r="A7" s="1203"/>
      <c r="B7" s="1203"/>
      <c r="C7" s="1203"/>
    </row>
    <row r="8" s="1202" customFormat="1" ht="12.75" customHeight="1">
      <c r="A8" s="1204"/>
    </row>
    <row r="9" spans="1:7" s="1202" customFormat="1" ht="12.75" customHeight="1">
      <c r="A9" s="1205"/>
      <c r="B9" s="1206"/>
      <c r="C9" s="1207"/>
      <c r="D9" s="1371" t="s">
        <v>219</v>
      </c>
      <c r="E9" s="1371"/>
      <c r="F9" s="1208"/>
      <c r="G9" s="1208"/>
    </row>
    <row r="10" spans="1:8" s="1202" customFormat="1" ht="24.75" customHeight="1">
      <c r="A10" s="1372" t="s">
        <v>156</v>
      </c>
      <c r="B10" s="1372"/>
      <c r="C10" s="1374" t="s">
        <v>461</v>
      </c>
      <c r="D10" s="1375" t="s">
        <v>159</v>
      </c>
      <c r="E10" s="1375" t="s">
        <v>816</v>
      </c>
      <c r="F10" s="1377"/>
      <c r="G10" s="1378"/>
      <c r="H10" s="1209"/>
    </row>
    <row r="11" spans="1:8" s="1202" customFormat="1" ht="24.75" customHeight="1">
      <c r="A11" s="1372"/>
      <c r="B11" s="1372"/>
      <c r="C11" s="1374"/>
      <c r="D11" s="1376"/>
      <c r="E11" s="1376"/>
      <c r="F11" s="1378"/>
      <c r="G11" s="1378"/>
      <c r="H11" s="1209"/>
    </row>
    <row r="12" spans="1:8" s="1202" customFormat="1" ht="14.25" customHeight="1">
      <c r="A12" s="1372"/>
      <c r="B12" s="1372"/>
      <c r="C12" s="1210" t="s">
        <v>462</v>
      </c>
      <c r="D12" s="1211" t="s">
        <v>162</v>
      </c>
      <c r="E12" s="1211" t="s">
        <v>163</v>
      </c>
      <c r="F12" s="1212"/>
      <c r="G12" s="1212"/>
      <c r="H12" s="1209"/>
    </row>
    <row r="13" spans="1:7" s="1202" customFormat="1" ht="12.75" customHeight="1">
      <c r="A13" s="1213" t="s">
        <v>38</v>
      </c>
      <c r="B13" s="1214" t="s">
        <v>167</v>
      </c>
      <c r="C13" s="537" t="s">
        <v>463</v>
      </c>
      <c r="D13" s="537">
        <f>SUM(D14:D14)</f>
        <v>400000</v>
      </c>
      <c r="E13" s="537">
        <f>SUM(E14:E15)</f>
        <v>2343000</v>
      </c>
      <c r="F13" s="1215"/>
      <c r="G13" s="1215"/>
    </row>
    <row r="14" spans="1:7" s="1202" customFormat="1" ht="27" customHeight="1">
      <c r="A14" s="1216" t="s">
        <v>40</v>
      </c>
      <c r="B14" s="1216"/>
      <c r="C14" s="1217" t="s">
        <v>464</v>
      </c>
      <c r="D14" s="1218">
        <v>400000</v>
      </c>
      <c r="E14" s="1218">
        <v>400000</v>
      </c>
      <c r="F14" s="1219"/>
      <c r="G14" s="1219"/>
    </row>
    <row r="15" spans="1:7" s="1202" customFormat="1" ht="27" customHeight="1">
      <c r="A15" s="1216" t="s">
        <v>47</v>
      </c>
      <c r="B15" s="1216"/>
      <c r="C15" s="1217" t="s">
        <v>817</v>
      </c>
      <c r="D15" s="1218">
        <v>0</v>
      </c>
      <c r="E15" s="1218">
        <v>1943000</v>
      </c>
      <c r="F15" s="1219"/>
      <c r="G15" s="1219"/>
    </row>
    <row r="16" spans="1:7" s="1202" customFormat="1" ht="12.75" customHeight="1">
      <c r="A16" s="1213" t="s">
        <v>47</v>
      </c>
      <c r="B16" s="1213" t="s">
        <v>169</v>
      </c>
      <c r="C16" s="537" t="s">
        <v>461</v>
      </c>
      <c r="D16" s="537">
        <f>SUM(D17:D25)</f>
        <v>27792174</v>
      </c>
      <c r="E16" s="537">
        <f>SUM(E17:E25)</f>
        <v>21592174</v>
      </c>
      <c r="F16" s="1215"/>
      <c r="G16" s="1215"/>
    </row>
    <row r="17" spans="1:7" s="1202" customFormat="1" ht="44.25" customHeight="1">
      <c r="A17" s="1216" t="s">
        <v>49</v>
      </c>
      <c r="B17" s="1216"/>
      <c r="C17" s="1217" t="s">
        <v>465</v>
      </c>
      <c r="D17" s="1218">
        <v>1020000</v>
      </c>
      <c r="E17" s="1218">
        <v>1020000</v>
      </c>
      <c r="F17" s="1219"/>
      <c r="G17" s="1219"/>
    </row>
    <row r="18" spans="1:7" s="1202" customFormat="1" ht="30.75" customHeight="1">
      <c r="A18" s="1216" t="s">
        <v>51</v>
      </c>
      <c r="B18" s="1216"/>
      <c r="C18" s="1217" t="s">
        <v>771</v>
      </c>
      <c r="D18" s="1218">
        <v>1200000</v>
      </c>
      <c r="E18" s="1218">
        <v>1200000</v>
      </c>
      <c r="F18" s="1219"/>
      <c r="G18" s="1219"/>
    </row>
    <row r="19" spans="1:7" s="1209" customFormat="1" ht="26.25" customHeight="1">
      <c r="A19" s="1216" t="s">
        <v>53</v>
      </c>
      <c r="B19" s="1220"/>
      <c r="C19" s="1218" t="s">
        <v>466</v>
      </c>
      <c r="D19" s="1218">
        <v>350000</v>
      </c>
      <c r="E19" s="1218">
        <v>350000</v>
      </c>
      <c r="F19" s="1219"/>
      <c r="G19" s="1219"/>
    </row>
    <row r="20" spans="1:7" s="1202" customFormat="1" ht="29.25" customHeight="1">
      <c r="A20" s="1216" t="s">
        <v>55</v>
      </c>
      <c r="B20" s="1216"/>
      <c r="C20" s="1217" t="s">
        <v>467</v>
      </c>
      <c r="D20" s="1218">
        <v>0</v>
      </c>
      <c r="E20" s="1218">
        <v>0</v>
      </c>
      <c r="F20" s="1219"/>
      <c r="G20" s="1219"/>
    </row>
    <row r="21" spans="1:7" s="1202" customFormat="1" ht="29.25" customHeight="1">
      <c r="A21" s="1216" t="s">
        <v>57</v>
      </c>
      <c r="B21" s="1216"/>
      <c r="C21" s="1218" t="s">
        <v>468</v>
      </c>
      <c r="D21" s="1218">
        <v>500000</v>
      </c>
      <c r="E21" s="1218">
        <v>500000</v>
      </c>
      <c r="F21" s="1221"/>
      <c r="G21" s="1221"/>
    </row>
    <row r="22" spans="1:7" s="1202" customFormat="1" ht="29.25" customHeight="1">
      <c r="A22" s="1216" t="s">
        <v>86</v>
      </c>
      <c r="B22" s="1216"/>
      <c r="C22" s="1218" t="s">
        <v>469</v>
      </c>
      <c r="D22" s="1218">
        <v>17372174</v>
      </c>
      <c r="E22" s="1218">
        <v>17372174</v>
      </c>
      <c r="F22" s="1221"/>
      <c r="G22" s="1221"/>
    </row>
    <row r="23" spans="1:7" s="1202" customFormat="1" ht="29.25" customHeight="1">
      <c r="A23" s="1216" t="s">
        <v>59</v>
      </c>
      <c r="B23" s="1216"/>
      <c r="C23" s="1202" t="s">
        <v>470</v>
      </c>
      <c r="D23" s="1218">
        <v>7000000</v>
      </c>
      <c r="E23" s="1218">
        <v>0</v>
      </c>
      <c r="F23" s="1221"/>
      <c r="G23" s="1221"/>
    </row>
    <row r="24" spans="1:7" s="1202" customFormat="1" ht="29.25" customHeight="1">
      <c r="A24" s="1216" t="s">
        <v>61</v>
      </c>
      <c r="B24" s="1216"/>
      <c r="C24" s="1222" t="s">
        <v>471</v>
      </c>
      <c r="D24" s="1218">
        <v>350000</v>
      </c>
      <c r="E24" s="1218">
        <v>350000</v>
      </c>
      <c r="F24" s="1221"/>
      <c r="G24" s="1221"/>
    </row>
    <row r="25" spans="1:7" s="1202" customFormat="1" ht="29.25" customHeight="1">
      <c r="A25" s="1216" t="s">
        <v>63</v>
      </c>
      <c r="B25" s="1216"/>
      <c r="C25" s="1218" t="s">
        <v>819</v>
      </c>
      <c r="D25" s="1218"/>
      <c r="E25" s="1218">
        <v>800000</v>
      </c>
      <c r="F25" s="1221"/>
      <c r="G25" s="1221"/>
    </row>
    <row r="26" spans="1:7" s="1202" customFormat="1" ht="29.25" customHeight="1">
      <c r="A26" s="1216" t="s">
        <v>65</v>
      </c>
      <c r="B26" s="1216"/>
      <c r="C26" s="1218"/>
      <c r="D26" s="1218"/>
      <c r="E26" s="1218"/>
      <c r="F26" s="1221"/>
      <c r="G26" s="1221"/>
    </row>
    <row r="27" spans="1:7" s="1202" customFormat="1" ht="12.75" customHeight="1">
      <c r="A27" s="1216" t="s">
        <v>92</v>
      </c>
      <c r="B27" s="1223"/>
      <c r="C27" s="1224" t="s">
        <v>25</v>
      </c>
      <c r="D27" s="1224">
        <f>SUM(D13+D16)</f>
        <v>28192174</v>
      </c>
      <c r="E27" s="1224">
        <f>SUM(E13+E16)</f>
        <v>23935174</v>
      </c>
      <c r="F27" s="1225"/>
      <c r="G27" s="1225"/>
    </row>
    <row r="28" spans="1:7" s="1202" customFormat="1" ht="12.75" customHeight="1">
      <c r="A28" s="1226"/>
      <c r="B28" s="1219"/>
      <c r="C28" s="1219"/>
      <c r="F28" s="1221"/>
      <c r="G28" s="1221"/>
    </row>
    <row r="29" spans="1:7" s="1202" customFormat="1" ht="12.75" customHeight="1">
      <c r="A29" s="1226"/>
      <c r="B29" s="1219"/>
      <c r="C29" s="1219"/>
      <c r="F29" s="1221"/>
      <c r="G29" s="1221"/>
    </row>
    <row r="30" spans="1:8" s="1202" customFormat="1" ht="12.75" customHeight="1">
      <c r="A30" s="1382" t="s">
        <v>472</v>
      </c>
      <c r="B30" s="1382"/>
      <c r="C30" s="1382"/>
      <c r="D30" s="1382"/>
      <c r="E30" s="1382"/>
      <c r="F30" s="1382"/>
      <c r="G30" s="1227"/>
      <c r="H30" s="1227"/>
    </row>
    <row r="31" spans="1:8" s="1202" customFormat="1" ht="12.75" customHeight="1">
      <c r="A31" s="1370" t="s">
        <v>825</v>
      </c>
      <c r="B31" s="1370"/>
      <c r="C31" s="1370"/>
      <c r="D31" s="1370"/>
      <c r="E31" s="1370"/>
      <c r="F31" s="1370"/>
      <c r="G31" s="1228"/>
      <c r="H31" s="1228"/>
    </row>
    <row r="32" spans="1:7" s="1202" customFormat="1" ht="12.75" customHeight="1">
      <c r="A32" s="1363" t="s">
        <v>814</v>
      </c>
      <c r="B32" s="1363"/>
      <c r="C32" s="1363"/>
      <c r="D32" s="1363"/>
      <c r="E32" s="1363"/>
      <c r="F32" s="1363"/>
      <c r="G32" s="1199"/>
    </row>
    <row r="33" spans="1:8" s="1202" customFormat="1" ht="40.5" customHeight="1">
      <c r="A33" s="1369" t="s">
        <v>473</v>
      </c>
      <c r="B33" s="1369"/>
      <c r="C33" s="1369"/>
      <c r="D33" s="1369"/>
      <c r="E33" s="1369"/>
      <c r="F33" s="1369"/>
      <c r="G33" s="1229"/>
      <c r="H33" s="1229"/>
    </row>
    <row r="34" spans="1:8" s="1202" customFormat="1" ht="12.75" customHeight="1">
      <c r="A34" s="1229"/>
      <c r="B34" s="1229"/>
      <c r="C34" s="1229"/>
      <c r="D34" s="1229"/>
      <c r="E34" s="1229"/>
      <c r="F34" s="1229"/>
      <c r="G34" s="1229"/>
      <c r="H34" s="1229"/>
    </row>
    <row r="35" spans="1:7" s="1202" customFormat="1" ht="12.75" customHeight="1">
      <c r="A35" s="1230"/>
      <c r="B35" s="1230"/>
      <c r="C35" s="1230"/>
      <c r="D35" s="1230"/>
      <c r="E35" s="1230"/>
      <c r="F35" s="1230"/>
      <c r="G35" s="1230"/>
    </row>
    <row r="36" spans="1:7" s="1202" customFormat="1" ht="12.75" customHeight="1">
      <c r="A36" s="1231"/>
      <c r="B36" s="1231"/>
      <c r="C36" s="1231"/>
      <c r="D36" s="1231"/>
      <c r="E36" s="1231"/>
      <c r="F36" s="1231"/>
      <c r="G36" s="1231"/>
    </row>
    <row r="37" spans="1:8" s="1202" customFormat="1" ht="12.75" customHeight="1" thickBot="1">
      <c r="A37" s="1231"/>
      <c r="B37" s="1231"/>
      <c r="C37" s="1231"/>
      <c r="D37" s="1231"/>
      <c r="E37" s="1198"/>
      <c r="F37" s="1208"/>
      <c r="G37" s="1381"/>
      <c r="H37" s="1381"/>
    </row>
    <row r="38" spans="1:9" s="1202" customFormat="1" ht="21.75" customHeight="1" thickBot="1">
      <c r="A38" s="1380" t="s">
        <v>156</v>
      </c>
      <c r="B38" s="1380"/>
      <c r="C38" s="1383" t="s">
        <v>474</v>
      </c>
      <c r="D38" s="1384" t="s">
        <v>158</v>
      </c>
      <c r="E38" s="1379" t="s">
        <v>159</v>
      </c>
      <c r="F38" s="1379" t="s">
        <v>816</v>
      </c>
      <c r="G38" s="1377"/>
      <c r="H38" s="1377"/>
      <c r="I38" s="1221"/>
    </row>
    <row r="39" spans="1:9" s="1202" customFormat="1" ht="12.75" customHeight="1" thickBot="1">
      <c r="A39" s="1380"/>
      <c r="B39" s="1380"/>
      <c r="C39" s="1383"/>
      <c r="D39" s="1384"/>
      <c r="E39" s="1379"/>
      <c r="F39" s="1379"/>
      <c r="G39" s="1377"/>
      <c r="H39" s="1377"/>
      <c r="I39" s="1221"/>
    </row>
    <row r="40" spans="1:9" s="1202" customFormat="1" ht="12.75" customHeight="1">
      <c r="A40" s="1380"/>
      <c r="B40" s="1380"/>
      <c r="C40" s="1232" t="s">
        <v>161</v>
      </c>
      <c r="D40" s="1233" t="s">
        <v>162</v>
      </c>
      <c r="E40" s="1234" t="s">
        <v>163</v>
      </c>
      <c r="F40" s="1234" t="s">
        <v>164</v>
      </c>
      <c r="G40" s="1235"/>
      <c r="H40" s="1235"/>
      <c r="I40" s="1221"/>
    </row>
    <row r="41" spans="1:9" s="1202" customFormat="1" ht="12.75" customHeight="1">
      <c r="A41" s="1236" t="s">
        <v>38</v>
      </c>
      <c r="B41" s="1237"/>
      <c r="C41" s="1237" t="s">
        <v>475</v>
      </c>
      <c r="D41" s="1238">
        <f>SUM(D42:D45)</f>
        <v>26400000</v>
      </c>
      <c r="E41" s="1239">
        <f>SUM(E42:E45)</f>
        <v>25710089</v>
      </c>
      <c r="F41" s="1239">
        <f>SUM(F42:F45)</f>
        <v>28616089</v>
      </c>
      <c r="G41" s="1240"/>
      <c r="H41" s="1240"/>
      <c r="I41" s="1221"/>
    </row>
    <row r="42" spans="1:9" s="1202" customFormat="1" ht="12.75" customHeight="1">
      <c r="A42" s="1241" t="s">
        <v>40</v>
      </c>
      <c r="B42" s="1242"/>
      <c r="C42" s="1243" t="s">
        <v>476</v>
      </c>
      <c r="D42" s="1244">
        <v>4226000</v>
      </c>
      <c r="E42" s="1245">
        <v>7272000</v>
      </c>
      <c r="F42" s="1245">
        <v>9844000</v>
      </c>
      <c r="G42" s="1246"/>
      <c r="H42" s="1246"/>
      <c r="I42" s="1221"/>
    </row>
    <row r="43" spans="1:9" s="1202" customFormat="1" ht="12.75" customHeight="1">
      <c r="A43" s="1241" t="s">
        <v>47</v>
      </c>
      <c r="B43" s="1242"/>
      <c r="C43" s="1247" t="s">
        <v>477</v>
      </c>
      <c r="D43" s="1248">
        <v>1501000</v>
      </c>
      <c r="E43" s="1249">
        <v>2003000</v>
      </c>
      <c r="F43" s="1249">
        <v>2337000</v>
      </c>
      <c r="G43" s="1250"/>
      <c r="H43" s="1250"/>
      <c r="I43" s="1221"/>
    </row>
    <row r="44" spans="1:9" s="1202" customFormat="1" ht="12.75" customHeight="1">
      <c r="A44" s="1241" t="s">
        <v>49</v>
      </c>
      <c r="B44" s="1242"/>
      <c r="C44" s="1247" t="s">
        <v>478</v>
      </c>
      <c r="D44" s="1244">
        <v>19473000</v>
      </c>
      <c r="E44" s="1024">
        <v>16435089</v>
      </c>
      <c r="F44" s="1024">
        <v>16435089</v>
      </c>
      <c r="G44" s="1250"/>
      <c r="H44" s="1250"/>
      <c r="I44" s="1221"/>
    </row>
    <row r="45" spans="1:9" s="1202" customFormat="1" ht="12.75" customHeight="1">
      <c r="A45" s="1241" t="s">
        <v>51</v>
      </c>
      <c r="B45" s="1242"/>
      <c r="C45" s="1247" t="s">
        <v>479</v>
      </c>
      <c r="D45" s="1244">
        <v>1200000</v>
      </c>
      <c r="E45" s="1245">
        <v>0</v>
      </c>
      <c r="F45" s="1245">
        <v>0</v>
      </c>
      <c r="G45" s="1250"/>
      <c r="H45" s="1250"/>
      <c r="I45" s="1221"/>
    </row>
    <row r="46" spans="1:9" s="1202" customFormat="1" ht="12.75" customHeight="1">
      <c r="A46" s="1236" t="s">
        <v>53</v>
      </c>
      <c r="B46" s="1242"/>
      <c r="C46" s="1251" t="s">
        <v>480</v>
      </c>
      <c r="D46" s="1238">
        <f>D47</f>
        <v>4123000</v>
      </c>
      <c r="E46" s="1239">
        <f>E47</f>
        <v>2000000</v>
      </c>
      <c r="F46" s="1239">
        <f>F47</f>
        <v>2000000</v>
      </c>
      <c r="G46" s="1240"/>
      <c r="H46" s="1240"/>
      <c r="I46" s="1221"/>
    </row>
    <row r="47" spans="1:9" s="1202" customFormat="1" ht="12.75" customHeight="1">
      <c r="A47" s="1241" t="s">
        <v>55</v>
      </c>
      <c r="B47" s="1242"/>
      <c r="C47" s="1252" t="s">
        <v>276</v>
      </c>
      <c r="D47" s="1244">
        <v>4123000</v>
      </c>
      <c r="E47" s="1245">
        <v>2000000</v>
      </c>
      <c r="F47" s="1245">
        <v>2000000</v>
      </c>
      <c r="G47" s="1250"/>
      <c r="H47" s="1250"/>
      <c r="I47" s="1221"/>
    </row>
    <row r="48" spans="1:9" s="538" customFormat="1" ht="12.75" customHeight="1">
      <c r="A48" s="1236" t="s">
        <v>86</v>
      </c>
      <c r="B48" s="1237"/>
      <c r="C48" s="1237" t="s">
        <v>277</v>
      </c>
      <c r="D48" s="1238">
        <f>SUM(D63)</f>
        <v>1045000</v>
      </c>
      <c r="E48" s="1239">
        <f>SUM(E63)</f>
        <v>900000</v>
      </c>
      <c r="F48" s="1239">
        <v>900000</v>
      </c>
      <c r="G48" s="1240"/>
      <c r="H48" s="1240"/>
      <c r="I48" s="1225"/>
    </row>
    <row r="49" spans="1:9" s="1202" customFormat="1" ht="12.75" customHeight="1" thickBot="1">
      <c r="A49" s="1254" t="s">
        <v>92</v>
      </c>
      <c r="B49" s="1255"/>
      <c r="C49" s="1256" t="s">
        <v>25</v>
      </c>
      <c r="D49" s="1257">
        <f>D41+D46</f>
        <v>30523000</v>
      </c>
      <c r="E49" s="1258">
        <f>E41+E46</f>
        <v>27710089</v>
      </c>
      <c r="F49" s="1258">
        <f>F41+F46+F48</f>
        <v>31516089</v>
      </c>
      <c r="G49" s="1225"/>
      <c r="H49" s="1225"/>
      <c r="I49" s="1221"/>
    </row>
    <row r="50" spans="1:8" s="1202" customFormat="1" ht="12.75" customHeight="1">
      <c r="A50" s="1204"/>
      <c r="H50" s="1221"/>
    </row>
    <row r="51" spans="1:8" s="1202" customFormat="1" ht="12.75" customHeight="1">
      <c r="A51" s="1204"/>
      <c r="H51" s="1221"/>
    </row>
    <row r="52" spans="1:6" s="1202" customFormat="1" ht="12.75" customHeight="1">
      <c r="A52" s="1365" t="s">
        <v>481</v>
      </c>
      <c r="B52" s="1365"/>
      <c r="C52" s="1365"/>
      <c r="D52" s="1365"/>
      <c r="E52" s="1365"/>
      <c r="F52" s="1365"/>
    </row>
    <row r="53" spans="1:6" s="1202" customFormat="1" ht="12.75" customHeight="1">
      <c r="A53" s="1361" t="s">
        <v>825</v>
      </c>
      <c r="B53" s="1361"/>
      <c r="C53" s="1361"/>
      <c r="D53" s="1361"/>
      <c r="E53" s="1361"/>
      <c r="F53" s="1361"/>
    </row>
    <row r="54" spans="1:6" s="1202" customFormat="1" ht="12.75" customHeight="1">
      <c r="A54" s="1366" t="s">
        <v>814</v>
      </c>
      <c r="B54" s="1366"/>
      <c r="C54" s="1366"/>
      <c r="D54" s="1366"/>
      <c r="E54" s="1366"/>
      <c r="F54" s="1366"/>
    </row>
    <row r="55" spans="1:5" s="1202" customFormat="1" ht="12.75" customHeight="1">
      <c r="A55" s="1204"/>
      <c r="C55" s="1367" t="s">
        <v>482</v>
      </c>
      <c r="D55" s="1367"/>
      <c r="E55" s="1367"/>
    </row>
    <row r="56" spans="1:3" s="1202" customFormat="1" ht="12.75" customHeight="1">
      <c r="A56" s="1204"/>
      <c r="C56" s="1231"/>
    </row>
    <row r="57" spans="1:5" s="1202" customFormat="1" ht="12.75" customHeight="1">
      <c r="A57" s="1204"/>
      <c r="C57" s="1368" t="s">
        <v>219</v>
      </c>
      <c r="D57" s="1368"/>
      <c r="E57" s="1368"/>
    </row>
    <row r="58" spans="1:5" s="1202" customFormat="1" ht="12.75" customHeight="1">
      <c r="A58" s="1204"/>
      <c r="C58" s="1259" t="s">
        <v>24</v>
      </c>
      <c r="D58" s="1260" t="s">
        <v>483</v>
      </c>
      <c r="E58" s="1260" t="s">
        <v>484</v>
      </c>
    </row>
    <row r="59" spans="1:5" s="1202" customFormat="1" ht="12.75" customHeight="1">
      <c r="A59" s="1204"/>
      <c r="C59" s="1261" t="s">
        <v>485</v>
      </c>
      <c r="D59" s="1262">
        <v>297000</v>
      </c>
      <c r="E59" s="1262">
        <v>200000</v>
      </c>
    </row>
    <row r="60" spans="1:5" s="1202" customFormat="1" ht="12.75" customHeight="1">
      <c r="A60" s="1204"/>
      <c r="C60" s="1253" t="s">
        <v>27</v>
      </c>
      <c r="D60" s="1244">
        <v>400000</v>
      </c>
      <c r="E60" s="1244">
        <v>500000</v>
      </c>
    </row>
    <row r="61" spans="1:5" s="1202" customFormat="1" ht="12.75" customHeight="1">
      <c r="A61" s="1204"/>
      <c r="C61" s="1253" t="s">
        <v>28</v>
      </c>
      <c r="D61" s="1244">
        <v>348000</v>
      </c>
      <c r="E61" s="1244">
        <v>0</v>
      </c>
    </row>
    <row r="62" spans="1:5" s="1202" customFormat="1" ht="12.75" customHeight="1">
      <c r="A62" s="1204"/>
      <c r="C62" s="1253" t="s">
        <v>486</v>
      </c>
      <c r="D62" s="1244"/>
      <c r="E62" s="1244">
        <v>200000</v>
      </c>
    </row>
    <row r="63" spans="1:5" s="1202" customFormat="1" ht="12.75" customHeight="1">
      <c r="A63" s="1204"/>
      <c r="C63" s="1263" t="s">
        <v>29</v>
      </c>
      <c r="D63" s="1264">
        <f>SUM(D59:D62)</f>
        <v>1045000</v>
      </c>
      <c r="E63" s="1264">
        <f>SUM(E59:E62)</f>
        <v>900000</v>
      </c>
    </row>
  </sheetData>
  <sheetProtection selectLockedCells="1" selectUnlockedCells="1"/>
  <mergeCells count="28">
    <mergeCell ref="G10:G11"/>
    <mergeCell ref="F38:F39"/>
    <mergeCell ref="G38:G39"/>
    <mergeCell ref="A38:B40"/>
    <mergeCell ref="G37:H37"/>
    <mergeCell ref="A30:F30"/>
    <mergeCell ref="H38:H39"/>
    <mergeCell ref="C38:C39"/>
    <mergeCell ref="D38:D39"/>
    <mergeCell ref="E38:E39"/>
    <mergeCell ref="C55:E55"/>
    <mergeCell ref="C57:E57"/>
    <mergeCell ref="A33:F33"/>
    <mergeCell ref="A2:G3"/>
    <mergeCell ref="D9:E9"/>
    <mergeCell ref="A10:B12"/>
    <mergeCell ref="A5:E6"/>
    <mergeCell ref="C10:C11"/>
    <mergeCell ref="D10:D11"/>
    <mergeCell ref="E10:E11"/>
    <mergeCell ref="A53:F53"/>
    <mergeCell ref="B4:F4"/>
    <mergeCell ref="A32:F32"/>
    <mergeCell ref="A1:F1"/>
    <mergeCell ref="A52:F52"/>
    <mergeCell ref="A54:F54"/>
    <mergeCell ref="F10:F11"/>
    <mergeCell ref="A31:F31"/>
  </mergeCells>
  <printOptions/>
  <pageMargins left="1.6535433070866143" right="0.2362204724409449" top="0.15748031496062992" bottom="0.15748031496062992" header="0.5118110236220472" footer="0.5118110236220472"/>
  <pageSetup firstPageNumber="1" useFirstPageNumber="1" fitToHeight="1" fitToWidth="1" horizontalDpi="600" verticalDpi="600" orientation="portrait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IV27"/>
  <sheetViews>
    <sheetView view="pageBreakPreview" zoomScaleSheetLayoutView="100" zoomScalePageLayoutView="0" workbookViewId="0" topLeftCell="A1">
      <selection activeCell="A3" sqref="A3:P3"/>
    </sheetView>
  </sheetViews>
  <sheetFormatPr defaultColWidth="11.7109375" defaultRowHeight="12.75" customHeight="1"/>
  <cols>
    <col min="1" max="1" width="27.140625" style="1276" customWidth="1"/>
    <col min="2" max="2" width="11.57421875" style="1276" customWidth="1"/>
    <col min="3" max="3" width="12.140625" style="1276" customWidth="1"/>
    <col min="4" max="5" width="13.7109375" style="1276" bestFit="1" customWidth="1"/>
    <col min="6" max="6" width="12.57421875" style="1296" bestFit="1" customWidth="1"/>
    <col min="7" max="7" width="13.7109375" style="1296" bestFit="1" customWidth="1"/>
    <col min="8" max="8" width="14.7109375" style="1276" bestFit="1" customWidth="1"/>
    <col min="9" max="9" width="31.28125" style="1276" customWidth="1"/>
    <col min="10" max="10" width="12.140625" style="1276" customWidth="1"/>
    <col min="11" max="11" width="9.28125" style="1276" customWidth="1"/>
    <col min="12" max="12" width="12.57421875" style="1276" customWidth="1"/>
    <col min="13" max="14" width="13.7109375" style="1276" bestFit="1" customWidth="1"/>
    <col min="15" max="15" width="14.28125" style="1276" customWidth="1"/>
    <col min="16" max="16384" width="11.7109375" style="1276" customWidth="1"/>
  </cols>
  <sheetData>
    <row r="1" spans="1:16" s="1275" customFormat="1" ht="12.75" customHeight="1">
      <c r="A1" s="1386"/>
      <c r="B1" s="1386"/>
      <c r="C1" s="1386"/>
      <c r="D1" s="1386"/>
      <c r="I1" s="1387" t="s">
        <v>487</v>
      </c>
      <c r="J1" s="1387"/>
      <c r="K1" s="1387"/>
      <c r="L1" s="1387"/>
      <c r="M1" s="1387"/>
      <c r="N1" s="1387"/>
      <c r="O1" s="1387"/>
      <c r="P1" s="1387"/>
    </row>
    <row r="2" spans="1:16" ht="12.75" customHeight="1">
      <c r="A2" s="1388" t="s">
        <v>825</v>
      </c>
      <c r="B2" s="1388"/>
      <c r="C2" s="1388"/>
      <c r="D2" s="1388"/>
      <c r="E2" s="1388"/>
      <c r="F2" s="1388"/>
      <c r="G2" s="1388"/>
      <c r="H2" s="1388"/>
      <c r="I2" s="1388"/>
      <c r="J2" s="1388"/>
      <c r="K2" s="1388"/>
      <c r="L2" s="1388"/>
      <c r="M2" s="1388"/>
      <c r="N2" s="1388"/>
      <c r="O2" s="1388"/>
      <c r="P2" s="1388"/>
    </row>
    <row r="3" spans="1:16" ht="12.75" customHeight="1">
      <c r="A3" s="1388" t="s">
        <v>814</v>
      </c>
      <c r="B3" s="1388"/>
      <c r="C3" s="1388"/>
      <c r="D3" s="1388"/>
      <c r="E3" s="1388"/>
      <c r="F3" s="1388"/>
      <c r="G3" s="1388"/>
      <c r="H3" s="1388"/>
      <c r="I3" s="1388"/>
      <c r="J3" s="1388"/>
      <c r="K3" s="1388"/>
      <c r="L3" s="1388"/>
      <c r="M3" s="1388"/>
      <c r="N3" s="1388"/>
      <c r="O3" s="1388"/>
      <c r="P3" s="1388"/>
    </row>
    <row r="4" spans="1:256" ht="12.75" customHeight="1">
      <c r="A4" s="1389" t="s">
        <v>488</v>
      </c>
      <c r="B4" s="1389"/>
      <c r="C4" s="1389"/>
      <c r="D4" s="1389"/>
      <c r="E4" s="1389"/>
      <c r="F4" s="1389"/>
      <c r="G4" s="1389"/>
      <c r="H4" s="1389"/>
      <c r="I4" s="1389"/>
      <c r="J4" s="1389"/>
      <c r="K4" s="1389"/>
      <c r="L4" s="1389"/>
      <c r="M4" s="1389"/>
      <c r="N4" s="1389"/>
      <c r="O4" s="1389"/>
      <c r="P4" s="1389"/>
      <c r="Q4" s="1277"/>
      <c r="R4" s="1277"/>
      <c r="S4" s="1277"/>
      <c r="T4" s="1277"/>
      <c r="U4" s="1277"/>
      <c r="V4" s="1277"/>
      <c r="W4" s="1277"/>
      <c r="X4" s="1277"/>
      <c r="Y4" s="1277"/>
      <c r="Z4" s="1277"/>
      <c r="AA4" s="1277"/>
      <c r="AB4" s="1277"/>
      <c r="AC4" s="1277"/>
      <c r="AD4" s="1277"/>
      <c r="AE4" s="1277"/>
      <c r="AF4" s="1277"/>
      <c r="AG4" s="1277"/>
      <c r="AH4" s="1277"/>
      <c r="AI4" s="1277"/>
      <c r="AJ4" s="1277"/>
      <c r="AK4" s="1277"/>
      <c r="AL4" s="1277"/>
      <c r="AM4" s="1277"/>
      <c r="AN4" s="1277"/>
      <c r="AO4" s="1277"/>
      <c r="AP4" s="1277"/>
      <c r="AQ4" s="1277"/>
      <c r="AR4" s="1277"/>
      <c r="AS4" s="1277"/>
      <c r="AT4" s="1277"/>
      <c r="AU4" s="1277"/>
      <c r="AV4" s="1277"/>
      <c r="AW4" s="1277"/>
      <c r="AX4" s="1277"/>
      <c r="AY4" s="1277"/>
      <c r="AZ4" s="1277"/>
      <c r="BA4" s="1277"/>
      <c r="BB4" s="1277"/>
      <c r="BC4" s="1277"/>
      <c r="BD4" s="1277"/>
      <c r="BE4" s="1277"/>
      <c r="BF4" s="1277"/>
      <c r="BG4" s="1277"/>
      <c r="BH4" s="1277"/>
      <c r="BI4" s="1277"/>
      <c r="BJ4" s="1277"/>
      <c r="BK4" s="1277"/>
      <c r="BL4" s="1277"/>
      <c r="BM4" s="1277"/>
      <c r="BN4" s="1277"/>
      <c r="BO4" s="1277"/>
      <c r="BP4" s="1277"/>
      <c r="BQ4" s="1277"/>
      <c r="BR4" s="1277"/>
      <c r="BS4" s="1277"/>
      <c r="BT4" s="1277"/>
      <c r="BU4" s="1277"/>
      <c r="BV4" s="1277"/>
      <c r="BW4" s="1277"/>
      <c r="BX4" s="1277"/>
      <c r="BY4" s="1277"/>
      <c r="BZ4" s="1277"/>
      <c r="CA4" s="1277"/>
      <c r="CB4" s="1277"/>
      <c r="CC4" s="1277"/>
      <c r="CD4" s="1277"/>
      <c r="CE4" s="1277"/>
      <c r="CF4" s="1277"/>
      <c r="CG4" s="1277"/>
      <c r="CH4" s="1277"/>
      <c r="CI4" s="1277"/>
      <c r="CJ4" s="1277"/>
      <c r="CK4" s="1277"/>
      <c r="CL4" s="1277"/>
      <c r="CM4" s="1277"/>
      <c r="CN4" s="1277"/>
      <c r="CO4" s="1277"/>
      <c r="CP4" s="1277"/>
      <c r="CQ4" s="1277"/>
      <c r="CR4" s="1277"/>
      <c r="CS4" s="1277"/>
      <c r="CT4" s="1277"/>
      <c r="CU4" s="1277"/>
      <c r="CV4" s="1277"/>
      <c r="CW4" s="1277"/>
      <c r="CX4" s="1277"/>
      <c r="CY4" s="1277"/>
      <c r="CZ4" s="1277"/>
      <c r="DA4" s="1277"/>
      <c r="DB4" s="1277"/>
      <c r="DC4" s="1277"/>
      <c r="DD4" s="1277"/>
      <c r="DE4" s="1277"/>
      <c r="DF4" s="1277"/>
      <c r="DG4" s="1277"/>
      <c r="DH4" s="1277"/>
      <c r="DI4" s="1277"/>
      <c r="DJ4" s="1277"/>
      <c r="DK4" s="1277"/>
      <c r="DL4" s="1277"/>
      <c r="DM4" s="1277"/>
      <c r="DN4" s="1277"/>
      <c r="DO4" s="1277"/>
      <c r="DP4" s="1277"/>
      <c r="DQ4" s="1277"/>
      <c r="DR4" s="1277"/>
      <c r="DS4" s="1277"/>
      <c r="DT4" s="1277"/>
      <c r="DU4" s="1277"/>
      <c r="DV4" s="1277"/>
      <c r="DW4" s="1277"/>
      <c r="DX4" s="1277"/>
      <c r="DY4" s="1277"/>
      <c r="DZ4" s="1277"/>
      <c r="EA4" s="1277"/>
      <c r="EB4" s="1277"/>
      <c r="EC4" s="1277"/>
      <c r="ED4" s="1277"/>
      <c r="EE4" s="1277"/>
      <c r="EF4" s="1277"/>
      <c r="EG4" s="1277"/>
      <c r="EH4" s="1277"/>
      <c r="EI4" s="1277"/>
      <c r="EJ4" s="1277"/>
      <c r="EK4" s="1277"/>
      <c r="EL4" s="1277"/>
      <c r="EM4" s="1277"/>
      <c r="EN4" s="1277"/>
      <c r="EO4" s="1277"/>
      <c r="EP4" s="1277"/>
      <c r="EQ4" s="1277"/>
      <c r="ER4" s="1277"/>
      <c r="ES4" s="1277"/>
      <c r="ET4" s="1277"/>
      <c r="EU4" s="1277"/>
      <c r="EV4" s="1277"/>
      <c r="EW4" s="1277"/>
      <c r="EX4" s="1277"/>
      <c r="EY4" s="1277"/>
      <c r="EZ4" s="1277"/>
      <c r="FA4" s="1277"/>
      <c r="FB4" s="1277"/>
      <c r="FC4" s="1277"/>
      <c r="FD4" s="1277"/>
      <c r="FE4" s="1277"/>
      <c r="FF4" s="1277"/>
      <c r="FG4" s="1277"/>
      <c r="FH4" s="1277"/>
      <c r="FI4" s="1277"/>
      <c r="FJ4" s="1277"/>
      <c r="FK4" s="1277"/>
      <c r="FL4" s="1277"/>
      <c r="FM4" s="1277"/>
      <c r="FN4" s="1277"/>
      <c r="FO4" s="1277"/>
      <c r="FP4" s="1277"/>
      <c r="FQ4" s="1277"/>
      <c r="FR4" s="1277"/>
      <c r="FS4" s="1277"/>
      <c r="FT4" s="1277"/>
      <c r="FU4" s="1277"/>
      <c r="FV4" s="1277"/>
      <c r="FW4" s="1277"/>
      <c r="FX4" s="1277"/>
      <c r="FY4" s="1277"/>
      <c r="FZ4" s="1277"/>
      <c r="GA4" s="1277"/>
      <c r="GB4" s="1277"/>
      <c r="GC4" s="1277"/>
      <c r="GD4" s="1277"/>
      <c r="GE4" s="1277"/>
      <c r="GF4" s="1277"/>
      <c r="GG4" s="1277"/>
      <c r="GH4" s="1277"/>
      <c r="GI4" s="1277"/>
      <c r="GJ4" s="1277"/>
      <c r="GK4" s="1277"/>
      <c r="GL4" s="1277"/>
      <c r="GM4" s="1277"/>
      <c r="GN4" s="1277"/>
      <c r="GO4" s="1277"/>
      <c r="GP4" s="1277"/>
      <c r="GQ4" s="1277"/>
      <c r="GR4" s="1277"/>
      <c r="GS4" s="1277"/>
      <c r="GT4" s="1277"/>
      <c r="GU4" s="1277"/>
      <c r="GV4" s="1277"/>
      <c r="GW4" s="1277"/>
      <c r="GX4" s="1277"/>
      <c r="GY4" s="1277"/>
      <c r="GZ4" s="1277"/>
      <c r="HA4" s="1277"/>
      <c r="HB4" s="1277"/>
      <c r="HC4" s="1277"/>
      <c r="HD4" s="1277"/>
      <c r="HE4" s="1277"/>
      <c r="HF4" s="1277"/>
      <c r="HG4" s="1277"/>
      <c r="HH4" s="1277"/>
      <c r="HI4" s="1277"/>
      <c r="HJ4" s="1277"/>
      <c r="HK4" s="1277"/>
      <c r="HL4" s="1277"/>
      <c r="HM4" s="1277"/>
      <c r="HN4" s="1277"/>
      <c r="HO4" s="1277"/>
      <c r="HP4" s="1277"/>
      <c r="HQ4" s="1277"/>
      <c r="HR4" s="1277"/>
      <c r="HS4" s="1277"/>
      <c r="HT4" s="1277"/>
      <c r="HU4" s="1277"/>
      <c r="HV4" s="1277"/>
      <c r="HW4" s="1277"/>
      <c r="HX4" s="1277"/>
      <c r="HY4" s="1277"/>
      <c r="HZ4" s="1277"/>
      <c r="IA4" s="1277"/>
      <c r="IB4" s="1277"/>
      <c r="IC4" s="1277"/>
      <c r="ID4" s="1277"/>
      <c r="IE4" s="1277"/>
      <c r="IF4" s="1277"/>
      <c r="IG4" s="1277"/>
      <c r="IH4" s="1277"/>
      <c r="II4" s="1277"/>
      <c r="IJ4" s="1277"/>
      <c r="IK4" s="1277"/>
      <c r="IL4" s="1277"/>
      <c r="IM4" s="1277"/>
      <c r="IN4" s="1277"/>
      <c r="IO4" s="1277"/>
      <c r="IP4" s="1277"/>
      <c r="IQ4" s="1277"/>
      <c r="IR4" s="1277"/>
      <c r="IS4" s="1277"/>
      <c r="IT4" s="1277"/>
      <c r="IU4" s="1277"/>
      <c r="IV4" s="1277"/>
    </row>
    <row r="5" spans="1:256" ht="12.75" customHeight="1">
      <c r="A5" s="1278"/>
      <c r="B5" s="1278"/>
      <c r="C5" s="1278"/>
      <c r="D5" s="1278"/>
      <c r="E5" s="1277"/>
      <c r="F5" s="1277"/>
      <c r="G5" s="1277"/>
      <c r="H5" s="1277"/>
      <c r="I5" s="1278"/>
      <c r="J5" s="1278"/>
      <c r="K5" s="1278"/>
      <c r="L5" s="1278"/>
      <c r="M5" s="1278"/>
      <c r="N5" s="1277"/>
      <c r="O5" s="1277"/>
      <c r="P5" s="1277"/>
      <c r="Q5" s="1277"/>
      <c r="R5" s="1277"/>
      <c r="S5" s="1277"/>
      <c r="T5" s="1277"/>
      <c r="U5" s="1277"/>
      <c r="V5" s="1277"/>
      <c r="W5" s="1277"/>
      <c r="X5" s="1277"/>
      <c r="Y5" s="1277"/>
      <c r="Z5" s="1277"/>
      <c r="AA5" s="1277"/>
      <c r="AB5" s="1277"/>
      <c r="AC5" s="1277"/>
      <c r="AD5" s="1277"/>
      <c r="AE5" s="1277"/>
      <c r="AF5" s="1277"/>
      <c r="AG5" s="1277"/>
      <c r="AH5" s="1277"/>
      <c r="AI5" s="1277"/>
      <c r="AJ5" s="1277"/>
      <c r="AK5" s="1277"/>
      <c r="AL5" s="1277"/>
      <c r="AM5" s="1277"/>
      <c r="AN5" s="1277"/>
      <c r="AO5" s="1277"/>
      <c r="AP5" s="1277"/>
      <c r="AQ5" s="1277"/>
      <c r="AR5" s="1277"/>
      <c r="AS5" s="1277"/>
      <c r="AT5" s="1277"/>
      <c r="AU5" s="1277"/>
      <c r="AV5" s="1277"/>
      <c r="AW5" s="1277"/>
      <c r="AX5" s="1277"/>
      <c r="AY5" s="1277"/>
      <c r="AZ5" s="1277"/>
      <c r="BA5" s="1277"/>
      <c r="BB5" s="1277"/>
      <c r="BC5" s="1277"/>
      <c r="BD5" s="1277"/>
      <c r="BE5" s="1277"/>
      <c r="BF5" s="1277"/>
      <c r="BG5" s="1277"/>
      <c r="BH5" s="1277"/>
      <c r="BI5" s="1277"/>
      <c r="BJ5" s="1277"/>
      <c r="BK5" s="1277"/>
      <c r="BL5" s="1277"/>
      <c r="BM5" s="1277"/>
      <c r="BN5" s="1277"/>
      <c r="BO5" s="1277"/>
      <c r="BP5" s="1277"/>
      <c r="BQ5" s="1277"/>
      <c r="BR5" s="1277"/>
      <c r="BS5" s="1277"/>
      <c r="BT5" s="1277"/>
      <c r="BU5" s="1277"/>
      <c r="BV5" s="1277"/>
      <c r="BW5" s="1277"/>
      <c r="BX5" s="1277"/>
      <c r="BY5" s="1277"/>
      <c r="BZ5" s="1277"/>
      <c r="CA5" s="1277"/>
      <c r="CB5" s="1277"/>
      <c r="CC5" s="1277"/>
      <c r="CD5" s="1277"/>
      <c r="CE5" s="1277"/>
      <c r="CF5" s="1277"/>
      <c r="CG5" s="1277"/>
      <c r="CH5" s="1277"/>
      <c r="CI5" s="1277"/>
      <c r="CJ5" s="1277"/>
      <c r="CK5" s="1277"/>
      <c r="CL5" s="1277"/>
      <c r="CM5" s="1277"/>
      <c r="CN5" s="1277"/>
      <c r="CO5" s="1277"/>
      <c r="CP5" s="1277"/>
      <c r="CQ5" s="1277"/>
      <c r="CR5" s="1277"/>
      <c r="CS5" s="1277"/>
      <c r="CT5" s="1277"/>
      <c r="CU5" s="1277"/>
      <c r="CV5" s="1277"/>
      <c r="CW5" s="1277"/>
      <c r="CX5" s="1277"/>
      <c r="CY5" s="1277"/>
      <c r="CZ5" s="1277"/>
      <c r="DA5" s="1277"/>
      <c r="DB5" s="1277"/>
      <c r="DC5" s="1277"/>
      <c r="DD5" s="1277"/>
      <c r="DE5" s="1277"/>
      <c r="DF5" s="1277"/>
      <c r="DG5" s="1277"/>
      <c r="DH5" s="1277"/>
      <c r="DI5" s="1277"/>
      <c r="DJ5" s="1277"/>
      <c r="DK5" s="1277"/>
      <c r="DL5" s="1277"/>
      <c r="DM5" s="1277"/>
      <c r="DN5" s="1277"/>
      <c r="DO5" s="1277"/>
      <c r="DP5" s="1277"/>
      <c r="DQ5" s="1277"/>
      <c r="DR5" s="1277"/>
      <c r="DS5" s="1277"/>
      <c r="DT5" s="1277"/>
      <c r="DU5" s="1277"/>
      <c r="DV5" s="1277"/>
      <c r="DW5" s="1277"/>
      <c r="DX5" s="1277"/>
      <c r="DY5" s="1277"/>
      <c r="DZ5" s="1277"/>
      <c r="EA5" s="1277"/>
      <c r="EB5" s="1277"/>
      <c r="EC5" s="1277"/>
      <c r="ED5" s="1277"/>
      <c r="EE5" s="1277"/>
      <c r="EF5" s="1277"/>
      <c r="EG5" s="1277"/>
      <c r="EH5" s="1277"/>
      <c r="EI5" s="1277"/>
      <c r="EJ5" s="1277"/>
      <c r="EK5" s="1277"/>
      <c r="EL5" s="1277"/>
      <c r="EM5" s="1277"/>
      <c r="EN5" s="1277"/>
      <c r="EO5" s="1277"/>
      <c r="EP5" s="1277"/>
      <c r="EQ5" s="1277"/>
      <c r="ER5" s="1277"/>
      <c r="ES5" s="1277"/>
      <c r="ET5" s="1277"/>
      <c r="EU5" s="1277"/>
      <c r="EV5" s="1277"/>
      <c r="EW5" s="1277"/>
      <c r="EX5" s="1277"/>
      <c r="EY5" s="1277"/>
      <c r="EZ5" s="1277"/>
      <c r="FA5" s="1277"/>
      <c r="FB5" s="1277"/>
      <c r="FC5" s="1277"/>
      <c r="FD5" s="1277"/>
      <c r="FE5" s="1277"/>
      <c r="FF5" s="1277"/>
      <c r="FG5" s="1277"/>
      <c r="FH5" s="1277"/>
      <c r="FI5" s="1277"/>
      <c r="FJ5" s="1277"/>
      <c r="FK5" s="1277"/>
      <c r="FL5" s="1277"/>
      <c r="FM5" s="1277"/>
      <c r="FN5" s="1277"/>
      <c r="FO5" s="1277"/>
      <c r="FP5" s="1277"/>
      <c r="FQ5" s="1277"/>
      <c r="FR5" s="1277"/>
      <c r="FS5" s="1277"/>
      <c r="FT5" s="1277"/>
      <c r="FU5" s="1277"/>
      <c r="FV5" s="1277"/>
      <c r="FW5" s="1277"/>
      <c r="FX5" s="1277"/>
      <c r="FY5" s="1277"/>
      <c r="FZ5" s="1277"/>
      <c r="GA5" s="1277"/>
      <c r="GB5" s="1277"/>
      <c r="GC5" s="1277"/>
      <c r="GD5" s="1277"/>
      <c r="GE5" s="1277"/>
      <c r="GF5" s="1277"/>
      <c r="GG5" s="1277"/>
      <c r="GH5" s="1277"/>
      <c r="GI5" s="1277"/>
      <c r="GJ5" s="1277"/>
      <c r="GK5" s="1277"/>
      <c r="GL5" s="1277"/>
      <c r="GM5" s="1277"/>
      <c r="GN5" s="1277"/>
      <c r="GO5" s="1277"/>
      <c r="GP5" s="1277"/>
      <c r="GQ5" s="1277"/>
      <c r="GR5" s="1277"/>
      <c r="GS5" s="1277"/>
      <c r="GT5" s="1277"/>
      <c r="GU5" s="1277"/>
      <c r="GV5" s="1277"/>
      <c r="GW5" s="1277"/>
      <c r="GX5" s="1277"/>
      <c r="GY5" s="1277"/>
      <c r="GZ5" s="1277"/>
      <c r="HA5" s="1277"/>
      <c r="HB5" s="1277"/>
      <c r="HC5" s="1277"/>
      <c r="HD5" s="1277"/>
      <c r="HE5" s="1277"/>
      <c r="HF5" s="1277"/>
      <c r="HG5" s="1277"/>
      <c r="HH5" s="1277"/>
      <c r="HI5" s="1277"/>
      <c r="HJ5" s="1277"/>
      <c r="HK5" s="1277"/>
      <c r="HL5" s="1277"/>
      <c r="HM5" s="1277"/>
      <c r="HN5" s="1277"/>
      <c r="HO5" s="1277"/>
      <c r="HP5" s="1277"/>
      <c r="HQ5" s="1277"/>
      <c r="HR5" s="1277"/>
      <c r="HS5" s="1277"/>
      <c r="HT5" s="1277"/>
      <c r="HU5" s="1277"/>
      <c r="HV5" s="1277"/>
      <c r="HW5" s="1277"/>
      <c r="HX5" s="1277"/>
      <c r="HY5" s="1277"/>
      <c r="HZ5" s="1277"/>
      <c r="IA5" s="1277"/>
      <c r="IB5" s="1277"/>
      <c r="IC5" s="1277"/>
      <c r="ID5" s="1277"/>
      <c r="IE5" s="1277"/>
      <c r="IF5" s="1277"/>
      <c r="IG5" s="1277"/>
      <c r="IH5" s="1277"/>
      <c r="II5" s="1277"/>
      <c r="IJ5" s="1277"/>
      <c r="IK5" s="1277"/>
      <c r="IL5" s="1277"/>
      <c r="IM5" s="1277"/>
      <c r="IN5" s="1277"/>
      <c r="IO5" s="1277"/>
      <c r="IP5" s="1277"/>
      <c r="IQ5" s="1277"/>
      <c r="IR5" s="1277"/>
      <c r="IS5" s="1277"/>
      <c r="IT5" s="1277"/>
      <c r="IU5" s="1277"/>
      <c r="IV5" s="1277"/>
    </row>
    <row r="6" spans="1:256" ht="12.75" customHeight="1">
      <c r="A6" s="1277"/>
      <c r="B6" s="1277"/>
      <c r="C6" s="1277"/>
      <c r="D6" s="1277"/>
      <c r="E6" s="1277"/>
      <c r="F6" s="1277"/>
      <c r="G6" s="1390"/>
      <c r="H6" s="1390"/>
      <c r="I6" s="1277"/>
      <c r="J6" s="1277"/>
      <c r="K6" s="1277"/>
      <c r="L6" s="1277"/>
      <c r="M6" s="1277"/>
      <c r="N6" s="1391" t="s">
        <v>155</v>
      </c>
      <c r="O6" s="1391"/>
      <c r="P6" s="1391"/>
      <c r="Q6" s="1277"/>
      <c r="R6" s="1277"/>
      <c r="S6" s="1277"/>
      <c r="T6" s="1277"/>
      <c r="U6" s="1277"/>
      <c r="V6" s="1277"/>
      <c r="W6" s="1277"/>
      <c r="X6" s="1277"/>
      <c r="Y6" s="1277"/>
      <c r="Z6" s="1277"/>
      <c r="AA6" s="1277"/>
      <c r="AB6" s="1277"/>
      <c r="AC6" s="1277"/>
      <c r="AD6" s="1277"/>
      <c r="AE6" s="1277"/>
      <c r="AF6" s="1277"/>
      <c r="AG6" s="1277"/>
      <c r="AH6" s="1277"/>
      <c r="AI6" s="1277"/>
      <c r="AJ6" s="1277"/>
      <c r="AK6" s="1277"/>
      <c r="AL6" s="1277"/>
      <c r="AM6" s="1277"/>
      <c r="AN6" s="1277"/>
      <c r="AO6" s="1277"/>
      <c r="AP6" s="1277"/>
      <c r="AQ6" s="1277"/>
      <c r="AR6" s="1277"/>
      <c r="AS6" s="1277"/>
      <c r="AT6" s="1277"/>
      <c r="AU6" s="1277"/>
      <c r="AV6" s="1277"/>
      <c r="AW6" s="1277"/>
      <c r="AX6" s="1277"/>
      <c r="AY6" s="1277"/>
      <c r="AZ6" s="1277"/>
      <c r="BA6" s="1277"/>
      <c r="BB6" s="1277"/>
      <c r="BC6" s="1277"/>
      <c r="BD6" s="1277"/>
      <c r="BE6" s="1277"/>
      <c r="BF6" s="1277"/>
      <c r="BG6" s="1277"/>
      <c r="BH6" s="1277"/>
      <c r="BI6" s="1277"/>
      <c r="BJ6" s="1277"/>
      <c r="BK6" s="1277"/>
      <c r="BL6" s="1277"/>
      <c r="BM6" s="1277"/>
      <c r="BN6" s="1277"/>
      <c r="BO6" s="1277"/>
      <c r="BP6" s="1277"/>
      <c r="BQ6" s="1277"/>
      <c r="BR6" s="1277"/>
      <c r="BS6" s="1277"/>
      <c r="BT6" s="1277"/>
      <c r="BU6" s="1277"/>
      <c r="BV6" s="1277"/>
      <c r="BW6" s="1277"/>
      <c r="BX6" s="1277"/>
      <c r="BY6" s="1277"/>
      <c r="BZ6" s="1277"/>
      <c r="CA6" s="1277"/>
      <c r="CB6" s="1277"/>
      <c r="CC6" s="1277"/>
      <c r="CD6" s="1277"/>
      <c r="CE6" s="1277"/>
      <c r="CF6" s="1277"/>
      <c r="CG6" s="1277"/>
      <c r="CH6" s="1277"/>
      <c r="CI6" s="1277"/>
      <c r="CJ6" s="1277"/>
      <c r="CK6" s="1277"/>
      <c r="CL6" s="1277"/>
      <c r="CM6" s="1277"/>
      <c r="CN6" s="1277"/>
      <c r="CO6" s="1277"/>
      <c r="CP6" s="1277"/>
      <c r="CQ6" s="1277"/>
      <c r="CR6" s="1277"/>
      <c r="CS6" s="1277"/>
      <c r="CT6" s="1277"/>
      <c r="CU6" s="1277"/>
      <c r="CV6" s="1277"/>
      <c r="CW6" s="1277"/>
      <c r="CX6" s="1277"/>
      <c r="CY6" s="1277"/>
      <c r="CZ6" s="1277"/>
      <c r="DA6" s="1277"/>
      <c r="DB6" s="1277"/>
      <c r="DC6" s="1277"/>
      <c r="DD6" s="1277"/>
      <c r="DE6" s="1277"/>
      <c r="DF6" s="1277"/>
      <c r="DG6" s="1277"/>
      <c r="DH6" s="1277"/>
      <c r="DI6" s="1277"/>
      <c r="DJ6" s="1277"/>
      <c r="DK6" s="1277"/>
      <c r="DL6" s="1277"/>
      <c r="DM6" s="1277"/>
      <c r="DN6" s="1277"/>
      <c r="DO6" s="1277"/>
      <c r="DP6" s="1277"/>
      <c r="DQ6" s="1277"/>
      <c r="DR6" s="1277"/>
      <c r="DS6" s="1277"/>
      <c r="DT6" s="1277"/>
      <c r="DU6" s="1277"/>
      <c r="DV6" s="1277"/>
      <c r="DW6" s="1277"/>
      <c r="DX6" s="1277"/>
      <c r="DY6" s="1277"/>
      <c r="DZ6" s="1277"/>
      <c r="EA6" s="1277"/>
      <c r="EB6" s="1277"/>
      <c r="EC6" s="1277"/>
      <c r="ED6" s="1277"/>
      <c r="EE6" s="1277"/>
      <c r="EF6" s="1277"/>
      <c r="EG6" s="1277"/>
      <c r="EH6" s="1277"/>
      <c r="EI6" s="1277"/>
      <c r="EJ6" s="1277"/>
      <c r="EK6" s="1277"/>
      <c r="EL6" s="1277"/>
      <c r="EM6" s="1277"/>
      <c r="EN6" s="1277"/>
      <c r="EO6" s="1277"/>
      <c r="EP6" s="1277"/>
      <c r="EQ6" s="1277"/>
      <c r="ER6" s="1277"/>
      <c r="ES6" s="1277"/>
      <c r="ET6" s="1277"/>
      <c r="EU6" s="1277"/>
      <c r="EV6" s="1277"/>
      <c r="EW6" s="1277"/>
      <c r="EX6" s="1277"/>
      <c r="EY6" s="1277"/>
      <c r="EZ6" s="1277"/>
      <c r="FA6" s="1277"/>
      <c r="FB6" s="1277"/>
      <c r="FC6" s="1277"/>
      <c r="FD6" s="1277"/>
      <c r="FE6" s="1277"/>
      <c r="FF6" s="1277"/>
      <c r="FG6" s="1277"/>
      <c r="FH6" s="1277"/>
      <c r="FI6" s="1277"/>
      <c r="FJ6" s="1277"/>
      <c r="FK6" s="1277"/>
      <c r="FL6" s="1277"/>
      <c r="FM6" s="1277"/>
      <c r="FN6" s="1277"/>
      <c r="FO6" s="1277"/>
      <c r="FP6" s="1277"/>
      <c r="FQ6" s="1277"/>
      <c r="FR6" s="1277"/>
      <c r="FS6" s="1277"/>
      <c r="FT6" s="1277"/>
      <c r="FU6" s="1277"/>
      <c r="FV6" s="1277"/>
      <c r="FW6" s="1277"/>
      <c r="FX6" s="1277"/>
      <c r="FY6" s="1277"/>
      <c r="FZ6" s="1277"/>
      <c r="GA6" s="1277"/>
      <c r="GB6" s="1277"/>
      <c r="GC6" s="1277"/>
      <c r="GD6" s="1277"/>
      <c r="GE6" s="1277"/>
      <c r="GF6" s="1277"/>
      <c r="GG6" s="1277"/>
      <c r="GH6" s="1277"/>
      <c r="GI6" s="1277"/>
      <c r="GJ6" s="1277"/>
      <c r="GK6" s="1277"/>
      <c r="GL6" s="1277"/>
      <c r="GM6" s="1277"/>
      <c r="GN6" s="1277"/>
      <c r="GO6" s="1277"/>
      <c r="GP6" s="1277"/>
      <c r="GQ6" s="1277"/>
      <c r="GR6" s="1277"/>
      <c r="GS6" s="1277"/>
      <c r="GT6" s="1277"/>
      <c r="GU6" s="1277"/>
      <c r="GV6" s="1277"/>
      <c r="GW6" s="1277"/>
      <c r="GX6" s="1277"/>
      <c r="GY6" s="1277"/>
      <c r="GZ6" s="1277"/>
      <c r="HA6" s="1277"/>
      <c r="HB6" s="1277"/>
      <c r="HC6" s="1277"/>
      <c r="HD6" s="1277"/>
      <c r="HE6" s="1277"/>
      <c r="HF6" s="1277"/>
      <c r="HG6" s="1277"/>
      <c r="HH6" s="1277"/>
      <c r="HI6" s="1277"/>
      <c r="HJ6" s="1277"/>
      <c r="HK6" s="1277"/>
      <c r="HL6" s="1277"/>
      <c r="HM6" s="1277"/>
      <c r="HN6" s="1277"/>
      <c r="HO6" s="1277"/>
      <c r="HP6" s="1277"/>
      <c r="HQ6" s="1277"/>
      <c r="HR6" s="1277"/>
      <c r="HS6" s="1277"/>
      <c r="HT6" s="1277"/>
      <c r="HU6" s="1277"/>
      <c r="HV6" s="1277"/>
      <c r="HW6" s="1277"/>
      <c r="HX6" s="1277"/>
      <c r="HY6" s="1277"/>
      <c r="HZ6" s="1277"/>
      <c r="IA6" s="1277"/>
      <c r="IB6" s="1277"/>
      <c r="IC6" s="1277"/>
      <c r="ID6" s="1277"/>
      <c r="IE6" s="1277"/>
      <c r="IF6" s="1277"/>
      <c r="IG6" s="1277"/>
      <c r="IH6" s="1277"/>
      <c r="II6" s="1277"/>
      <c r="IJ6" s="1277"/>
      <c r="IK6" s="1277"/>
      <c r="IL6" s="1277"/>
      <c r="IM6" s="1277"/>
      <c r="IN6" s="1277"/>
      <c r="IO6" s="1277"/>
      <c r="IP6" s="1277"/>
      <c r="IQ6" s="1277"/>
      <c r="IR6" s="1277"/>
      <c r="IS6" s="1277"/>
      <c r="IT6" s="1277"/>
      <c r="IU6" s="1277"/>
      <c r="IV6" s="1277"/>
    </row>
    <row r="7" spans="1:256" ht="12.75" customHeight="1">
      <c r="A7" s="1279" t="s">
        <v>489</v>
      </c>
      <c r="B7" s="1280" t="s">
        <v>490</v>
      </c>
      <c r="C7" s="1280" t="s">
        <v>491</v>
      </c>
      <c r="D7" s="1280" t="s">
        <v>492</v>
      </c>
      <c r="E7" s="1280" t="s">
        <v>493</v>
      </c>
      <c r="F7" s="1280" t="s">
        <v>494</v>
      </c>
      <c r="G7" s="1280" t="s">
        <v>495</v>
      </c>
      <c r="H7" s="1281" t="s">
        <v>496</v>
      </c>
      <c r="I7" s="1279" t="s">
        <v>78</v>
      </c>
      <c r="J7" s="1280" t="s">
        <v>490</v>
      </c>
      <c r="K7" s="1280" t="s">
        <v>491</v>
      </c>
      <c r="L7" s="1280" t="s">
        <v>492</v>
      </c>
      <c r="M7" s="1280" t="s">
        <v>493</v>
      </c>
      <c r="N7" s="1280" t="s">
        <v>494</v>
      </c>
      <c r="O7" s="1280" t="s">
        <v>495</v>
      </c>
      <c r="P7" s="1281" t="s">
        <v>25</v>
      </c>
      <c r="Q7" s="1277"/>
      <c r="R7" s="1277"/>
      <c r="S7" s="1277"/>
      <c r="T7" s="1277"/>
      <c r="U7" s="1277"/>
      <c r="V7" s="1277"/>
      <c r="W7" s="1277"/>
      <c r="X7" s="1277"/>
      <c r="Y7" s="1277"/>
      <c r="Z7" s="1277"/>
      <c r="AA7" s="1277"/>
      <c r="AB7" s="1277"/>
      <c r="AC7" s="1277"/>
      <c r="AD7" s="1277"/>
      <c r="AE7" s="1277"/>
      <c r="AF7" s="1277"/>
      <c r="AG7" s="1277"/>
      <c r="AH7" s="1277"/>
      <c r="AI7" s="1277"/>
      <c r="AJ7" s="1277"/>
      <c r="AK7" s="1277"/>
      <c r="AL7" s="1277"/>
      <c r="AM7" s="1277"/>
      <c r="AN7" s="1277"/>
      <c r="AO7" s="1277"/>
      <c r="AP7" s="1277"/>
      <c r="AQ7" s="1277"/>
      <c r="AR7" s="1277"/>
      <c r="AS7" s="1277"/>
      <c r="AT7" s="1277"/>
      <c r="AU7" s="1277"/>
      <c r="AV7" s="1277"/>
      <c r="AW7" s="1277"/>
      <c r="AX7" s="1277"/>
      <c r="AY7" s="1277"/>
      <c r="AZ7" s="1277"/>
      <c r="BA7" s="1277"/>
      <c r="BB7" s="1277"/>
      <c r="BC7" s="1277"/>
      <c r="BD7" s="1277"/>
      <c r="BE7" s="1277"/>
      <c r="BF7" s="1277"/>
      <c r="BG7" s="1277"/>
      <c r="BH7" s="1277"/>
      <c r="BI7" s="1277"/>
      <c r="BJ7" s="1277"/>
      <c r="BK7" s="1277"/>
      <c r="BL7" s="1277"/>
      <c r="BM7" s="1277"/>
      <c r="BN7" s="1277"/>
      <c r="BO7" s="1277"/>
      <c r="BP7" s="1277"/>
      <c r="BQ7" s="1277"/>
      <c r="BR7" s="1277"/>
      <c r="BS7" s="1277"/>
      <c r="BT7" s="1277"/>
      <c r="BU7" s="1277"/>
      <c r="BV7" s="1277"/>
      <c r="BW7" s="1277"/>
      <c r="BX7" s="1277"/>
      <c r="BY7" s="1277"/>
      <c r="BZ7" s="1277"/>
      <c r="CA7" s="1277"/>
      <c r="CB7" s="1277"/>
      <c r="CC7" s="1277"/>
      <c r="CD7" s="1277"/>
      <c r="CE7" s="1277"/>
      <c r="CF7" s="1277"/>
      <c r="CG7" s="1277"/>
      <c r="CH7" s="1277"/>
      <c r="CI7" s="1277"/>
      <c r="CJ7" s="1277"/>
      <c r="CK7" s="1277"/>
      <c r="CL7" s="1277"/>
      <c r="CM7" s="1277"/>
      <c r="CN7" s="1277"/>
      <c r="CO7" s="1277"/>
      <c r="CP7" s="1277"/>
      <c r="CQ7" s="1277"/>
      <c r="CR7" s="1277"/>
      <c r="CS7" s="1277"/>
      <c r="CT7" s="1277"/>
      <c r="CU7" s="1277"/>
      <c r="CV7" s="1277"/>
      <c r="CW7" s="1277"/>
      <c r="CX7" s="1277"/>
      <c r="CY7" s="1277"/>
      <c r="CZ7" s="1277"/>
      <c r="DA7" s="1277"/>
      <c r="DB7" s="1277"/>
      <c r="DC7" s="1277"/>
      <c r="DD7" s="1277"/>
      <c r="DE7" s="1277"/>
      <c r="DF7" s="1277"/>
      <c r="DG7" s="1277"/>
      <c r="DH7" s="1277"/>
      <c r="DI7" s="1277"/>
      <c r="DJ7" s="1277"/>
      <c r="DK7" s="1277"/>
      <c r="DL7" s="1277"/>
      <c r="DM7" s="1277"/>
      <c r="DN7" s="1277"/>
      <c r="DO7" s="1277"/>
      <c r="DP7" s="1277"/>
      <c r="DQ7" s="1277"/>
      <c r="DR7" s="1277"/>
      <c r="DS7" s="1277"/>
      <c r="DT7" s="1277"/>
      <c r="DU7" s="1277"/>
      <c r="DV7" s="1277"/>
      <c r="DW7" s="1277"/>
      <c r="DX7" s="1277"/>
      <c r="DY7" s="1277"/>
      <c r="DZ7" s="1277"/>
      <c r="EA7" s="1277"/>
      <c r="EB7" s="1277"/>
      <c r="EC7" s="1277"/>
      <c r="ED7" s="1277"/>
      <c r="EE7" s="1277"/>
      <c r="EF7" s="1277"/>
      <c r="EG7" s="1277"/>
      <c r="EH7" s="1277"/>
      <c r="EI7" s="1277"/>
      <c r="EJ7" s="1277"/>
      <c r="EK7" s="1277"/>
      <c r="EL7" s="1277"/>
      <c r="EM7" s="1277"/>
      <c r="EN7" s="1277"/>
      <c r="EO7" s="1277"/>
      <c r="EP7" s="1277"/>
      <c r="EQ7" s="1277"/>
      <c r="ER7" s="1277"/>
      <c r="ES7" s="1277"/>
      <c r="ET7" s="1277"/>
      <c r="EU7" s="1277"/>
      <c r="EV7" s="1277"/>
      <c r="EW7" s="1277"/>
      <c r="EX7" s="1277"/>
      <c r="EY7" s="1277"/>
      <c r="EZ7" s="1277"/>
      <c r="FA7" s="1277"/>
      <c r="FB7" s="1277"/>
      <c r="FC7" s="1277"/>
      <c r="FD7" s="1277"/>
      <c r="FE7" s="1277"/>
      <c r="FF7" s="1277"/>
      <c r="FG7" s="1277"/>
      <c r="FH7" s="1277"/>
      <c r="FI7" s="1277"/>
      <c r="FJ7" s="1277"/>
      <c r="FK7" s="1277"/>
      <c r="FL7" s="1277"/>
      <c r="FM7" s="1277"/>
      <c r="FN7" s="1277"/>
      <c r="FO7" s="1277"/>
      <c r="FP7" s="1277"/>
      <c r="FQ7" s="1277"/>
      <c r="FR7" s="1277"/>
      <c r="FS7" s="1277"/>
      <c r="FT7" s="1277"/>
      <c r="FU7" s="1277"/>
      <c r="FV7" s="1277"/>
      <c r="FW7" s="1277"/>
      <c r="FX7" s="1277"/>
      <c r="FY7" s="1277"/>
      <c r="FZ7" s="1277"/>
      <c r="GA7" s="1277"/>
      <c r="GB7" s="1277"/>
      <c r="GC7" s="1277"/>
      <c r="GD7" s="1277"/>
      <c r="GE7" s="1277"/>
      <c r="GF7" s="1277"/>
      <c r="GG7" s="1277"/>
      <c r="GH7" s="1277"/>
      <c r="GI7" s="1277"/>
      <c r="GJ7" s="1277"/>
      <c r="GK7" s="1277"/>
      <c r="GL7" s="1277"/>
      <c r="GM7" s="1277"/>
      <c r="GN7" s="1277"/>
      <c r="GO7" s="1277"/>
      <c r="GP7" s="1277"/>
      <c r="GQ7" s="1277"/>
      <c r="GR7" s="1277"/>
      <c r="GS7" s="1277"/>
      <c r="GT7" s="1277"/>
      <c r="GU7" s="1277"/>
      <c r="GV7" s="1277"/>
      <c r="GW7" s="1277"/>
      <c r="GX7" s="1277"/>
      <c r="GY7" s="1277"/>
      <c r="GZ7" s="1277"/>
      <c r="HA7" s="1277"/>
      <c r="HB7" s="1277"/>
      <c r="HC7" s="1277"/>
      <c r="HD7" s="1277"/>
      <c r="HE7" s="1277"/>
      <c r="HF7" s="1277"/>
      <c r="HG7" s="1277"/>
      <c r="HH7" s="1277"/>
      <c r="HI7" s="1277"/>
      <c r="HJ7" s="1277"/>
      <c r="HK7" s="1277"/>
      <c r="HL7" s="1277"/>
      <c r="HM7" s="1277"/>
      <c r="HN7" s="1277"/>
      <c r="HO7" s="1277"/>
      <c r="HP7" s="1277"/>
      <c r="HQ7" s="1277"/>
      <c r="HR7" s="1277"/>
      <c r="HS7" s="1277"/>
      <c r="HT7" s="1277"/>
      <c r="HU7" s="1277"/>
      <c r="HV7" s="1277"/>
      <c r="HW7" s="1277"/>
      <c r="HX7" s="1277"/>
      <c r="HY7" s="1277"/>
      <c r="HZ7" s="1277"/>
      <c r="IA7" s="1277"/>
      <c r="IB7" s="1277"/>
      <c r="IC7" s="1277"/>
      <c r="ID7" s="1277"/>
      <c r="IE7" s="1277"/>
      <c r="IF7" s="1277"/>
      <c r="IG7" s="1277"/>
      <c r="IH7" s="1277"/>
      <c r="II7" s="1277"/>
      <c r="IJ7" s="1277"/>
      <c r="IK7" s="1277"/>
      <c r="IL7" s="1277"/>
      <c r="IM7" s="1277"/>
      <c r="IN7" s="1277"/>
      <c r="IO7" s="1277"/>
      <c r="IP7" s="1277"/>
      <c r="IQ7" s="1277"/>
      <c r="IR7" s="1277"/>
      <c r="IS7" s="1277"/>
      <c r="IT7" s="1277"/>
      <c r="IU7" s="1277"/>
      <c r="IV7" s="1277"/>
    </row>
    <row r="8" spans="1:256" ht="26.25" customHeight="1">
      <c r="A8" s="1282" t="s">
        <v>497</v>
      </c>
      <c r="B8" s="1283">
        <v>15893100</v>
      </c>
      <c r="C8" s="1283">
        <v>5197000</v>
      </c>
      <c r="D8" s="1284">
        <v>60139000</v>
      </c>
      <c r="E8" s="1284">
        <v>75484200</v>
      </c>
      <c r="F8" s="1284">
        <v>8635000</v>
      </c>
      <c r="G8" s="1284">
        <v>41889596</v>
      </c>
      <c r="H8" s="1284">
        <f aca="true" t="shared" si="0" ref="H8:H16">SUM(B8:G8)</f>
        <v>207237896</v>
      </c>
      <c r="I8" s="1282" t="s">
        <v>168</v>
      </c>
      <c r="J8" s="1283">
        <v>196544252</v>
      </c>
      <c r="K8" s="1283"/>
      <c r="L8" s="1283"/>
      <c r="M8" s="1284">
        <v>15000</v>
      </c>
      <c r="N8" s="1284"/>
      <c r="O8" s="1283"/>
      <c r="P8" s="1285">
        <f aca="true" t="shared" si="1" ref="P8:P16">SUM(J8:O8)</f>
        <v>196559252</v>
      </c>
      <c r="Q8" s="1277"/>
      <c r="R8" s="1277"/>
      <c r="S8" s="1277"/>
      <c r="T8" s="1277"/>
      <c r="U8" s="1277"/>
      <c r="V8" s="1277"/>
      <c r="W8" s="1277"/>
      <c r="X8" s="1277"/>
      <c r="Y8" s="1277"/>
      <c r="Z8" s="1277"/>
      <c r="AA8" s="1277"/>
      <c r="AB8" s="1277"/>
      <c r="AC8" s="1277"/>
      <c r="AD8" s="1277"/>
      <c r="AE8" s="1277"/>
      <c r="AF8" s="1277"/>
      <c r="AG8" s="1277"/>
      <c r="AH8" s="1277"/>
      <c r="AI8" s="1277"/>
      <c r="AJ8" s="1277"/>
      <c r="AK8" s="1277"/>
      <c r="AL8" s="1277"/>
      <c r="AM8" s="1277"/>
      <c r="AN8" s="1277"/>
      <c r="AO8" s="1277"/>
      <c r="AP8" s="1277"/>
      <c r="AQ8" s="1277"/>
      <c r="AR8" s="1277"/>
      <c r="AS8" s="1277"/>
      <c r="AT8" s="1277"/>
      <c r="AU8" s="1277"/>
      <c r="AV8" s="1277"/>
      <c r="AW8" s="1277"/>
      <c r="AX8" s="1277"/>
      <c r="AY8" s="1277"/>
      <c r="AZ8" s="1277"/>
      <c r="BA8" s="1277"/>
      <c r="BB8" s="1277"/>
      <c r="BC8" s="1277"/>
      <c r="BD8" s="1277"/>
      <c r="BE8" s="1277"/>
      <c r="BF8" s="1277"/>
      <c r="BG8" s="1277"/>
      <c r="BH8" s="1277"/>
      <c r="BI8" s="1277"/>
      <c r="BJ8" s="1277"/>
      <c r="BK8" s="1277"/>
      <c r="BL8" s="1277"/>
      <c r="BM8" s="1277"/>
      <c r="BN8" s="1277"/>
      <c r="BO8" s="1277"/>
      <c r="BP8" s="1277"/>
      <c r="BQ8" s="1277"/>
      <c r="BR8" s="1277"/>
      <c r="BS8" s="1277"/>
      <c r="BT8" s="1277"/>
      <c r="BU8" s="1277"/>
      <c r="BV8" s="1277"/>
      <c r="BW8" s="1277"/>
      <c r="BX8" s="1277"/>
      <c r="BY8" s="1277"/>
      <c r="BZ8" s="1277"/>
      <c r="CA8" s="1277"/>
      <c r="CB8" s="1277"/>
      <c r="CC8" s="1277"/>
      <c r="CD8" s="1277"/>
      <c r="CE8" s="1277"/>
      <c r="CF8" s="1277"/>
      <c r="CG8" s="1277"/>
      <c r="CH8" s="1277"/>
      <c r="CI8" s="1277"/>
      <c r="CJ8" s="1277"/>
      <c r="CK8" s="1277"/>
      <c r="CL8" s="1277"/>
      <c r="CM8" s="1277"/>
      <c r="CN8" s="1277"/>
      <c r="CO8" s="1277"/>
      <c r="CP8" s="1277"/>
      <c r="CQ8" s="1277"/>
      <c r="CR8" s="1277"/>
      <c r="CS8" s="1277"/>
      <c r="CT8" s="1277"/>
      <c r="CU8" s="1277"/>
      <c r="CV8" s="1277"/>
      <c r="CW8" s="1277"/>
      <c r="CX8" s="1277"/>
      <c r="CY8" s="1277"/>
      <c r="CZ8" s="1277"/>
      <c r="DA8" s="1277"/>
      <c r="DB8" s="1277"/>
      <c r="DC8" s="1277"/>
      <c r="DD8" s="1277"/>
      <c r="DE8" s="1277"/>
      <c r="DF8" s="1277"/>
      <c r="DG8" s="1277"/>
      <c r="DH8" s="1277"/>
      <c r="DI8" s="1277"/>
      <c r="DJ8" s="1277"/>
      <c r="DK8" s="1277"/>
      <c r="DL8" s="1277"/>
      <c r="DM8" s="1277"/>
      <c r="DN8" s="1277"/>
      <c r="DO8" s="1277"/>
      <c r="DP8" s="1277"/>
      <c r="DQ8" s="1277"/>
      <c r="DR8" s="1277"/>
      <c r="DS8" s="1277"/>
      <c r="DT8" s="1277"/>
      <c r="DU8" s="1277"/>
      <c r="DV8" s="1277"/>
      <c r="DW8" s="1277"/>
      <c r="DX8" s="1277"/>
      <c r="DY8" s="1277"/>
      <c r="DZ8" s="1277"/>
      <c r="EA8" s="1277"/>
      <c r="EB8" s="1277"/>
      <c r="EC8" s="1277"/>
      <c r="ED8" s="1277"/>
      <c r="EE8" s="1277"/>
      <c r="EF8" s="1277"/>
      <c r="EG8" s="1277"/>
      <c r="EH8" s="1277"/>
      <c r="EI8" s="1277"/>
      <c r="EJ8" s="1277"/>
      <c r="EK8" s="1277"/>
      <c r="EL8" s="1277"/>
      <c r="EM8" s="1277"/>
      <c r="EN8" s="1277"/>
      <c r="EO8" s="1277"/>
      <c r="EP8" s="1277"/>
      <c r="EQ8" s="1277"/>
      <c r="ER8" s="1277"/>
      <c r="ES8" s="1277"/>
      <c r="ET8" s="1277"/>
      <c r="EU8" s="1277"/>
      <c r="EV8" s="1277"/>
      <c r="EW8" s="1277"/>
      <c r="EX8" s="1277"/>
      <c r="EY8" s="1277"/>
      <c r="EZ8" s="1277"/>
      <c r="FA8" s="1277"/>
      <c r="FB8" s="1277"/>
      <c r="FC8" s="1277"/>
      <c r="FD8" s="1277"/>
      <c r="FE8" s="1277"/>
      <c r="FF8" s="1277"/>
      <c r="FG8" s="1277"/>
      <c r="FH8" s="1277"/>
      <c r="FI8" s="1277"/>
      <c r="FJ8" s="1277"/>
      <c r="FK8" s="1277"/>
      <c r="FL8" s="1277"/>
      <c r="FM8" s="1277"/>
      <c r="FN8" s="1277"/>
      <c r="FO8" s="1277"/>
      <c r="FP8" s="1277"/>
      <c r="FQ8" s="1277"/>
      <c r="FR8" s="1277"/>
      <c r="FS8" s="1277"/>
      <c r="FT8" s="1277"/>
      <c r="FU8" s="1277"/>
      <c r="FV8" s="1277"/>
      <c r="FW8" s="1277"/>
      <c r="FX8" s="1277"/>
      <c r="FY8" s="1277"/>
      <c r="FZ8" s="1277"/>
      <c r="GA8" s="1277"/>
      <c r="GB8" s="1277"/>
      <c r="GC8" s="1277"/>
      <c r="GD8" s="1277"/>
      <c r="GE8" s="1277"/>
      <c r="GF8" s="1277"/>
      <c r="GG8" s="1277"/>
      <c r="GH8" s="1277"/>
      <c r="GI8" s="1277"/>
      <c r="GJ8" s="1277"/>
      <c r="GK8" s="1277"/>
      <c r="GL8" s="1277"/>
      <c r="GM8" s="1277"/>
      <c r="GN8" s="1277"/>
      <c r="GO8" s="1277"/>
      <c r="GP8" s="1277"/>
      <c r="GQ8" s="1277"/>
      <c r="GR8" s="1277"/>
      <c r="GS8" s="1277"/>
      <c r="GT8" s="1277"/>
      <c r="GU8" s="1277"/>
      <c r="GV8" s="1277"/>
      <c r="GW8" s="1277"/>
      <c r="GX8" s="1277"/>
      <c r="GY8" s="1277"/>
      <c r="GZ8" s="1277"/>
      <c r="HA8" s="1277"/>
      <c r="HB8" s="1277"/>
      <c r="HC8" s="1277"/>
      <c r="HD8" s="1277"/>
      <c r="HE8" s="1277"/>
      <c r="HF8" s="1277"/>
      <c r="HG8" s="1277"/>
      <c r="HH8" s="1277"/>
      <c r="HI8" s="1277"/>
      <c r="HJ8" s="1277"/>
      <c r="HK8" s="1277"/>
      <c r="HL8" s="1277"/>
      <c r="HM8" s="1277"/>
      <c r="HN8" s="1277"/>
      <c r="HO8" s="1277"/>
      <c r="HP8" s="1277"/>
      <c r="HQ8" s="1277"/>
      <c r="HR8" s="1277"/>
      <c r="HS8" s="1277"/>
      <c r="HT8" s="1277"/>
      <c r="HU8" s="1277"/>
      <c r="HV8" s="1277"/>
      <c r="HW8" s="1277"/>
      <c r="HX8" s="1277"/>
      <c r="HY8" s="1277"/>
      <c r="HZ8" s="1277"/>
      <c r="IA8" s="1277"/>
      <c r="IB8" s="1277"/>
      <c r="IC8" s="1277"/>
      <c r="ID8" s="1277"/>
      <c r="IE8" s="1277"/>
      <c r="IF8" s="1277"/>
      <c r="IG8" s="1277"/>
      <c r="IH8" s="1277"/>
      <c r="II8" s="1277"/>
      <c r="IJ8" s="1277"/>
      <c r="IK8" s="1277"/>
      <c r="IL8" s="1277"/>
      <c r="IM8" s="1277"/>
      <c r="IN8" s="1277"/>
      <c r="IO8" s="1277"/>
      <c r="IP8" s="1277"/>
      <c r="IQ8" s="1277"/>
      <c r="IR8" s="1277"/>
      <c r="IS8" s="1277"/>
      <c r="IT8" s="1277"/>
      <c r="IU8" s="1277"/>
      <c r="IV8" s="1277"/>
    </row>
    <row r="9" spans="1:256" ht="21.75" customHeight="1">
      <c r="A9" s="1282" t="s">
        <v>716</v>
      </c>
      <c r="B9" s="1283">
        <v>3466000</v>
      </c>
      <c r="C9" s="1283">
        <v>1168000</v>
      </c>
      <c r="D9" s="1284">
        <v>13364000</v>
      </c>
      <c r="E9" s="1284">
        <v>17061504</v>
      </c>
      <c r="F9" s="1284">
        <v>2285000</v>
      </c>
      <c r="G9" s="1284">
        <v>8576811</v>
      </c>
      <c r="H9" s="1284">
        <f t="shared" si="0"/>
        <v>45921315</v>
      </c>
      <c r="I9" s="1282" t="s">
        <v>502</v>
      </c>
      <c r="J9" s="1283"/>
      <c r="K9" s="1283"/>
      <c r="L9" s="1283">
        <v>60171959</v>
      </c>
      <c r="M9" s="1284">
        <v>79858365</v>
      </c>
      <c r="N9" s="1284">
        <v>3982020</v>
      </c>
      <c r="O9" s="1283">
        <v>18496735</v>
      </c>
      <c r="P9" s="1285">
        <f t="shared" si="1"/>
        <v>162509079</v>
      </c>
      <c r="Q9" s="1277"/>
      <c r="R9" s="1277"/>
      <c r="S9" s="1277"/>
      <c r="T9" s="1277"/>
      <c r="U9" s="1277"/>
      <c r="V9" s="1277"/>
      <c r="W9" s="1277"/>
      <c r="X9" s="1277"/>
      <c r="Y9" s="1277"/>
      <c r="Z9" s="1277"/>
      <c r="AA9" s="1277"/>
      <c r="AB9" s="1277"/>
      <c r="AC9" s="1277"/>
      <c r="AD9" s="1277"/>
      <c r="AE9" s="1277"/>
      <c r="AF9" s="1277"/>
      <c r="AG9" s="1277"/>
      <c r="AH9" s="1277"/>
      <c r="AI9" s="1277"/>
      <c r="AJ9" s="1277"/>
      <c r="AK9" s="1277"/>
      <c r="AL9" s="1277"/>
      <c r="AM9" s="1277"/>
      <c r="AN9" s="1277"/>
      <c r="AO9" s="1277"/>
      <c r="AP9" s="1277"/>
      <c r="AQ9" s="1277"/>
      <c r="AR9" s="1277"/>
      <c r="AS9" s="1277"/>
      <c r="AT9" s="1277"/>
      <c r="AU9" s="1277"/>
      <c r="AV9" s="1277"/>
      <c r="AW9" s="1277"/>
      <c r="AX9" s="1277"/>
      <c r="AY9" s="1277"/>
      <c r="AZ9" s="1277"/>
      <c r="BA9" s="1277"/>
      <c r="BB9" s="1277"/>
      <c r="BC9" s="1277"/>
      <c r="BD9" s="1277"/>
      <c r="BE9" s="1277"/>
      <c r="BF9" s="1277"/>
      <c r="BG9" s="1277"/>
      <c r="BH9" s="1277"/>
      <c r="BI9" s="1277"/>
      <c r="BJ9" s="1277"/>
      <c r="BK9" s="1277"/>
      <c r="BL9" s="1277"/>
      <c r="BM9" s="1277"/>
      <c r="BN9" s="1277"/>
      <c r="BO9" s="1277"/>
      <c r="BP9" s="1277"/>
      <c r="BQ9" s="1277"/>
      <c r="BR9" s="1277"/>
      <c r="BS9" s="1277"/>
      <c r="BT9" s="1277"/>
      <c r="BU9" s="1277"/>
      <c r="BV9" s="1277"/>
      <c r="BW9" s="1277"/>
      <c r="BX9" s="1277"/>
      <c r="BY9" s="1277"/>
      <c r="BZ9" s="1277"/>
      <c r="CA9" s="1277"/>
      <c r="CB9" s="1277"/>
      <c r="CC9" s="1277"/>
      <c r="CD9" s="1277"/>
      <c r="CE9" s="1277"/>
      <c r="CF9" s="1277"/>
      <c r="CG9" s="1277"/>
      <c r="CH9" s="1277"/>
      <c r="CI9" s="1277"/>
      <c r="CJ9" s="1277"/>
      <c r="CK9" s="1277"/>
      <c r="CL9" s="1277"/>
      <c r="CM9" s="1277"/>
      <c r="CN9" s="1277"/>
      <c r="CO9" s="1277"/>
      <c r="CP9" s="1277"/>
      <c r="CQ9" s="1277"/>
      <c r="CR9" s="1277"/>
      <c r="CS9" s="1277"/>
      <c r="CT9" s="1277"/>
      <c r="CU9" s="1277"/>
      <c r="CV9" s="1277"/>
      <c r="CW9" s="1277"/>
      <c r="CX9" s="1277"/>
      <c r="CY9" s="1277"/>
      <c r="CZ9" s="1277"/>
      <c r="DA9" s="1277"/>
      <c r="DB9" s="1277"/>
      <c r="DC9" s="1277"/>
      <c r="DD9" s="1277"/>
      <c r="DE9" s="1277"/>
      <c r="DF9" s="1277"/>
      <c r="DG9" s="1277"/>
      <c r="DH9" s="1277"/>
      <c r="DI9" s="1277"/>
      <c r="DJ9" s="1277"/>
      <c r="DK9" s="1277"/>
      <c r="DL9" s="1277"/>
      <c r="DM9" s="1277"/>
      <c r="DN9" s="1277"/>
      <c r="DO9" s="1277"/>
      <c r="DP9" s="1277"/>
      <c r="DQ9" s="1277"/>
      <c r="DR9" s="1277"/>
      <c r="DS9" s="1277"/>
      <c r="DT9" s="1277"/>
      <c r="DU9" s="1277"/>
      <c r="DV9" s="1277"/>
      <c r="DW9" s="1277"/>
      <c r="DX9" s="1277"/>
      <c r="DY9" s="1277"/>
      <c r="DZ9" s="1277"/>
      <c r="EA9" s="1277"/>
      <c r="EB9" s="1277"/>
      <c r="EC9" s="1277"/>
      <c r="ED9" s="1277"/>
      <c r="EE9" s="1277"/>
      <c r="EF9" s="1277"/>
      <c r="EG9" s="1277"/>
      <c r="EH9" s="1277"/>
      <c r="EI9" s="1277"/>
      <c r="EJ9" s="1277"/>
      <c r="EK9" s="1277"/>
      <c r="EL9" s="1277"/>
      <c r="EM9" s="1277"/>
      <c r="EN9" s="1277"/>
      <c r="EO9" s="1277"/>
      <c r="EP9" s="1277"/>
      <c r="EQ9" s="1277"/>
      <c r="ER9" s="1277"/>
      <c r="ES9" s="1277"/>
      <c r="ET9" s="1277"/>
      <c r="EU9" s="1277"/>
      <c r="EV9" s="1277"/>
      <c r="EW9" s="1277"/>
      <c r="EX9" s="1277"/>
      <c r="EY9" s="1277"/>
      <c r="EZ9" s="1277"/>
      <c r="FA9" s="1277"/>
      <c r="FB9" s="1277"/>
      <c r="FC9" s="1277"/>
      <c r="FD9" s="1277"/>
      <c r="FE9" s="1277"/>
      <c r="FF9" s="1277"/>
      <c r="FG9" s="1277"/>
      <c r="FH9" s="1277"/>
      <c r="FI9" s="1277"/>
      <c r="FJ9" s="1277"/>
      <c r="FK9" s="1277"/>
      <c r="FL9" s="1277"/>
      <c r="FM9" s="1277"/>
      <c r="FN9" s="1277"/>
      <c r="FO9" s="1277"/>
      <c r="FP9" s="1277"/>
      <c r="FQ9" s="1277"/>
      <c r="FR9" s="1277"/>
      <c r="FS9" s="1277"/>
      <c r="FT9" s="1277"/>
      <c r="FU9" s="1277"/>
      <c r="FV9" s="1277"/>
      <c r="FW9" s="1277"/>
      <c r="FX9" s="1277"/>
      <c r="FY9" s="1277"/>
      <c r="FZ9" s="1277"/>
      <c r="GA9" s="1277"/>
      <c r="GB9" s="1277"/>
      <c r="GC9" s="1277"/>
      <c r="GD9" s="1277"/>
      <c r="GE9" s="1277"/>
      <c r="GF9" s="1277"/>
      <c r="GG9" s="1277"/>
      <c r="GH9" s="1277"/>
      <c r="GI9" s="1277"/>
      <c r="GJ9" s="1277"/>
      <c r="GK9" s="1277"/>
      <c r="GL9" s="1277"/>
      <c r="GM9" s="1277"/>
      <c r="GN9" s="1277"/>
      <c r="GO9" s="1277"/>
      <c r="GP9" s="1277"/>
      <c r="GQ9" s="1277"/>
      <c r="GR9" s="1277"/>
      <c r="GS9" s="1277"/>
      <c r="GT9" s="1277"/>
      <c r="GU9" s="1277"/>
      <c r="GV9" s="1277"/>
      <c r="GW9" s="1277"/>
      <c r="GX9" s="1277"/>
      <c r="GY9" s="1277"/>
      <c r="GZ9" s="1277"/>
      <c r="HA9" s="1277"/>
      <c r="HB9" s="1277"/>
      <c r="HC9" s="1277"/>
      <c r="HD9" s="1277"/>
      <c r="HE9" s="1277"/>
      <c r="HF9" s="1277"/>
      <c r="HG9" s="1277"/>
      <c r="HH9" s="1277"/>
      <c r="HI9" s="1277"/>
      <c r="HJ9" s="1277"/>
      <c r="HK9" s="1277"/>
      <c r="HL9" s="1277"/>
      <c r="HM9" s="1277"/>
      <c r="HN9" s="1277"/>
      <c r="HO9" s="1277"/>
      <c r="HP9" s="1277"/>
      <c r="HQ9" s="1277"/>
      <c r="HR9" s="1277"/>
      <c r="HS9" s="1277"/>
      <c r="HT9" s="1277"/>
      <c r="HU9" s="1277"/>
      <c r="HV9" s="1277"/>
      <c r="HW9" s="1277"/>
      <c r="HX9" s="1277"/>
      <c r="HY9" s="1277"/>
      <c r="HZ9" s="1277"/>
      <c r="IA9" s="1277"/>
      <c r="IB9" s="1277"/>
      <c r="IC9" s="1277"/>
      <c r="ID9" s="1277"/>
      <c r="IE9" s="1277"/>
      <c r="IF9" s="1277"/>
      <c r="IG9" s="1277"/>
      <c r="IH9" s="1277"/>
      <c r="II9" s="1277"/>
      <c r="IJ9" s="1277"/>
      <c r="IK9" s="1277"/>
      <c r="IL9" s="1277"/>
      <c r="IM9" s="1277"/>
      <c r="IN9" s="1277"/>
      <c r="IO9" s="1277"/>
      <c r="IP9" s="1277"/>
      <c r="IQ9" s="1277"/>
      <c r="IR9" s="1277"/>
      <c r="IS9" s="1277"/>
      <c r="IT9" s="1277"/>
      <c r="IU9" s="1277"/>
      <c r="IV9" s="1277"/>
    </row>
    <row r="10" spans="1:256" ht="16.5" customHeight="1">
      <c r="A10" s="1282" t="s">
        <v>499</v>
      </c>
      <c r="B10" s="1283">
        <v>40172564</v>
      </c>
      <c r="C10" s="1283">
        <v>1200000</v>
      </c>
      <c r="D10" s="1284">
        <v>12000000</v>
      </c>
      <c r="E10" s="1284">
        <v>19940000</v>
      </c>
      <c r="F10" s="1284">
        <v>6830000</v>
      </c>
      <c r="G10" s="1284">
        <v>38702000</v>
      </c>
      <c r="H10" s="1284">
        <f t="shared" si="0"/>
        <v>118844564</v>
      </c>
      <c r="I10" s="1282" t="s">
        <v>503</v>
      </c>
      <c r="J10" s="1286"/>
      <c r="K10" s="1283"/>
      <c r="L10" s="1283">
        <v>22891041</v>
      </c>
      <c r="M10" s="1284">
        <v>30315839</v>
      </c>
      <c r="N10" s="1284">
        <f>SUM(13142980)</f>
        <v>13142980</v>
      </c>
      <c r="O10" s="1283">
        <v>46302407</v>
      </c>
      <c r="P10" s="1285">
        <f t="shared" si="1"/>
        <v>112652267</v>
      </c>
      <c r="Q10" s="1277"/>
      <c r="R10" s="1277"/>
      <c r="S10" s="1277"/>
      <c r="T10" s="1277"/>
      <c r="U10" s="1277"/>
      <c r="V10" s="1277"/>
      <c r="W10" s="1277"/>
      <c r="X10" s="1277"/>
      <c r="Y10" s="1277"/>
      <c r="Z10" s="1277"/>
      <c r="AA10" s="1277"/>
      <c r="AB10" s="1277"/>
      <c r="AC10" s="1277"/>
      <c r="AD10" s="1277"/>
      <c r="AE10" s="1277"/>
      <c r="AF10" s="1277"/>
      <c r="AG10" s="1277"/>
      <c r="AH10" s="1277"/>
      <c r="AI10" s="1277"/>
      <c r="AJ10" s="1277"/>
      <c r="AK10" s="1277"/>
      <c r="AL10" s="1277"/>
      <c r="AM10" s="1277"/>
      <c r="AN10" s="1277"/>
      <c r="AO10" s="1277"/>
      <c r="AP10" s="1277"/>
      <c r="AQ10" s="1277"/>
      <c r="AR10" s="1277"/>
      <c r="AS10" s="1277"/>
      <c r="AT10" s="1277"/>
      <c r="AU10" s="1277"/>
      <c r="AV10" s="1277"/>
      <c r="AW10" s="1277"/>
      <c r="AX10" s="1277"/>
      <c r="AY10" s="1277"/>
      <c r="AZ10" s="1277"/>
      <c r="BA10" s="1277"/>
      <c r="BB10" s="1277"/>
      <c r="BC10" s="1277"/>
      <c r="BD10" s="1277"/>
      <c r="BE10" s="1277"/>
      <c r="BF10" s="1277"/>
      <c r="BG10" s="1277"/>
      <c r="BH10" s="1277"/>
      <c r="BI10" s="1277"/>
      <c r="BJ10" s="1277"/>
      <c r="BK10" s="1277"/>
      <c r="BL10" s="1277"/>
      <c r="BM10" s="1277"/>
      <c r="BN10" s="1277"/>
      <c r="BO10" s="1277"/>
      <c r="BP10" s="1277"/>
      <c r="BQ10" s="1277"/>
      <c r="BR10" s="1277"/>
      <c r="BS10" s="1277"/>
      <c r="BT10" s="1277"/>
      <c r="BU10" s="1277"/>
      <c r="BV10" s="1277"/>
      <c r="BW10" s="1277"/>
      <c r="BX10" s="1277"/>
      <c r="BY10" s="1277"/>
      <c r="BZ10" s="1277"/>
      <c r="CA10" s="1277"/>
      <c r="CB10" s="1277"/>
      <c r="CC10" s="1277"/>
      <c r="CD10" s="1277"/>
      <c r="CE10" s="1277"/>
      <c r="CF10" s="1277"/>
      <c r="CG10" s="1277"/>
      <c r="CH10" s="1277"/>
      <c r="CI10" s="1277"/>
      <c r="CJ10" s="1277"/>
      <c r="CK10" s="1277"/>
      <c r="CL10" s="1277"/>
      <c r="CM10" s="1277"/>
      <c r="CN10" s="1277"/>
      <c r="CO10" s="1277"/>
      <c r="CP10" s="1277"/>
      <c r="CQ10" s="1277"/>
      <c r="CR10" s="1277"/>
      <c r="CS10" s="1277"/>
      <c r="CT10" s="1277"/>
      <c r="CU10" s="1277"/>
      <c r="CV10" s="1277"/>
      <c r="CW10" s="1277"/>
      <c r="CX10" s="1277"/>
      <c r="CY10" s="1277"/>
      <c r="CZ10" s="1277"/>
      <c r="DA10" s="1277"/>
      <c r="DB10" s="1277"/>
      <c r="DC10" s="1277"/>
      <c r="DD10" s="1277"/>
      <c r="DE10" s="1277"/>
      <c r="DF10" s="1277"/>
      <c r="DG10" s="1277"/>
      <c r="DH10" s="1277"/>
      <c r="DI10" s="1277"/>
      <c r="DJ10" s="1277"/>
      <c r="DK10" s="1277"/>
      <c r="DL10" s="1277"/>
      <c r="DM10" s="1277"/>
      <c r="DN10" s="1277"/>
      <c r="DO10" s="1277"/>
      <c r="DP10" s="1277"/>
      <c r="DQ10" s="1277"/>
      <c r="DR10" s="1277"/>
      <c r="DS10" s="1277"/>
      <c r="DT10" s="1277"/>
      <c r="DU10" s="1277"/>
      <c r="DV10" s="1277"/>
      <c r="DW10" s="1277"/>
      <c r="DX10" s="1277"/>
      <c r="DY10" s="1277"/>
      <c r="DZ10" s="1277"/>
      <c r="EA10" s="1277"/>
      <c r="EB10" s="1277"/>
      <c r="EC10" s="1277"/>
      <c r="ED10" s="1277"/>
      <c r="EE10" s="1277"/>
      <c r="EF10" s="1277"/>
      <c r="EG10" s="1277"/>
      <c r="EH10" s="1277"/>
      <c r="EI10" s="1277"/>
      <c r="EJ10" s="1277"/>
      <c r="EK10" s="1277"/>
      <c r="EL10" s="1277"/>
      <c r="EM10" s="1277"/>
      <c r="EN10" s="1277"/>
      <c r="EO10" s="1277"/>
      <c r="EP10" s="1277"/>
      <c r="EQ10" s="1277"/>
      <c r="ER10" s="1277"/>
      <c r="ES10" s="1277"/>
      <c r="ET10" s="1277"/>
      <c r="EU10" s="1277"/>
      <c r="EV10" s="1277"/>
      <c r="EW10" s="1277"/>
      <c r="EX10" s="1277"/>
      <c r="EY10" s="1277"/>
      <c r="EZ10" s="1277"/>
      <c r="FA10" s="1277"/>
      <c r="FB10" s="1277"/>
      <c r="FC10" s="1277"/>
      <c r="FD10" s="1277"/>
      <c r="FE10" s="1277"/>
      <c r="FF10" s="1277"/>
      <c r="FG10" s="1277"/>
      <c r="FH10" s="1277"/>
      <c r="FI10" s="1277"/>
      <c r="FJ10" s="1277"/>
      <c r="FK10" s="1277"/>
      <c r="FL10" s="1277"/>
      <c r="FM10" s="1277"/>
      <c r="FN10" s="1277"/>
      <c r="FO10" s="1277"/>
      <c r="FP10" s="1277"/>
      <c r="FQ10" s="1277"/>
      <c r="FR10" s="1277"/>
      <c r="FS10" s="1277"/>
      <c r="FT10" s="1277"/>
      <c r="FU10" s="1277"/>
      <c r="FV10" s="1277"/>
      <c r="FW10" s="1277"/>
      <c r="FX10" s="1277"/>
      <c r="FY10" s="1277"/>
      <c r="FZ10" s="1277"/>
      <c r="GA10" s="1277"/>
      <c r="GB10" s="1277"/>
      <c r="GC10" s="1277"/>
      <c r="GD10" s="1277"/>
      <c r="GE10" s="1277"/>
      <c r="GF10" s="1277"/>
      <c r="GG10" s="1277"/>
      <c r="GH10" s="1277"/>
      <c r="GI10" s="1277"/>
      <c r="GJ10" s="1277"/>
      <c r="GK10" s="1277"/>
      <c r="GL10" s="1277"/>
      <c r="GM10" s="1277"/>
      <c r="GN10" s="1277"/>
      <c r="GO10" s="1277"/>
      <c r="GP10" s="1277"/>
      <c r="GQ10" s="1277"/>
      <c r="GR10" s="1277"/>
      <c r="GS10" s="1277"/>
      <c r="GT10" s="1277"/>
      <c r="GU10" s="1277"/>
      <c r="GV10" s="1277"/>
      <c r="GW10" s="1277"/>
      <c r="GX10" s="1277"/>
      <c r="GY10" s="1277"/>
      <c r="GZ10" s="1277"/>
      <c r="HA10" s="1277"/>
      <c r="HB10" s="1277"/>
      <c r="HC10" s="1277"/>
      <c r="HD10" s="1277"/>
      <c r="HE10" s="1277"/>
      <c r="HF10" s="1277"/>
      <c r="HG10" s="1277"/>
      <c r="HH10" s="1277"/>
      <c r="HI10" s="1277"/>
      <c r="HJ10" s="1277"/>
      <c r="HK10" s="1277"/>
      <c r="HL10" s="1277"/>
      <c r="HM10" s="1277"/>
      <c r="HN10" s="1277"/>
      <c r="HO10" s="1277"/>
      <c r="HP10" s="1277"/>
      <c r="HQ10" s="1277"/>
      <c r="HR10" s="1277"/>
      <c r="HS10" s="1277"/>
      <c r="HT10" s="1277"/>
      <c r="HU10" s="1277"/>
      <c r="HV10" s="1277"/>
      <c r="HW10" s="1277"/>
      <c r="HX10" s="1277"/>
      <c r="HY10" s="1277"/>
      <c r="HZ10" s="1277"/>
      <c r="IA10" s="1277"/>
      <c r="IB10" s="1277"/>
      <c r="IC10" s="1277"/>
      <c r="ID10" s="1277"/>
      <c r="IE10" s="1277"/>
      <c r="IF10" s="1277"/>
      <c r="IG10" s="1277"/>
      <c r="IH10" s="1277"/>
      <c r="II10" s="1277"/>
      <c r="IJ10" s="1277"/>
      <c r="IK10" s="1277"/>
      <c r="IL10" s="1277"/>
      <c r="IM10" s="1277"/>
      <c r="IN10" s="1277"/>
      <c r="IO10" s="1277"/>
      <c r="IP10" s="1277"/>
      <c r="IQ10" s="1277"/>
      <c r="IR10" s="1277"/>
      <c r="IS10" s="1277"/>
      <c r="IT10" s="1277"/>
      <c r="IU10" s="1277"/>
      <c r="IV10" s="1277"/>
    </row>
    <row r="11" spans="1:256" ht="16.5" customHeight="1">
      <c r="A11" s="1282" t="s">
        <v>205</v>
      </c>
      <c r="B11" s="1283">
        <v>3200000</v>
      </c>
      <c r="C11" s="1283"/>
      <c r="D11" s="1283"/>
      <c r="E11" s="1283"/>
      <c r="F11" s="1283"/>
      <c r="G11" s="1283"/>
      <c r="H11" s="1283">
        <f t="shared" si="0"/>
        <v>3200000</v>
      </c>
      <c r="I11" s="1282" t="s">
        <v>177</v>
      </c>
      <c r="J11" s="1283">
        <v>150155000</v>
      </c>
      <c r="K11" s="1283"/>
      <c r="L11" s="1283"/>
      <c r="M11" s="1284"/>
      <c r="N11" s="1284"/>
      <c r="O11" s="1283"/>
      <c r="P11" s="1285">
        <f t="shared" si="1"/>
        <v>150155000</v>
      </c>
      <c r="Q11" s="1277"/>
      <c r="R11" s="1277"/>
      <c r="S11" s="1277"/>
      <c r="T11" s="1277"/>
      <c r="U11" s="1277"/>
      <c r="V11" s="1277"/>
      <c r="W11" s="1277"/>
      <c r="X11" s="1277"/>
      <c r="Y11" s="1277"/>
      <c r="Z11" s="1277"/>
      <c r="AA11" s="1277"/>
      <c r="AB11" s="1277"/>
      <c r="AC11" s="1277"/>
      <c r="AD11" s="1277"/>
      <c r="AE11" s="1277"/>
      <c r="AF11" s="1277"/>
      <c r="AG11" s="1277"/>
      <c r="AH11" s="1277"/>
      <c r="AI11" s="1277"/>
      <c r="AJ11" s="1277"/>
      <c r="AK11" s="1277"/>
      <c r="AL11" s="1277"/>
      <c r="AM11" s="1277"/>
      <c r="AN11" s="1277"/>
      <c r="AO11" s="1277"/>
      <c r="AP11" s="1277"/>
      <c r="AQ11" s="1277"/>
      <c r="AR11" s="1277"/>
      <c r="AS11" s="1277"/>
      <c r="AT11" s="1277"/>
      <c r="AU11" s="1277"/>
      <c r="AV11" s="1277"/>
      <c r="AW11" s="1277"/>
      <c r="AX11" s="1277"/>
      <c r="AY11" s="1277"/>
      <c r="AZ11" s="1277"/>
      <c r="BA11" s="1277"/>
      <c r="BB11" s="1277"/>
      <c r="BC11" s="1277"/>
      <c r="BD11" s="1277"/>
      <c r="BE11" s="1277"/>
      <c r="BF11" s="1277"/>
      <c r="BG11" s="1277"/>
      <c r="BH11" s="1277"/>
      <c r="BI11" s="1277"/>
      <c r="BJ11" s="1277"/>
      <c r="BK11" s="1277"/>
      <c r="BL11" s="1277"/>
      <c r="BM11" s="1277"/>
      <c r="BN11" s="1277"/>
      <c r="BO11" s="1277"/>
      <c r="BP11" s="1277"/>
      <c r="BQ11" s="1277"/>
      <c r="BR11" s="1277"/>
      <c r="BS11" s="1277"/>
      <c r="BT11" s="1277"/>
      <c r="BU11" s="1277"/>
      <c r="BV11" s="1277"/>
      <c r="BW11" s="1277"/>
      <c r="BX11" s="1277"/>
      <c r="BY11" s="1277"/>
      <c r="BZ11" s="1277"/>
      <c r="CA11" s="1277"/>
      <c r="CB11" s="1277"/>
      <c r="CC11" s="1277"/>
      <c r="CD11" s="1277"/>
      <c r="CE11" s="1277"/>
      <c r="CF11" s="1277"/>
      <c r="CG11" s="1277"/>
      <c r="CH11" s="1277"/>
      <c r="CI11" s="1277"/>
      <c r="CJ11" s="1277"/>
      <c r="CK11" s="1277"/>
      <c r="CL11" s="1277"/>
      <c r="CM11" s="1277"/>
      <c r="CN11" s="1277"/>
      <c r="CO11" s="1277"/>
      <c r="CP11" s="1277"/>
      <c r="CQ11" s="1277"/>
      <c r="CR11" s="1277"/>
      <c r="CS11" s="1277"/>
      <c r="CT11" s="1277"/>
      <c r="CU11" s="1277"/>
      <c r="CV11" s="1277"/>
      <c r="CW11" s="1277"/>
      <c r="CX11" s="1277"/>
      <c r="CY11" s="1277"/>
      <c r="CZ11" s="1277"/>
      <c r="DA11" s="1277"/>
      <c r="DB11" s="1277"/>
      <c r="DC11" s="1277"/>
      <c r="DD11" s="1277"/>
      <c r="DE11" s="1277"/>
      <c r="DF11" s="1277"/>
      <c r="DG11" s="1277"/>
      <c r="DH11" s="1277"/>
      <c r="DI11" s="1277"/>
      <c r="DJ11" s="1277"/>
      <c r="DK11" s="1277"/>
      <c r="DL11" s="1277"/>
      <c r="DM11" s="1277"/>
      <c r="DN11" s="1277"/>
      <c r="DO11" s="1277"/>
      <c r="DP11" s="1277"/>
      <c r="DQ11" s="1277"/>
      <c r="DR11" s="1277"/>
      <c r="DS11" s="1277"/>
      <c r="DT11" s="1277"/>
      <c r="DU11" s="1277"/>
      <c r="DV11" s="1277"/>
      <c r="DW11" s="1277"/>
      <c r="DX11" s="1277"/>
      <c r="DY11" s="1277"/>
      <c r="DZ11" s="1277"/>
      <c r="EA11" s="1277"/>
      <c r="EB11" s="1277"/>
      <c r="EC11" s="1277"/>
      <c r="ED11" s="1277"/>
      <c r="EE11" s="1277"/>
      <c r="EF11" s="1277"/>
      <c r="EG11" s="1277"/>
      <c r="EH11" s="1277"/>
      <c r="EI11" s="1277"/>
      <c r="EJ11" s="1277"/>
      <c r="EK11" s="1277"/>
      <c r="EL11" s="1277"/>
      <c r="EM11" s="1277"/>
      <c r="EN11" s="1277"/>
      <c r="EO11" s="1277"/>
      <c r="EP11" s="1277"/>
      <c r="EQ11" s="1277"/>
      <c r="ER11" s="1277"/>
      <c r="ES11" s="1277"/>
      <c r="ET11" s="1277"/>
      <c r="EU11" s="1277"/>
      <c r="EV11" s="1277"/>
      <c r="EW11" s="1277"/>
      <c r="EX11" s="1277"/>
      <c r="EY11" s="1277"/>
      <c r="EZ11" s="1277"/>
      <c r="FA11" s="1277"/>
      <c r="FB11" s="1277"/>
      <c r="FC11" s="1277"/>
      <c r="FD11" s="1277"/>
      <c r="FE11" s="1277"/>
      <c r="FF11" s="1277"/>
      <c r="FG11" s="1277"/>
      <c r="FH11" s="1277"/>
      <c r="FI11" s="1277"/>
      <c r="FJ11" s="1277"/>
      <c r="FK11" s="1277"/>
      <c r="FL11" s="1277"/>
      <c r="FM11" s="1277"/>
      <c r="FN11" s="1277"/>
      <c r="FO11" s="1277"/>
      <c r="FP11" s="1277"/>
      <c r="FQ11" s="1277"/>
      <c r="FR11" s="1277"/>
      <c r="FS11" s="1277"/>
      <c r="FT11" s="1277"/>
      <c r="FU11" s="1277"/>
      <c r="FV11" s="1277"/>
      <c r="FW11" s="1277"/>
      <c r="FX11" s="1277"/>
      <c r="FY11" s="1277"/>
      <c r="FZ11" s="1277"/>
      <c r="GA11" s="1277"/>
      <c r="GB11" s="1277"/>
      <c r="GC11" s="1277"/>
      <c r="GD11" s="1277"/>
      <c r="GE11" s="1277"/>
      <c r="GF11" s="1277"/>
      <c r="GG11" s="1277"/>
      <c r="GH11" s="1277"/>
      <c r="GI11" s="1277"/>
      <c r="GJ11" s="1277"/>
      <c r="GK11" s="1277"/>
      <c r="GL11" s="1277"/>
      <c r="GM11" s="1277"/>
      <c r="GN11" s="1277"/>
      <c r="GO11" s="1277"/>
      <c r="GP11" s="1277"/>
      <c r="GQ11" s="1277"/>
      <c r="GR11" s="1277"/>
      <c r="GS11" s="1277"/>
      <c r="GT11" s="1277"/>
      <c r="GU11" s="1277"/>
      <c r="GV11" s="1277"/>
      <c r="GW11" s="1277"/>
      <c r="GX11" s="1277"/>
      <c r="GY11" s="1277"/>
      <c r="GZ11" s="1277"/>
      <c r="HA11" s="1277"/>
      <c r="HB11" s="1277"/>
      <c r="HC11" s="1277"/>
      <c r="HD11" s="1277"/>
      <c r="HE11" s="1277"/>
      <c r="HF11" s="1277"/>
      <c r="HG11" s="1277"/>
      <c r="HH11" s="1277"/>
      <c r="HI11" s="1277"/>
      <c r="HJ11" s="1277"/>
      <c r="HK11" s="1277"/>
      <c r="HL11" s="1277"/>
      <c r="HM11" s="1277"/>
      <c r="HN11" s="1277"/>
      <c r="HO11" s="1277"/>
      <c r="HP11" s="1277"/>
      <c r="HQ11" s="1277"/>
      <c r="HR11" s="1277"/>
      <c r="HS11" s="1277"/>
      <c r="HT11" s="1277"/>
      <c r="HU11" s="1277"/>
      <c r="HV11" s="1277"/>
      <c r="HW11" s="1277"/>
      <c r="HX11" s="1277"/>
      <c r="HY11" s="1277"/>
      <c r="HZ11" s="1277"/>
      <c r="IA11" s="1277"/>
      <c r="IB11" s="1277"/>
      <c r="IC11" s="1277"/>
      <c r="ID11" s="1277"/>
      <c r="IE11" s="1277"/>
      <c r="IF11" s="1277"/>
      <c r="IG11" s="1277"/>
      <c r="IH11" s="1277"/>
      <c r="II11" s="1277"/>
      <c r="IJ11" s="1277"/>
      <c r="IK11" s="1277"/>
      <c r="IL11" s="1277"/>
      <c r="IM11" s="1277"/>
      <c r="IN11" s="1277"/>
      <c r="IO11" s="1277"/>
      <c r="IP11" s="1277"/>
      <c r="IQ11" s="1277"/>
      <c r="IR11" s="1277"/>
      <c r="IS11" s="1277"/>
      <c r="IT11" s="1277"/>
      <c r="IU11" s="1277"/>
      <c r="IV11" s="1277"/>
    </row>
    <row r="12" spans="1:256" ht="30" customHeight="1">
      <c r="A12" s="1282" t="s">
        <v>150</v>
      </c>
      <c r="B12" s="1283">
        <v>3851547</v>
      </c>
      <c r="C12" s="1283"/>
      <c r="D12" s="1283"/>
      <c r="E12" s="1283"/>
      <c r="F12" s="1283"/>
      <c r="G12" s="1283"/>
      <c r="H12" s="1283">
        <f t="shared" si="0"/>
        <v>3851547</v>
      </c>
      <c r="I12" s="1282" t="s">
        <v>78</v>
      </c>
      <c r="J12" s="1283">
        <v>9228585</v>
      </c>
      <c r="K12" s="1283">
        <v>9902000</v>
      </c>
      <c r="L12" s="1283">
        <v>480369</v>
      </c>
      <c r="M12" s="1284">
        <v>1840770</v>
      </c>
      <c r="N12" s="1284">
        <v>299993</v>
      </c>
      <c r="O12" s="1283">
        <v>21270192</v>
      </c>
      <c r="P12" s="1285">
        <f t="shared" si="1"/>
        <v>43021909</v>
      </c>
      <c r="Q12" s="1277"/>
      <c r="R12" s="1277"/>
      <c r="S12" s="1277"/>
      <c r="T12" s="1277"/>
      <c r="U12" s="1277"/>
      <c r="V12" s="1277"/>
      <c r="W12" s="1277"/>
      <c r="X12" s="1277"/>
      <c r="Y12" s="1277"/>
      <c r="Z12" s="1277"/>
      <c r="AA12" s="1277"/>
      <c r="AB12" s="1277"/>
      <c r="AC12" s="1277"/>
      <c r="AD12" s="1277"/>
      <c r="AE12" s="1277"/>
      <c r="AF12" s="1277"/>
      <c r="AG12" s="1277"/>
      <c r="AH12" s="1277"/>
      <c r="AI12" s="1277"/>
      <c r="AJ12" s="1277"/>
      <c r="AK12" s="1277"/>
      <c r="AL12" s="1277"/>
      <c r="AM12" s="1277"/>
      <c r="AN12" s="1277"/>
      <c r="AO12" s="1277"/>
      <c r="AP12" s="1277"/>
      <c r="AQ12" s="1277"/>
      <c r="AR12" s="1277"/>
      <c r="AS12" s="1277"/>
      <c r="AT12" s="1277"/>
      <c r="AU12" s="1277"/>
      <c r="AV12" s="1277"/>
      <c r="AW12" s="1277"/>
      <c r="AX12" s="1277"/>
      <c r="AY12" s="1277"/>
      <c r="AZ12" s="1277"/>
      <c r="BA12" s="1277"/>
      <c r="BB12" s="1277"/>
      <c r="BC12" s="1277"/>
      <c r="BD12" s="1277"/>
      <c r="BE12" s="1277"/>
      <c r="BF12" s="1277"/>
      <c r="BG12" s="1277"/>
      <c r="BH12" s="1277"/>
      <c r="BI12" s="1277"/>
      <c r="BJ12" s="1277"/>
      <c r="BK12" s="1277"/>
      <c r="BL12" s="1277"/>
      <c r="BM12" s="1277"/>
      <c r="BN12" s="1277"/>
      <c r="BO12" s="1277"/>
      <c r="BP12" s="1277"/>
      <c r="BQ12" s="1277"/>
      <c r="BR12" s="1277"/>
      <c r="BS12" s="1277"/>
      <c r="BT12" s="1277"/>
      <c r="BU12" s="1277"/>
      <c r="BV12" s="1277"/>
      <c r="BW12" s="1277"/>
      <c r="BX12" s="1277"/>
      <c r="BY12" s="1277"/>
      <c r="BZ12" s="1277"/>
      <c r="CA12" s="1277"/>
      <c r="CB12" s="1277"/>
      <c r="CC12" s="1277"/>
      <c r="CD12" s="1277"/>
      <c r="CE12" s="1277"/>
      <c r="CF12" s="1277"/>
      <c r="CG12" s="1277"/>
      <c r="CH12" s="1277"/>
      <c r="CI12" s="1277"/>
      <c r="CJ12" s="1277"/>
      <c r="CK12" s="1277"/>
      <c r="CL12" s="1277"/>
      <c r="CM12" s="1277"/>
      <c r="CN12" s="1277"/>
      <c r="CO12" s="1277"/>
      <c r="CP12" s="1277"/>
      <c r="CQ12" s="1277"/>
      <c r="CR12" s="1277"/>
      <c r="CS12" s="1277"/>
      <c r="CT12" s="1277"/>
      <c r="CU12" s="1277"/>
      <c r="CV12" s="1277"/>
      <c r="CW12" s="1277"/>
      <c r="CX12" s="1277"/>
      <c r="CY12" s="1277"/>
      <c r="CZ12" s="1277"/>
      <c r="DA12" s="1277"/>
      <c r="DB12" s="1277"/>
      <c r="DC12" s="1277"/>
      <c r="DD12" s="1277"/>
      <c r="DE12" s="1277"/>
      <c r="DF12" s="1277"/>
      <c r="DG12" s="1277"/>
      <c r="DH12" s="1277"/>
      <c r="DI12" s="1277"/>
      <c r="DJ12" s="1277"/>
      <c r="DK12" s="1277"/>
      <c r="DL12" s="1277"/>
      <c r="DM12" s="1277"/>
      <c r="DN12" s="1277"/>
      <c r="DO12" s="1277"/>
      <c r="DP12" s="1277"/>
      <c r="DQ12" s="1277"/>
      <c r="DR12" s="1277"/>
      <c r="DS12" s="1277"/>
      <c r="DT12" s="1277"/>
      <c r="DU12" s="1277"/>
      <c r="DV12" s="1277"/>
      <c r="DW12" s="1277"/>
      <c r="DX12" s="1277"/>
      <c r="DY12" s="1277"/>
      <c r="DZ12" s="1277"/>
      <c r="EA12" s="1277"/>
      <c r="EB12" s="1277"/>
      <c r="EC12" s="1277"/>
      <c r="ED12" s="1277"/>
      <c r="EE12" s="1277"/>
      <c r="EF12" s="1277"/>
      <c r="EG12" s="1277"/>
      <c r="EH12" s="1277"/>
      <c r="EI12" s="1277"/>
      <c r="EJ12" s="1277"/>
      <c r="EK12" s="1277"/>
      <c r="EL12" s="1277"/>
      <c r="EM12" s="1277"/>
      <c r="EN12" s="1277"/>
      <c r="EO12" s="1277"/>
      <c r="EP12" s="1277"/>
      <c r="EQ12" s="1277"/>
      <c r="ER12" s="1277"/>
      <c r="ES12" s="1277"/>
      <c r="ET12" s="1277"/>
      <c r="EU12" s="1277"/>
      <c r="EV12" s="1277"/>
      <c r="EW12" s="1277"/>
      <c r="EX12" s="1277"/>
      <c r="EY12" s="1277"/>
      <c r="EZ12" s="1277"/>
      <c r="FA12" s="1277"/>
      <c r="FB12" s="1277"/>
      <c r="FC12" s="1277"/>
      <c r="FD12" s="1277"/>
      <c r="FE12" s="1277"/>
      <c r="FF12" s="1277"/>
      <c r="FG12" s="1277"/>
      <c r="FH12" s="1277"/>
      <c r="FI12" s="1277"/>
      <c r="FJ12" s="1277"/>
      <c r="FK12" s="1277"/>
      <c r="FL12" s="1277"/>
      <c r="FM12" s="1277"/>
      <c r="FN12" s="1277"/>
      <c r="FO12" s="1277"/>
      <c r="FP12" s="1277"/>
      <c r="FQ12" s="1277"/>
      <c r="FR12" s="1277"/>
      <c r="FS12" s="1277"/>
      <c r="FT12" s="1277"/>
      <c r="FU12" s="1277"/>
      <c r="FV12" s="1277"/>
      <c r="FW12" s="1277"/>
      <c r="FX12" s="1277"/>
      <c r="FY12" s="1277"/>
      <c r="FZ12" s="1277"/>
      <c r="GA12" s="1277"/>
      <c r="GB12" s="1277"/>
      <c r="GC12" s="1277"/>
      <c r="GD12" s="1277"/>
      <c r="GE12" s="1277"/>
      <c r="GF12" s="1277"/>
      <c r="GG12" s="1277"/>
      <c r="GH12" s="1277"/>
      <c r="GI12" s="1277"/>
      <c r="GJ12" s="1277"/>
      <c r="GK12" s="1277"/>
      <c r="GL12" s="1277"/>
      <c r="GM12" s="1277"/>
      <c r="GN12" s="1277"/>
      <c r="GO12" s="1277"/>
      <c r="GP12" s="1277"/>
      <c r="GQ12" s="1277"/>
      <c r="GR12" s="1277"/>
      <c r="GS12" s="1277"/>
      <c r="GT12" s="1277"/>
      <c r="GU12" s="1277"/>
      <c r="GV12" s="1277"/>
      <c r="GW12" s="1277"/>
      <c r="GX12" s="1277"/>
      <c r="GY12" s="1277"/>
      <c r="GZ12" s="1277"/>
      <c r="HA12" s="1277"/>
      <c r="HB12" s="1277"/>
      <c r="HC12" s="1277"/>
      <c r="HD12" s="1277"/>
      <c r="HE12" s="1277"/>
      <c r="HF12" s="1277"/>
      <c r="HG12" s="1277"/>
      <c r="HH12" s="1277"/>
      <c r="HI12" s="1277"/>
      <c r="HJ12" s="1277"/>
      <c r="HK12" s="1277"/>
      <c r="HL12" s="1277"/>
      <c r="HM12" s="1277"/>
      <c r="HN12" s="1277"/>
      <c r="HO12" s="1277"/>
      <c r="HP12" s="1277"/>
      <c r="HQ12" s="1277"/>
      <c r="HR12" s="1277"/>
      <c r="HS12" s="1277"/>
      <c r="HT12" s="1277"/>
      <c r="HU12" s="1277"/>
      <c r="HV12" s="1277"/>
      <c r="HW12" s="1277"/>
      <c r="HX12" s="1277"/>
      <c r="HY12" s="1277"/>
      <c r="HZ12" s="1277"/>
      <c r="IA12" s="1277"/>
      <c r="IB12" s="1277"/>
      <c r="IC12" s="1277"/>
      <c r="ID12" s="1277"/>
      <c r="IE12" s="1277"/>
      <c r="IF12" s="1277"/>
      <c r="IG12" s="1277"/>
      <c r="IH12" s="1277"/>
      <c r="II12" s="1277"/>
      <c r="IJ12" s="1277"/>
      <c r="IK12" s="1277"/>
      <c r="IL12" s="1277"/>
      <c r="IM12" s="1277"/>
      <c r="IN12" s="1277"/>
      <c r="IO12" s="1277"/>
      <c r="IP12" s="1277"/>
      <c r="IQ12" s="1277"/>
      <c r="IR12" s="1277"/>
      <c r="IS12" s="1277"/>
      <c r="IT12" s="1277"/>
      <c r="IU12" s="1277"/>
      <c r="IV12" s="1277"/>
    </row>
    <row r="13" spans="1:256" ht="16.5" customHeight="1">
      <c r="A13" s="1282" t="s">
        <v>206</v>
      </c>
      <c r="B13" s="1283">
        <v>29179089</v>
      </c>
      <c r="C13" s="1283">
        <v>2337000</v>
      </c>
      <c r="D13" s="1283"/>
      <c r="E13" s="1283"/>
      <c r="F13" s="1283"/>
      <c r="G13" s="1283"/>
      <c r="H13" s="1283">
        <f t="shared" si="0"/>
        <v>31516089</v>
      </c>
      <c r="I13" s="1282" t="s">
        <v>189</v>
      </c>
      <c r="J13" s="1283">
        <v>200000</v>
      </c>
      <c r="K13" s="1283"/>
      <c r="L13" s="1283"/>
      <c r="M13" s="1284"/>
      <c r="N13" s="1284"/>
      <c r="O13" s="1283"/>
      <c r="P13" s="1285">
        <f t="shared" si="1"/>
        <v>200000</v>
      </c>
      <c r="Q13" s="1277"/>
      <c r="R13" s="1277"/>
      <c r="S13" s="1277"/>
      <c r="T13" s="1277"/>
      <c r="U13" s="1277"/>
      <c r="V13" s="1277"/>
      <c r="W13" s="1277"/>
      <c r="X13" s="1277"/>
      <c r="Y13" s="1277"/>
      <c r="Z13" s="1277"/>
      <c r="AA13" s="1277"/>
      <c r="AB13" s="1277"/>
      <c r="AC13" s="1277"/>
      <c r="AD13" s="1277"/>
      <c r="AE13" s="1277"/>
      <c r="AF13" s="1277"/>
      <c r="AG13" s="1277"/>
      <c r="AH13" s="1277"/>
      <c r="AI13" s="1277"/>
      <c r="AJ13" s="1277"/>
      <c r="AK13" s="1277"/>
      <c r="AL13" s="1277"/>
      <c r="AM13" s="1277"/>
      <c r="AN13" s="1277"/>
      <c r="AO13" s="1277"/>
      <c r="AP13" s="1277"/>
      <c r="AQ13" s="1277"/>
      <c r="AR13" s="1277"/>
      <c r="AS13" s="1277"/>
      <c r="AT13" s="1277"/>
      <c r="AU13" s="1277"/>
      <c r="AV13" s="1277"/>
      <c r="AW13" s="1277"/>
      <c r="AX13" s="1277"/>
      <c r="AY13" s="1277"/>
      <c r="AZ13" s="1277"/>
      <c r="BA13" s="1277"/>
      <c r="BB13" s="1277"/>
      <c r="BC13" s="1277"/>
      <c r="BD13" s="1277"/>
      <c r="BE13" s="1277"/>
      <c r="BF13" s="1277"/>
      <c r="BG13" s="1277"/>
      <c r="BH13" s="1277"/>
      <c r="BI13" s="1277"/>
      <c r="BJ13" s="1277"/>
      <c r="BK13" s="1277"/>
      <c r="BL13" s="1277"/>
      <c r="BM13" s="1277"/>
      <c r="BN13" s="1277"/>
      <c r="BO13" s="1277"/>
      <c r="BP13" s="1277"/>
      <c r="BQ13" s="1277"/>
      <c r="BR13" s="1277"/>
      <c r="BS13" s="1277"/>
      <c r="BT13" s="1277"/>
      <c r="BU13" s="1277"/>
      <c r="BV13" s="1277"/>
      <c r="BW13" s="1277"/>
      <c r="BX13" s="1277"/>
      <c r="BY13" s="1277"/>
      <c r="BZ13" s="1277"/>
      <c r="CA13" s="1277"/>
      <c r="CB13" s="1277"/>
      <c r="CC13" s="1277"/>
      <c r="CD13" s="1277"/>
      <c r="CE13" s="1277"/>
      <c r="CF13" s="1277"/>
      <c r="CG13" s="1277"/>
      <c r="CH13" s="1277"/>
      <c r="CI13" s="1277"/>
      <c r="CJ13" s="1277"/>
      <c r="CK13" s="1277"/>
      <c r="CL13" s="1277"/>
      <c r="CM13" s="1277"/>
      <c r="CN13" s="1277"/>
      <c r="CO13" s="1277"/>
      <c r="CP13" s="1277"/>
      <c r="CQ13" s="1277"/>
      <c r="CR13" s="1277"/>
      <c r="CS13" s="1277"/>
      <c r="CT13" s="1277"/>
      <c r="CU13" s="1277"/>
      <c r="CV13" s="1277"/>
      <c r="CW13" s="1277"/>
      <c r="CX13" s="1277"/>
      <c r="CY13" s="1277"/>
      <c r="CZ13" s="1277"/>
      <c r="DA13" s="1277"/>
      <c r="DB13" s="1277"/>
      <c r="DC13" s="1277"/>
      <c r="DD13" s="1277"/>
      <c r="DE13" s="1277"/>
      <c r="DF13" s="1277"/>
      <c r="DG13" s="1277"/>
      <c r="DH13" s="1277"/>
      <c r="DI13" s="1277"/>
      <c r="DJ13" s="1277"/>
      <c r="DK13" s="1277"/>
      <c r="DL13" s="1277"/>
      <c r="DM13" s="1277"/>
      <c r="DN13" s="1277"/>
      <c r="DO13" s="1277"/>
      <c r="DP13" s="1277"/>
      <c r="DQ13" s="1277"/>
      <c r="DR13" s="1277"/>
      <c r="DS13" s="1277"/>
      <c r="DT13" s="1277"/>
      <c r="DU13" s="1277"/>
      <c r="DV13" s="1277"/>
      <c r="DW13" s="1277"/>
      <c r="DX13" s="1277"/>
      <c r="DY13" s="1277"/>
      <c r="DZ13" s="1277"/>
      <c r="EA13" s="1277"/>
      <c r="EB13" s="1277"/>
      <c r="EC13" s="1277"/>
      <c r="ED13" s="1277"/>
      <c r="EE13" s="1277"/>
      <c r="EF13" s="1277"/>
      <c r="EG13" s="1277"/>
      <c r="EH13" s="1277"/>
      <c r="EI13" s="1277"/>
      <c r="EJ13" s="1277"/>
      <c r="EK13" s="1277"/>
      <c r="EL13" s="1277"/>
      <c r="EM13" s="1277"/>
      <c r="EN13" s="1277"/>
      <c r="EO13" s="1277"/>
      <c r="EP13" s="1277"/>
      <c r="EQ13" s="1277"/>
      <c r="ER13" s="1277"/>
      <c r="ES13" s="1277"/>
      <c r="ET13" s="1277"/>
      <c r="EU13" s="1277"/>
      <c r="EV13" s="1277"/>
      <c r="EW13" s="1277"/>
      <c r="EX13" s="1277"/>
      <c r="EY13" s="1277"/>
      <c r="EZ13" s="1277"/>
      <c r="FA13" s="1277"/>
      <c r="FB13" s="1277"/>
      <c r="FC13" s="1277"/>
      <c r="FD13" s="1277"/>
      <c r="FE13" s="1277"/>
      <c r="FF13" s="1277"/>
      <c r="FG13" s="1277"/>
      <c r="FH13" s="1277"/>
      <c r="FI13" s="1277"/>
      <c r="FJ13" s="1277"/>
      <c r="FK13" s="1277"/>
      <c r="FL13" s="1277"/>
      <c r="FM13" s="1277"/>
      <c r="FN13" s="1277"/>
      <c r="FO13" s="1277"/>
      <c r="FP13" s="1277"/>
      <c r="FQ13" s="1277"/>
      <c r="FR13" s="1277"/>
      <c r="FS13" s="1277"/>
      <c r="FT13" s="1277"/>
      <c r="FU13" s="1277"/>
      <c r="FV13" s="1277"/>
      <c r="FW13" s="1277"/>
      <c r="FX13" s="1277"/>
      <c r="FY13" s="1277"/>
      <c r="FZ13" s="1277"/>
      <c r="GA13" s="1277"/>
      <c r="GB13" s="1277"/>
      <c r="GC13" s="1277"/>
      <c r="GD13" s="1277"/>
      <c r="GE13" s="1277"/>
      <c r="GF13" s="1277"/>
      <c r="GG13" s="1277"/>
      <c r="GH13" s="1277"/>
      <c r="GI13" s="1277"/>
      <c r="GJ13" s="1277"/>
      <c r="GK13" s="1277"/>
      <c r="GL13" s="1277"/>
      <c r="GM13" s="1277"/>
      <c r="GN13" s="1277"/>
      <c r="GO13" s="1277"/>
      <c r="GP13" s="1277"/>
      <c r="GQ13" s="1277"/>
      <c r="GR13" s="1277"/>
      <c r="GS13" s="1277"/>
      <c r="GT13" s="1277"/>
      <c r="GU13" s="1277"/>
      <c r="GV13" s="1277"/>
      <c r="GW13" s="1277"/>
      <c r="GX13" s="1277"/>
      <c r="GY13" s="1277"/>
      <c r="GZ13" s="1277"/>
      <c r="HA13" s="1277"/>
      <c r="HB13" s="1277"/>
      <c r="HC13" s="1277"/>
      <c r="HD13" s="1277"/>
      <c r="HE13" s="1277"/>
      <c r="HF13" s="1277"/>
      <c r="HG13" s="1277"/>
      <c r="HH13" s="1277"/>
      <c r="HI13" s="1277"/>
      <c r="HJ13" s="1277"/>
      <c r="HK13" s="1277"/>
      <c r="HL13" s="1277"/>
      <c r="HM13" s="1277"/>
      <c r="HN13" s="1277"/>
      <c r="HO13" s="1277"/>
      <c r="HP13" s="1277"/>
      <c r="HQ13" s="1277"/>
      <c r="HR13" s="1277"/>
      <c r="HS13" s="1277"/>
      <c r="HT13" s="1277"/>
      <c r="HU13" s="1277"/>
      <c r="HV13" s="1277"/>
      <c r="HW13" s="1277"/>
      <c r="HX13" s="1277"/>
      <c r="HY13" s="1277"/>
      <c r="HZ13" s="1277"/>
      <c r="IA13" s="1277"/>
      <c r="IB13" s="1277"/>
      <c r="IC13" s="1277"/>
      <c r="ID13" s="1277"/>
      <c r="IE13" s="1277"/>
      <c r="IF13" s="1277"/>
      <c r="IG13" s="1277"/>
      <c r="IH13" s="1277"/>
      <c r="II13" s="1277"/>
      <c r="IJ13" s="1277"/>
      <c r="IK13" s="1277"/>
      <c r="IL13" s="1277"/>
      <c r="IM13" s="1277"/>
      <c r="IN13" s="1277"/>
      <c r="IO13" s="1277"/>
      <c r="IP13" s="1277"/>
      <c r="IQ13" s="1277"/>
      <c r="IR13" s="1277"/>
      <c r="IS13" s="1277"/>
      <c r="IT13" s="1277"/>
      <c r="IU13" s="1277"/>
      <c r="IV13" s="1277"/>
    </row>
    <row r="14" spans="1:256" ht="22.5">
      <c r="A14" s="1282" t="s">
        <v>717</v>
      </c>
      <c r="B14" s="1283"/>
      <c r="C14" s="1283"/>
      <c r="D14" s="1283"/>
      <c r="E14" s="1283"/>
      <c r="F14" s="1283"/>
      <c r="G14" s="1283"/>
      <c r="H14" s="1283">
        <f t="shared" si="0"/>
        <v>0</v>
      </c>
      <c r="I14" s="1282" t="s">
        <v>718</v>
      </c>
      <c r="J14" s="1283"/>
      <c r="K14" s="1283"/>
      <c r="L14" s="1283"/>
      <c r="M14" s="1284"/>
      <c r="N14" s="1284"/>
      <c r="O14" s="1283"/>
      <c r="P14" s="1285">
        <f t="shared" si="1"/>
        <v>0</v>
      </c>
      <c r="Q14" s="1277"/>
      <c r="R14" s="1277"/>
      <c r="S14" s="1277"/>
      <c r="T14" s="1277"/>
      <c r="U14" s="1277"/>
      <c r="V14" s="1277"/>
      <c r="W14" s="1277"/>
      <c r="X14" s="1277"/>
      <c r="Y14" s="1277"/>
      <c r="Z14" s="1277"/>
      <c r="AA14" s="1277"/>
      <c r="AB14" s="1277"/>
      <c r="AC14" s="1277"/>
      <c r="AD14" s="1277"/>
      <c r="AE14" s="1277"/>
      <c r="AF14" s="1277"/>
      <c r="AG14" s="1277"/>
      <c r="AH14" s="1277"/>
      <c r="AI14" s="1277"/>
      <c r="AJ14" s="1277"/>
      <c r="AK14" s="1277"/>
      <c r="AL14" s="1277"/>
      <c r="AM14" s="1277"/>
      <c r="AN14" s="1277"/>
      <c r="AO14" s="1277"/>
      <c r="AP14" s="1277"/>
      <c r="AQ14" s="1277"/>
      <c r="AR14" s="1277"/>
      <c r="AS14" s="1277"/>
      <c r="AT14" s="1277"/>
      <c r="AU14" s="1277"/>
      <c r="AV14" s="1277"/>
      <c r="AW14" s="1277"/>
      <c r="AX14" s="1277"/>
      <c r="AY14" s="1277"/>
      <c r="AZ14" s="1277"/>
      <c r="BA14" s="1277"/>
      <c r="BB14" s="1277"/>
      <c r="BC14" s="1277"/>
      <c r="BD14" s="1277"/>
      <c r="BE14" s="1277"/>
      <c r="BF14" s="1277"/>
      <c r="BG14" s="1277"/>
      <c r="BH14" s="1277"/>
      <c r="BI14" s="1277"/>
      <c r="BJ14" s="1277"/>
      <c r="BK14" s="1277"/>
      <c r="BL14" s="1277"/>
      <c r="BM14" s="1277"/>
      <c r="BN14" s="1277"/>
      <c r="BO14" s="1277"/>
      <c r="BP14" s="1277"/>
      <c r="BQ14" s="1277"/>
      <c r="BR14" s="1277"/>
      <c r="BS14" s="1277"/>
      <c r="BT14" s="1277"/>
      <c r="BU14" s="1277"/>
      <c r="BV14" s="1277"/>
      <c r="BW14" s="1277"/>
      <c r="BX14" s="1277"/>
      <c r="BY14" s="1277"/>
      <c r="BZ14" s="1277"/>
      <c r="CA14" s="1277"/>
      <c r="CB14" s="1277"/>
      <c r="CC14" s="1277"/>
      <c r="CD14" s="1277"/>
      <c r="CE14" s="1277"/>
      <c r="CF14" s="1277"/>
      <c r="CG14" s="1277"/>
      <c r="CH14" s="1277"/>
      <c r="CI14" s="1277"/>
      <c r="CJ14" s="1277"/>
      <c r="CK14" s="1277"/>
      <c r="CL14" s="1277"/>
      <c r="CM14" s="1277"/>
      <c r="CN14" s="1277"/>
      <c r="CO14" s="1277"/>
      <c r="CP14" s="1277"/>
      <c r="CQ14" s="1277"/>
      <c r="CR14" s="1277"/>
      <c r="CS14" s="1277"/>
      <c r="CT14" s="1277"/>
      <c r="CU14" s="1277"/>
      <c r="CV14" s="1277"/>
      <c r="CW14" s="1277"/>
      <c r="CX14" s="1277"/>
      <c r="CY14" s="1277"/>
      <c r="CZ14" s="1277"/>
      <c r="DA14" s="1277"/>
      <c r="DB14" s="1277"/>
      <c r="DC14" s="1277"/>
      <c r="DD14" s="1277"/>
      <c r="DE14" s="1277"/>
      <c r="DF14" s="1277"/>
      <c r="DG14" s="1277"/>
      <c r="DH14" s="1277"/>
      <c r="DI14" s="1277"/>
      <c r="DJ14" s="1277"/>
      <c r="DK14" s="1277"/>
      <c r="DL14" s="1277"/>
      <c r="DM14" s="1277"/>
      <c r="DN14" s="1277"/>
      <c r="DO14" s="1277"/>
      <c r="DP14" s="1277"/>
      <c r="DQ14" s="1277"/>
      <c r="DR14" s="1277"/>
      <c r="DS14" s="1277"/>
      <c r="DT14" s="1277"/>
      <c r="DU14" s="1277"/>
      <c r="DV14" s="1277"/>
      <c r="DW14" s="1277"/>
      <c r="DX14" s="1277"/>
      <c r="DY14" s="1277"/>
      <c r="DZ14" s="1277"/>
      <c r="EA14" s="1277"/>
      <c r="EB14" s="1277"/>
      <c r="EC14" s="1277"/>
      <c r="ED14" s="1277"/>
      <c r="EE14" s="1277"/>
      <c r="EF14" s="1277"/>
      <c r="EG14" s="1277"/>
      <c r="EH14" s="1277"/>
      <c r="EI14" s="1277"/>
      <c r="EJ14" s="1277"/>
      <c r="EK14" s="1277"/>
      <c r="EL14" s="1277"/>
      <c r="EM14" s="1277"/>
      <c r="EN14" s="1277"/>
      <c r="EO14" s="1277"/>
      <c r="EP14" s="1277"/>
      <c r="EQ14" s="1277"/>
      <c r="ER14" s="1277"/>
      <c r="ES14" s="1277"/>
      <c r="ET14" s="1277"/>
      <c r="EU14" s="1277"/>
      <c r="EV14" s="1277"/>
      <c r="EW14" s="1277"/>
      <c r="EX14" s="1277"/>
      <c r="EY14" s="1277"/>
      <c r="EZ14" s="1277"/>
      <c r="FA14" s="1277"/>
      <c r="FB14" s="1277"/>
      <c r="FC14" s="1277"/>
      <c r="FD14" s="1277"/>
      <c r="FE14" s="1277"/>
      <c r="FF14" s="1277"/>
      <c r="FG14" s="1277"/>
      <c r="FH14" s="1277"/>
      <c r="FI14" s="1277"/>
      <c r="FJ14" s="1277"/>
      <c r="FK14" s="1277"/>
      <c r="FL14" s="1277"/>
      <c r="FM14" s="1277"/>
      <c r="FN14" s="1277"/>
      <c r="FO14" s="1277"/>
      <c r="FP14" s="1277"/>
      <c r="FQ14" s="1277"/>
      <c r="FR14" s="1277"/>
      <c r="FS14" s="1277"/>
      <c r="FT14" s="1277"/>
      <c r="FU14" s="1277"/>
      <c r="FV14" s="1277"/>
      <c r="FW14" s="1277"/>
      <c r="FX14" s="1277"/>
      <c r="FY14" s="1277"/>
      <c r="FZ14" s="1277"/>
      <c r="GA14" s="1277"/>
      <c r="GB14" s="1277"/>
      <c r="GC14" s="1277"/>
      <c r="GD14" s="1277"/>
      <c r="GE14" s="1277"/>
      <c r="GF14" s="1277"/>
      <c r="GG14" s="1277"/>
      <c r="GH14" s="1277"/>
      <c r="GI14" s="1277"/>
      <c r="GJ14" s="1277"/>
      <c r="GK14" s="1277"/>
      <c r="GL14" s="1277"/>
      <c r="GM14" s="1277"/>
      <c r="GN14" s="1277"/>
      <c r="GO14" s="1277"/>
      <c r="GP14" s="1277"/>
      <c r="GQ14" s="1277"/>
      <c r="GR14" s="1277"/>
      <c r="GS14" s="1277"/>
      <c r="GT14" s="1277"/>
      <c r="GU14" s="1277"/>
      <c r="GV14" s="1277"/>
      <c r="GW14" s="1277"/>
      <c r="GX14" s="1277"/>
      <c r="GY14" s="1277"/>
      <c r="GZ14" s="1277"/>
      <c r="HA14" s="1277"/>
      <c r="HB14" s="1277"/>
      <c r="HC14" s="1277"/>
      <c r="HD14" s="1277"/>
      <c r="HE14" s="1277"/>
      <c r="HF14" s="1277"/>
      <c r="HG14" s="1277"/>
      <c r="HH14" s="1277"/>
      <c r="HI14" s="1277"/>
      <c r="HJ14" s="1277"/>
      <c r="HK14" s="1277"/>
      <c r="HL14" s="1277"/>
      <c r="HM14" s="1277"/>
      <c r="HN14" s="1277"/>
      <c r="HO14" s="1277"/>
      <c r="HP14" s="1277"/>
      <c r="HQ14" s="1277"/>
      <c r="HR14" s="1277"/>
      <c r="HS14" s="1277"/>
      <c r="HT14" s="1277"/>
      <c r="HU14" s="1277"/>
      <c r="HV14" s="1277"/>
      <c r="HW14" s="1277"/>
      <c r="HX14" s="1277"/>
      <c r="HY14" s="1277"/>
      <c r="HZ14" s="1277"/>
      <c r="IA14" s="1277"/>
      <c r="IB14" s="1277"/>
      <c r="IC14" s="1277"/>
      <c r="ID14" s="1277"/>
      <c r="IE14" s="1277"/>
      <c r="IF14" s="1277"/>
      <c r="IG14" s="1277"/>
      <c r="IH14" s="1277"/>
      <c r="II14" s="1277"/>
      <c r="IJ14" s="1277"/>
      <c r="IK14" s="1277"/>
      <c r="IL14" s="1277"/>
      <c r="IM14" s="1277"/>
      <c r="IN14" s="1277"/>
      <c r="IO14" s="1277"/>
      <c r="IP14" s="1277"/>
      <c r="IQ14" s="1277"/>
      <c r="IR14" s="1277"/>
      <c r="IS14" s="1277"/>
      <c r="IT14" s="1277"/>
      <c r="IU14" s="1277"/>
      <c r="IV14" s="1277"/>
    </row>
    <row r="15" spans="1:256" ht="24" customHeight="1">
      <c r="A15" s="1282" t="s">
        <v>287</v>
      </c>
      <c r="B15" s="1283">
        <v>7745538</v>
      </c>
      <c r="C15" s="1283"/>
      <c r="D15" s="1283"/>
      <c r="E15" s="1283"/>
      <c r="F15" s="1283"/>
      <c r="G15" s="1283"/>
      <c r="H15" s="1283">
        <f t="shared" si="0"/>
        <v>7745538</v>
      </c>
      <c r="I15" s="1282" t="s">
        <v>500</v>
      </c>
      <c r="J15" s="1287">
        <v>7745538</v>
      </c>
      <c r="K15" s="1283"/>
      <c r="L15" s="1288"/>
      <c r="M15" s="1284"/>
      <c r="N15" s="1284"/>
      <c r="O15" s="1288"/>
      <c r="P15" s="1285">
        <f t="shared" si="1"/>
        <v>7745538</v>
      </c>
      <c r="Q15" s="1277"/>
      <c r="R15" s="1277"/>
      <c r="S15" s="1277"/>
      <c r="T15" s="1277"/>
      <c r="U15" s="1277"/>
      <c r="V15" s="1277"/>
      <c r="W15" s="1277"/>
      <c r="X15" s="1277"/>
      <c r="Y15" s="1277"/>
      <c r="Z15" s="1277"/>
      <c r="AA15" s="1277"/>
      <c r="AB15" s="1277"/>
      <c r="AC15" s="1277"/>
      <c r="AD15" s="1277"/>
      <c r="AE15" s="1277"/>
      <c r="AF15" s="1277"/>
      <c r="AG15" s="1277"/>
      <c r="AH15" s="1277"/>
      <c r="AI15" s="1277"/>
      <c r="AJ15" s="1277"/>
      <c r="AK15" s="1277"/>
      <c r="AL15" s="1277"/>
      <c r="AM15" s="1277"/>
      <c r="AN15" s="1277"/>
      <c r="AO15" s="1277"/>
      <c r="AP15" s="1277"/>
      <c r="AQ15" s="1277"/>
      <c r="AR15" s="1277"/>
      <c r="AS15" s="1277"/>
      <c r="AT15" s="1277"/>
      <c r="AU15" s="1277"/>
      <c r="AV15" s="1277"/>
      <c r="AW15" s="1277"/>
      <c r="AX15" s="1277"/>
      <c r="AY15" s="1277"/>
      <c r="AZ15" s="1277"/>
      <c r="BA15" s="1277"/>
      <c r="BB15" s="1277"/>
      <c r="BC15" s="1277"/>
      <c r="BD15" s="1277"/>
      <c r="BE15" s="1277"/>
      <c r="BF15" s="1277"/>
      <c r="BG15" s="1277"/>
      <c r="BH15" s="1277"/>
      <c r="BI15" s="1277"/>
      <c r="BJ15" s="1277"/>
      <c r="BK15" s="1277"/>
      <c r="BL15" s="1277"/>
      <c r="BM15" s="1277"/>
      <c r="BN15" s="1277"/>
      <c r="BO15" s="1277"/>
      <c r="BP15" s="1277"/>
      <c r="BQ15" s="1277"/>
      <c r="BR15" s="1277"/>
      <c r="BS15" s="1277"/>
      <c r="BT15" s="1277"/>
      <c r="BU15" s="1277"/>
      <c r="BV15" s="1277"/>
      <c r="BW15" s="1277"/>
      <c r="BX15" s="1277"/>
      <c r="BY15" s="1277"/>
      <c r="BZ15" s="1277"/>
      <c r="CA15" s="1277"/>
      <c r="CB15" s="1277"/>
      <c r="CC15" s="1277"/>
      <c r="CD15" s="1277"/>
      <c r="CE15" s="1277"/>
      <c r="CF15" s="1277"/>
      <c r="CG15" s="1277"/>
      <c r="CH15" s="1277"/>
      <c r="CI15" s="1277"/>
      <c r="CJ15" s="1277"/>
      <c r="CK15" s="1277"/>
      <c r="CL15" s="1277"/>
      <c r="CM15" s="1277"/>
      <c r="CN15" s="1277"/>
      <c r="CO15" s="1277"/>
      <c r="CP15" s="1277"/>
      <c r="CQ15" s="1277"/>
      <c r="CR15" s="1277"/>
      <c r="CS15" s="1277"/>
      <c r="CT15" s="1277"/>
      <c r="CU15" s="1277"/>
      <c r="CV15" s="1277"/>
      <c r="CW15" s="1277"/>
      <c r="CX15" s="1277"/>
      <c r="CY15" s="1277"/>
      <c r="CZ15" s="1277"/>
      <c r="DA15" s="1277"/>
      <c r="DB15" s="1277"/>
      <c r="DC15" s="1277"/>
      <c r="DD15" s="1277"/>
      <c r="DE15" s="1277"/>
      <c r="DF15" s="1277"/>
      <c r="DG15" s="1277"/>
      <c r="DH15" s="1277"/>
      <c r="DI15" s="1277"/>
      <c r="DJ15" s="1277"/>
      <c r="DK15" s="1277"/>
      <c r="DL15" s="1277"/>
      <c r="DM15" s="1277"/>
      <c r="DN15" s="1277"/>
      <c r="DO15" s="1277"/>
      <c r="DP15" s="1277"/>
      <c r="DQ15" s="1277"/>
      <c r="DR15" s="1277"/>
      <c r="DS15" s="1277"/>
      <c r="DT15" s="1277"/>
      <c r="DU15" s="1277"/>
      <c r="DV15" s="1277"/>
      <c r="DW15" s="1277"/>
      <c r="DX15" s="1277"/>
      <c r="DY15" s="1277"/>
      <c r="DZ15" s="1277"/>
      <c r="EA15" s="1277"/>
      <c r="EB15" s="1277"/>
      <c r="EC15" s="1277"/>
      <c r="ED15" s="1277"/>
      <c r="EE15" s="1277"/>
      <c r="EF15" s="1277"/>
      <c r="EG15" s="1277"/>
      <c r="EH15" s="1277"/>
      <c r="EI15" s="1277"/>
      <c r="EJ15" s="1277"/>
      <c r="EK15" s="1277"/>
      <c r="EL15" s="1277"/>
      <c r="EM15" s="1277"/>
      <c r="EN15" s="1277"/>
      <c r="EO15" s="1277"/>
      <c r="EP15" s="1277"/>
      <c r="EQ15" s="1277"/>
      <c r="ER15" s="1277"/>
      <c r="ES15" s="1277"/>
      <c r="ET15" s="1277"/>
      <c r="EU15" s="1277"/>
      <c r="EV15" s="1277"/>
      <c r="EW15" s="1277"/>
      <c r="EX15" s="1277"/>
      <c r="EY15" s="1277"/>
      <c r="EZ15" s="1277"/>
      <c r="FA15" s="1277"/>
      <c r="FB15" s="1277"/>
      <c r="FC15" s="1277"/>
      <c r="FD15" s="1277"/>
      <c r="FE15" s="1277"/>
      <c r="FF15" s="1277"/>
      <c r="FG15" s="1277"/>
      <c r="FH15" s="1277"/>
      <c r="FI15" s="1277"/>
      <c r="FJ15" s="1277"/>
      <c r="FK15" s="1277"/>
      <c r="FL15" s="1277"/>
      <c r="FM15" s="1277"/>
      <c r="FN15" s="1277"/>
      <c r="FO15" s="1277"/>
      <c r="FP15" s="1277"/>
      <c r="FQ15" s="1277"/>
      <c r="FR15" s="1277"/>
      <c r="FS15" s="1277"/>
      <c r="FT15" s="1277"/>
      <c r="FU15" s="1277"/>
      <c r="FV15" s="1277"/>
      <c r="FW15" s="1277"/>
      <c r="FX15" s="1277"/>
      <c r="FY15" s="1277"/>
      <c r="FZ15" s="1277"/>
      <c r="GA15" s="1277"/>
      <c r="GB15" s="1277"/>
      <c r="GC15" s="1277"/>
      <c r="GD15" s="1277"/>
      <c r="GE15" s="1277"/>
      <c r="GF15" s="1277"/>
      <c r="GG15" s="1277"/>
      <c r="GH15" s="1277"/>
      <c r="GI15" s="1277"/>
      <c r="GJ15" s="1277"/>
      <c r="GK15" s="1277"/>
      <c r="GL15" s="1277"/>
      <c r="GM15" s="1277"/>
      <c r="GN15" s="1277"/>
      <c r="GO15" s="1277"/>
      <c r="GP15" s="1277"/>
      <c r="GQ15" s="1277"/>
      <c r="GR15" s="1277"/>
      <c r="GS15" s="1277"/>
      <c r="GT15" s="1277"/>
      <c r="GU15" s="1277"/>
      <c r="GV15" s="1277"/>
      <c r="GW15" s="1277"/>
      <c r="GX15" s="1277"/>
      <c r="GY15" s="1277"/>
      <c r="GZ15" s="1277"/>
      <c r="HA15" s="1277"/>
      <c r="HB15" s="1277"/>
      <c r="HC15" s="1277"/>
      <c r="HD15" s="1277"/>
      <c r="HE15" s="1277"/>
      <c r="HF15" s="1277"/>
      <c r="HG15" s="1277"/>
      <c r="HH15" s="1277"/>
      <c r="HI15" s="1277"/>
      <c r="HJ15" s="1277"/>
      <c r="HK15" s="1277"/>
      <c r="HL15" s="1277"/>
      <c r="HM15" s="1277"/>
      <c r="HN15" s="1277"/>
      <c r="HO15" s="1277"/>
      <c r="HP15" s="1277"/>
      <c r="HQ15" s="1277"/>
      <c r="HR15" s="1277"/>
      <c r="HS15" s="1277"/>
      <c r="HT15" s="1277"/>
      <c r="HU15" s="1277"/>
      <c r="HV15" s="1277"/>
      <c r="HW15" s="1277"/>
      <c r="HX15" s="1277"/>
      <c r="HY15" s="1277"/>
      <c r="HZ15" s="1277"/>
      <c r="IA15" s="1277"/>
      <c r="IB15" s="1277"/>
      <c r="IC15" s="1277"/>
      <c r="ID15" s="1277"/>
      <c r="IE15" s="1277"/>
      <c r="IF15" s="1277"/>
      <c r="IG15" s="1277"/>
      <c r="IH15" s="1277"/>
      <c r="II15" s="1277"/>
      <c r="IJ15" s="1277"/>
      <c r="IK15" s="1277"/>
      <c r="IL15" s="1277"/>
      <c r="IM15" s="1277"/>
      <c r="IN15" s="1277"/>
      <c r="IO15" s="1277"/>
      <c r="IP15" s="1277"/>
      <c r="IQ15" s="1277"/>
      <c r="IR15" s="1277"/>
      <c r="IS15" s="1277"/>
      <c r="IT15" s="1277"/>
      <c r="IU15" s="1277"/>
      <c r="IV15" s="1277"/>
    </row>
    <row r="16" spans="1:256" ht="24" customHeight="1">
      <c r="A16" s="1282" t="s">
        <v>213</v>
      </c>
      <c r="B16" s="1283">
        <v>277111346</v>
      </c>
      <c r="C16" s="1283"/>
      <c r="D16" s="1283"/>
      <c r="E16" s="1283"/>
      <c r="F16" s="1283"/>
      <c r="G16" s="1283"/>
      <c r="H16" s="1283">
        <f t="shared" si="0"/>
        <v>277111346</v>
      </c>
      <c r="I16" s="1282" t="s">
        <v>719</v>
      </c>
      <c r="J16" s="1287">
        <v>16745809</v>
      </c>
      <c r="K16" s="1283"/>
      <c r="L16" s="1289">
        <v>1959631</v>
      </c>
      <c r="M16" s="1284">
        <v>455730</v>
      </c>
      <c r="N16" s="1284">
        <v>325007</v>
      </c>
      <c r="O16" s="1289">
        <v>3099073</v>
      </c>
      <c r="P16" s="1285">
        <f t="shared" si="1"/>
        <v>22585250</v>
      </c>
      <c r="Q16" s="1277"/>
      <c r="R16" s="1277"/>
      <c r="S16" s="1277"/>
      <c r="T16" s="1277"/>
      <c r="U16" s="1277"/>
      <c r="V16" s="1277"/>
      <c r="W16" s="1277"/>
      <c r="X16" s="1277"/>
      <c r="Y16" s="1277"/>
      <c r="Z16" s="1277"/>
      <c r="AA16" s="1277"/>
      <c r="AB16" s="1277"/>
      <c r="AC16" s="1277"/>
      <c r="AD16" s="1277"/>
      <c r="AE16" s="1277"/>
      <c r="AF16" s="1277"/>
      <c r="AG16" s="1277"/>
      <c r="AH16" s="1277"/>
      <c r="AI16" s="1277"/>
      <c r="AJ16" s="1277"/>
      <c r="AK16" s="1277"/>
      <c r="AL16" s="1277"/>
      <c r="AM16" s="1277"/>
      <c r="AN16" s="1277"/>
      <c r="AO16" s="1277"/>
      <c r="AP16" s="1277"/>
      <c r="AQ16" s="1277"/>
      <c r="AR16" s="1277"/>
      <c r="AS16" s="1277"/>
      <c r="AT16" s="1277"/>
      <c r="AU16" s="1277"/>
      <c r="AV16" s="1277"/>
      <c r="AW16" s="1277"/>
      <c r="AX16" s="1277"/>
      <c r="AY16" s="1277"/>
      <c r="AZ16" s="1277"/>
      <c r="BA16" s="1277"/>
      <c r="BB16" s="1277"/>
      <c r="BC16" s="1277"/>
      <c r="BD16" s="1277"/>
      <c r="BE16" s="1277"/>
      <c r="BF16" s="1277"/>
      <c r="BG16" s="1277"/>
      <c r="BH16" s="1277"/>
      <c r="BI16" s="1277"/>
      <c r="BJ16" s="1277"/>
      <c r="BK16" s="1277"/>
      <c r="BL16" s="1277"/>
      <c r="BM16" s="1277"/>
      <c r="BN16" s="1277"/>
      <c r="BO16" s="1277"/>
      <c r="BP16" s="1277"/>
      <c r="BQ16" s="1277"/>
      <c r="BR16" s="1277"/>
      <c r="BS16" s="1277"/>
      <c r="BT16" s="1277"/>
      <c r="BU16" s="1277"/>
      <c r="BV16" s="1277"/>
      <c r="BW16" s="1277"/>
      <c r="BX16" s="1277"/>
      <c r="BY16" s="1277"/>
      <c r="BZ16" s="1277"/>
      <c r="CA16" s="1277"/>
      <c r="CB16" s="1277"/>
      <c r="CC16" s="1277"/>
      <c r="CD16" s="1277"/>
      <c r="CE16" s="1277"/>
      <c r="CF16" s="1277"/>
      <c r="CG16" s="1277"/>
      <c r="CH16" s="1277"/>
      <c r="CI16" s="1277"/>
      <c r="CJ16" s="1277"/>
      <c r="CK16" s="1277"/>
      <c r="CL16" s="1277"/>
      <c r="CM16" s="1277"/>
      <c r="CN16" s="1277"/>
      <c r="CO16" s="1277"/>
      <c r="CP16" s="1277"/>
      <c r="CQ16" s="1277"/>
      <c r="CR16" s="1277"/>
      <c r="CS16" s="1277"/>
      <c r="CT16" s="1277"/>
      <c r="CU16" s="1277"/>
      <c r="CV16" s="1277"/>
      <c r="CW16" s="1277"/>
      <c r="CX16" s="1277"/>
      <c r="CY16" s="1277"/>
      <c r="CZ16" s="1277"/>
      <c r="DA16" s="1277"/>
      <c r="DB16" s="1277"/>
      <c r="DC16" s="1277"/>
      <c r="DD16" s="1277"/>
      <c r="DE16" s="1277"/>
      <c r="DF16" s="1277"/>
      <c r="DG16" s="1277"/>
      <c r="DH16" s="1277"/>
      <c r="DI16" s="1277"/>
      <c r="DJ16" s="1277"/>
      <c r="DK16" s="1277"/>
      <c r="DL16" s="1277"/>
      <c r="DM16" s="1277"/>
      <c r="DN16" s="1277"/>
      <c r="DO16" s="1277"/>
      <c r="DP16" s="1277"/>
      <c r="DQ16" s="1277"/>
      <c r="DR16" s="1277"/>
      <c r="DS16" s="1277"/>
      <c r="DT16" s="1277"/>
      <c r="DU16" s="1277"/>
      <c r="DV16" s="1277"/>
      <c r="DW16" s="1277"/>
      <c r="DX16" s="1277"/>
      <c r="DY16" s="1277"/>
      <c r="DZ16" s="1277"/>
      <c r="EA16" s="1277"/>
      <c r="EB16" s="1277"/>
      <c r="EC16" s="1277"/>
      <c r="ED16" s="1277"/>
      <c r="EE16" s="1277"/>
      <c r="EF16" s="1277"/>
      <c r="EG16" s="1277"/>
      <c r="EH16" s="1277"/>
      <c r="EI16" s="1277"/>
      <c r="EJ16" s="1277"/>
      <c r="EK16" s="1277"/>
      <c r="EL16" s="1277"/>
      <c r="EM16" s="1277"/>
      <c r="EN16" s="1277"/>
      <c r="EO16" s="1277"/>
      <c r="EP16" s="1277"/>
      <c r="EQ16" s="1277"/>
      <c r="ER16" s="1277"/>
      <c r="ES16" s="1277"/>
      <c r="ET16" s="1277"/>
      <c r="EU16" s="1277"/>
      <c r="EV16" s="1277"/>
      <c r="EW16" s="1277"/>
      <c r="EX16" s="1277"/>
      <c r="EY16" s="1277"/>
      <c r="EZ16" s="1277"/>
      <c r="FA16" s="1277"/>
      <c r="FB16" s="1277"/>
      <c r="FC16" s="1277"/>
      <c r="FD16" s="1277"/>
      <c r="FE16" s="1277"/>
      <c r="FF16" s="1277"/>
      <c r="FG16" s="1277"/>
      <c r="FH16" s="1277"/>
      <c r="FI16" s="1277"/>
      <c r="FJ16" s="1277"/>
      <c r="FK16" s="1277"/>
      <c r="FL16" s="1277"/>
      <c r="FM16" s="1277"/>
      <c r="FN16" s="1277"/>
      <c r="FO16" s="1277"/>
      <c r="FP16" s="1277"/>
      <c r="FQ16" s="1277"/>
      <c r="FR16" s="1277"/>
      <c r="FS16" s="1277"/>
      <c r="FT16" s="1277"/>
      <c r="FU16" s="1277"/>
      <c r="FV16" s="1277"/>
      <c r="FW16" s="1277"/>
      <c r="FX16" s="1277"/>
      <c r="FY16" s="1277"/>
      <c r="FZ16" s="1277"/>
      <c r="GA16" s="1277"/>
      <c r="GB16" s="1277"/>
      <c r="GC16" s="1277"/>
      <c r="GD16" s="1277"/>
      <c r="GE16" s="1277"/>
      <c r="GF16" s="1277"/>
      <c r="GG16" s="1277"/>
      <c r="GH16" s="1277"/>
      <c r="GI16" s="1277"/>
      <c r="GJ16" s="1277"/>
      <c r="GK16" s="1277"/>
      <c r="GL16" s="1277"/>
      <c r="GM16" s="1277"/>
      <c r="GN16" s="1277"/>
      <c r="GO16" s="1277"/>
      <c r="GP16" s="1277"/>
      <c r="GQ16" s="1277"/>
      <c r="GR16" s="1277"/>
      <c r="GS16" s="1277"/>
      <c r="GT16" s="1277"/>
      <c r="GU16" s="1277"/>
      <c r="GV16" s="1277"/>
      <c r="GW16" s="1277"/>
      <c r="GX16" s="1277"/>
      <c r="GY16" s="1277"/>
      <c r="GZ16" s="1277"/>
      <c r="HA16" s="1277"/>
      <c r="HB16" s="1277"/>
      <c r="HC16" s="1277"/>
      <c r="HD16" s="1277"/>
      <c r="HE16" s="1277"/>
      <c r="HF16" s="1277"/>
      <c r="HG16" s="1277"/>
      <c r="HH16" s="1277"/>
      <c r="HI16" s="1277"/>
      <c r="HJ16" s="1277"/>
      <c r="HK16" s="1277"/>
      <c r="HL16" s="1277"/>
      <c r="HM16" s="1277"/>
      <c r="HN16" s="1277"/>
      <c r="HO16" s="1277"/>
      <c r="HP16" s="1277"/>
      <c r="HQ16" s="1277"/>
      <c r="HR16" s="1277"/>
      <c r="HS16" s="1277"/>
      <c r="HT16" s="1277"/>
      <c r="HU16" s="1277"/>
      <c r="HV16" s="1277"/>
      <c r="HW16" s="1277"/>
      <c r="HX16" s="1277"/>
      <c r="HY16" s="1277"/>
      <c r="HZ16" s="1277"/>
      <c r="IA16" s="1277"/>
      <c r="IB16" s="1277"/>
      <c r="IC16" s="1277"/>
      <c r="ID16" s="1277"/>
      <c r="IE16" s="1277"/>
      <c r="IF16" s="1277"/>
      <c r="IG16" s="1277"/>
      <c r="IH16" s="1277"/>
      <c r="II16" s="1277"/>
      <c r="IJ16" s="1277"/>
      <c r="IK16" s="1277"/>
      <c r="IL16" s="1277"/>
      <c r="IM16" s="1277"/>
      <c r="IN16" s="1277"/>
      <c r="IO16" s="1277"/>
      <c r="IP16" s="1277"/>
      <c r="IQ16" s="1277"/>
      <c r="IR16" s="1277"/>
      <c r="IS16" s="1277"/>
      <c r="IT16" s="1277"/>
      <c r="IU16" s="1277"/>
      <c r="IV16" s="1277"/>
    </row>
    <row r="17" spans="1:256" ht="16.5" customHeight="1">
      <c r="A17" s="1290" t="s">
        <v>496</v>
      </c>
      <c r="B17" s="1291">
        <f>SUM(B8:B16)</f>
        <v>380619184</v>
      </c>
      <c r="C17" s="1291">
        <f>SUM(C8:C15)</f>
        <v>9902000</v>
      </c>
      <c r="D17" s="1291">
        <f>SUM(D8:D15)</f>
        <v>85503000</v>
      </c>
      <c r="E17" s="1291">
        <f>SUM(E8:E15)</f>
        <v>112485704</v>
      </c>
      <c r="F17" s="1291">
        <f>SUM(F8:F15)</f>
        <v>17750000</v>
      </c>
      <c r="G17" s="1291">
        <f>SUM(G8:G15)</f>
        <v>89168407</v>
      </c>
      <c r="H17" s="1291">
        <f>SUM(H8:H16)</f>
        <v>695428295</v>
      </c>
      <c r="I17" s="1290" t="s">
        <v>496</v>
      </c>
      <c r="J17" s="1291">
        <f>SUM(J8:J16)</f>
        <v>380619184</v>
      </c>
      <c r="K17" s="1291">
        <f aca="true" t="shared" si="2" ref="K17:P17">SUM(K8:K16)</f>
        <v>9902000</v>
      </c>
      <c r="L17" s="1291">
        <f>SUM(L8:L16)</f>
        <v>85503000</v>
      </c>
      <c r="M17" s="1291">
        <f t="shared" si="2"/>
        <v>112485704</v>
      </c>
      <c r="N17" s="1291">
        <f t="shared" si="2"/>
        <v>17750000</v>
      </c>
      <c r="O17" s="1291">
        <f t="shared" si="2"/>
        <v>89168407</v>
      </c>
      <c r="P17" s="1291">
        <f t="shared" si="2"/>
        <v>695428295</v>
      </c>
      <c r="Q17" s="1277"/>
      <c r="R17" s="1277"/>
      <c r="S17" s="1277"/>
      <c r="T17" s="1277"/>
      <c r="U17" s="1277"/>
      <c r="V17" s="1277"/>
      <c r="W17" s="1277"/>
      <c r="X17" s="1277"/>
      <c r="Y17" s="1277"/>
      <c r="Z17" s="1277"/>
      <c r="AA17" s="1277"/>
      <c r="AB17" s="1277"/>
      <c r="AC17" s="1277"/>
      <c r="AD17" s="1277"/>
      <c r="AE17" s="1277"/>
      <c r="AF17" s="1277"/>
      <c r="AG17" s="1277"/>
      <c r="AH17" s="1277"/>
      <c r="AI17" s="1277"/>
      <c r="AJ17" s="1277"/>
      <c r="AK17" s="1277"/>
      <c r="AL17" s="1277"/>
      <c r="AM17" s="1277"/>
      <c r="AN17" s="1277"/>
      <c r="AO17" s="1277"/>
      <c r="AP17" s="1277"/>
      <c r="AQ17" s="1277"/>
      <c r="AR17" s="1277"/>
      <c r="AS17" s="1277"/>
      <c r="AT17" s="1277"/>
      <c r="AU17" s="1277"/>
      <c r="AV17" s="1277"/>
      <c r="AW17" s="1277"/>
      <c r="AX17" s="1277"/>
      <c r="AY17" s="1277"/>
      <c r="AZ17" s="1277"/>
      <c r="BA17" s="1277"/>
      <c r="BB17" s="1277"/>
      <c r="BC17" s="1277"/>
      <c r="BD17" s="1277"/>
      <c r="BE17" s="1277"/>
      <c r="BF17" s="1277"/>
      <c r="BG17" s="1277"/>
      <c r="BH17" s="1277"/>
      <c r="BI17" s="1277"/>
      <c r="BJ17" s="1277"/>
      <c r="BK17" s="1277"/>
      <c r="BL17" s="1277"/>
      <c r="BM17" s="1277"/>
      <c r="BN17" s="1277"/>
      <c r="BO17" s="1277"/>
      <c r="BP17" s="1277"/>
      <c r="BQ17" s="1277"/>
      <c r="BR17" s="1277"/>
      <c r="BS17" s="1277"/>
      <c r="BT17" s="1277"/>
      <c r="BU17" s="1277"/>
      <c r="BV17" s="1277"/>
      <c r="BW17" s="1277"/>
      <c r="BX17" s="1277"/>
      <c r="BY17" s="1277"/>
      <c r="BZ17" s="1277"/>
      <c r="CA17" s="1277"/>
      <c r="CB17" s="1277"/>
      <c r="CC17" s="1277"/>
      <c r="CD17" s="1277"/>
      <c r="CE17" s="1277"/>
      <c r="CF17" s="1277"/>
      <c r="CG17" s="1277"/>
      <c r="CH17" s="1277"/>
      <c r="CI17" s="1277"/>
      <c r="CJ17" s="1277"/>
      <c r="CK17" s="1277"/>
      <c r="CL17" s="1277"/>
      <c r="CM17" s="1277"/>
      <c r="CN17" s="1277"/>
      <c r="CO17" s="1277"/>
      <c r="CP17" s="1277"/>
      <c r="CQ17" s="1277"/>
      <c r="CR17" s="1277"/>
      <c r="CS17" s="1277"/>
      <c r="CT17" s="1277"/>
      <c r="CU17" s="1277"/>
      <c r="CV17" s="1277"/>
      <c r="CW17" s="1277"/>
      <c r="CX17" s="1277"/>
      <c r="CY17" s="1277"/>
      <c r="CZ17" s="1277"/>
      <c r="DA17" s="1277"/>
      <c r="DB17" s="1277"/>
      <c r="DC17" s="1277"/>
      <c r="DD17" s="1277"/>
      <c r="DE17" s="1277"/>
      <c r="DF17" s="1277"/>
      <c r="DG17" s="1277"/>
      <c r="DH17" s="1277"/>
      <c r="DI17" s="1277"/>
      <c r="DJ17" s="1277"/>
      <c r="DK17" s="1277"/>
      <c r="DL17" s="1277"/>
      <c r="DM17" s="1277"/>
      <c r="DN17" s="1277"/>
      <c r="DO17" s="1277"/>
      <c r="DP17" s="1277"/>
      <c r="DQ17" s="1277"/>
      <c r="DR17" s="1277"/>
      <c r="DS17" s="1277"/>
      <c r="DT17" s="1277"/>
      <c r="DU17" s="1277"/>
      <c r="DV17" s="1277"/>
      <c r="DW17" s="1277"/>
      <c r="DX17" s="1277"/>
      <c r="DY17" s="1277"/>
      <c r="DZ17" s="1277"/>
      <c r="EA17" s="1277"/>
      <c r="EB17" s="1277"/>
      <c r="EC17" s="1277"/>
      <c r="ED17" s="1277"/>
      <c r="EE17" s="1277"/>
      <c r="EF17" s="1277"/>
      <c r="EG17" s="1277"/>
      <c r="EH17" s="1277"/>
      <c r="EI17" s="1277"/>
      <c r="EJ17" s="1277"/>
      <c r="EK17" s="1277"/>
      <c r="EL17" s="1277"/>
      <c r="EM17" s="1277"/>
      <c r="EN17" s="1277"/>
      <c r="EO17" s="1277"/>
      <c r="EP17" s="1277"/>
      <c r="EQ17" s="1277"/>
      <c r="ER17" s="1277"/>
      <c r="ES17" s="1277"/>
      <c r="ET17" s="1277"/>
      <c r="EU17" s="1277"/>
      <c r="EV17" s="1277"/>
      <c r="EW17" s="1277"/>
      <c r="EX17" s="1277"/>
      <c r="EY17" s="1277"/>
      <c r="EZ17" s="1277"/>
      <c r="FA17" s="1277"/>
      <c r="FB17" s="1277"/>
      <c r="FC17" s="1277"/>
      <c r="FD17" s="1277"/>
      <c r="FE17" s="1277"/>
      <c r="FF17" s="1277"/>
      <c r="FG17" s="1277"/>
      <c r="FH17" s="1277"/>
      <c r="FI17" s="1277"/>
      <c r="FJ17" s="1277"/>
      <c r="FK17" s="1277"/>
      <c r="FL17" s="1277"/>
      <c r="FM17" s="1277"/>
      <c r="FN17" s="1277"/>
      <c r="FO17" s="1277"/>
      <c r="FP17" s="1277"/>
      <c r="FQ17" s="1277"/>
      <c r="FR17" s="1277"/>
      <c r="FS17" s="1277"/>
      <c r="FT17" s="1277"/>
      <c r="FU17" s="1277"/>
      <c r="FV17" s="1277"/>
      <c r="FW17" s="1277"/>
      <c r="FX17" s="1277"/>
      <c r="FY17" s="1277"/>
      <c r="FZ17" s="1277"/>
      <c r="GA17" s="1277"/>
      <c r="GB17" s="1277"/>
      <c r="GC17" s="1277"/>
      <c r="GD17" s="1277"/>
      <c r="GE17" s="1277"/>
      <c r="GF17" s="1277"/>
      <c r="GG17" s="1277"/>
      <c r="GH17" s="1277"/>
      <c r="GI17" s="1277"/>
      <c r="GJ17" s="1277"/>
      <c r="GK17" s="1277"/>
      <c r="GL17" s="1277"/>
      <c r="GM17" s="1277"/>
      <c r="GN17" s="1277"/>
      <c r="GO17" s="1277"/>
      <c r="GP17" s="1277"/>
      <c r="GQ17" s="1277"/>
      <c r="GR17" s="1277"/>
      <c r="GS17" s="1277"/>
      <c r="GT17" s="1277"/>
      <c r="GU17" s="1277"/>
      <c r="GV17" s="1277"/>
      <c r="GW17" s="1277"/>
      <c r="GX17" s="1277"/>
      <c r="GY17" s="1277"/>
      <c r="GZ17" s="1277"/>
      <c r="HA17" s="1277"/>
      <c r="HB17" s="1277"/>
      <c r="HC17" s="1277"/>
      <c r="HD17" s="1277"/>
      <c r="HE17" s="1277"/>
      <c r="HF17" s="1277"/>
      <c r="HG17" s="1277"/>
      <c r="HH17" s="1277"/>
      <c r="HI17" s="1277"/>
      <c r="HJ17" s="1277"/>
      <c r="HK17" s="1277"/>
      <c r="HL17" s="1277"/>
      <c r="HM17" s="1277"/>
      <c r="HN17" s="1277"/>
      <c r="HO17" s="1277"/>
      <c r="HP17" s="1277"/>
      <c r="HQ17" s="1277"/>
      <c r="HR17" s="1277"/>
      <c r="HS17" s="1277"/>
      <c r="HT17" s="1277"/>
      <c r="HU17" s="1277"/>
      <c r="HV17" s="1277"/>
      <c r="HW17" s="1277"/>
      <c r="HX17" s="1277"/>
      <c r="HY17" s="1277"/>
      <c r="HZ17" s="1277"/>
      <c r="IA17" s="1277"/>
      <c r="IB17" s="1277"/>
      <c r="IC17" s="1277"/>
      <c r="ID17" s="1277"/>
      <c r="IE17" s="1277"/>
      <c r="IF17" s="1277"/>
      <c r="IG17" s="1277"/>
      <c r="IH17" s="1277"/>
      <c r="II17" s="1277"/>
      <c r="IJ17" s="1277"/>
      <c r="IK17" s="1277"/>
      <c r="IL17" s="1277"/>
      <c r="IM17" s="1277"/>
      <c r="IN17" s="1277"/>
      <c r="IO17" s="1277"/>
      <c r="IP17" s="1277"/>
      <c r="IQ17" s="1277"/>
      <c r="IR17" s="1277"/>
      <c r="IS17" s="1277"/>
      <c r="IT17" s="1277"/>
      <c r="IU17" s="1277"/>
      <c r="IV17" s="1277"/>
    </row>
    <row r="18" spans="1:256" ht="16.5" customHeight="1">
      <c r="A18" s="1385"/>
      <c r="B18" s="1385"/>
      <c r="C18" s="1385"/>
      <c r="D18" s="1385"/>
      <c r="E18" s="1385"/>
      <c r="F18" s="1385"/>
      <c r="G18" s="1385"/>
      <c r="H18" s="1385"/>
      <c r="I18" s="1385"/>
      <c r="J18" s="1385"/>
      <c r="K18" s="1385"/>
      <c r="L18" s="1385"/>
      <c r="M18" s="1385"/>
      <c r="N18" s="1385"/>
      <c r="O18" s="1385"/>
      <c r="P18" s="1385"/>
      <c r="Q18" s="1277"/>
      <c r="R18" s="1277"/>
      <c r="S18" s="1277"/>
      <c r="T18" s="1277"/>
      <c r="U18" s="1277"/>
      <c r="V18" s="1277"/>
      <c r="W18" s="1277"/>
      <c r="X18" s="1277"/>
      <c r="Y18" s="1277"/>
      <c r="Z18" s="1277"/>
      <c r="AA18" s="1277"/>
      <c r="AB18" s="1277"/>
      <c r="AC18" s="1277"/>
      <c r="AD18" s="1277"/>
      <c r="AE18" s="1277"/>
      <c r="AF18" s="1277"/>
      <c r="AG18" s="1277"/>
      <c r="AH18" s="1277"/>
      <c r="AI18" s="1277"/>
      <c r="AJ18" s="1277"/>
      <c r="AK18" s="1277"/>
      <c r="AL18" s="1277"/>
      <c r="AM18" s="1277"/>
      <c r="AN18" s="1277"/>
      <c r="AO18" s="1277"/>
      <c r="AP18" s="1277"/>
      <c r="AQ18" s="1277"/>
      <c r="AR18" s="1277"/>
      <c r="AS18" s="1277"/>
      <c r="AT18" s="1277"/>
      <c r="AU18" s="1277"/>
      <c r="AV18" s="1277"/>
      <c r="AW18" s="1277"/>
      <c r="AX18" s="1277"/>
      <c r="AY18" s="1277"/>
      <c r="AZ18" s="1277"/>
      <c r="BA18" s="1277"/>
      <c r="BB18" s="1277"/>
      <c r="BC18" s="1277"/>
      <c r="BD18" s="1277"/>
      <c r="BE18" s="1277"/>
      <c r="BF18" s="1277"/>
      <c r="BG18" s="1277"/>
      <c r="BH18" s="1277"/>
      <c r="BI18" s="1277"/>
      <c r="BJ18" s="1277"/>
      <c r="BK18" s="1277"/>
      <c r="BL18" s="1277"/>
      <c r="BM18" s="1277"/>
      <c r="BN18" s="1277"/>
      <c r="BO18" s="1277"/>
      <c r="BP18" s="1277"/>
      <c r="BQ18" s="1277"/>
      <c r="BR18" s="1277"/>
      <c r="BS18" s="1277"/>
      <c r="BT18" s="1277"/>
      <c r="BU18" s="1277"/>
      <c r="BV18" s="1277"/>
      <c r="BW18" s="1277"/>
      <c r="BX18" s="1277"/>
      <c r="BY18" s="1277"/>
      <c r="BZ18" s="1277"/>
      <c r="CA18" s="1277"/>
      <c r="CB18" s="1277"/>
      <c r="CC18" s="1277"/>
      <c r="CD18" s="1277"/>
      <c r="CE18" s="1277"/>
      <c r="CF18" s="1277"/>
      <c r="CG18" s="1277"/>
      <c r="CH18" s="1277"/>
      <c r="CI18" s="1277"/>
      <c r="CJ18" s="1277"/>
      <c r="CK18" s="1277"/>
      <c r="CL18" s="1277"/>
      <c r="CM18" s="1277"/>
      <c r="CN18" s="1277"/>
      <c r="CO18" s="1277"/>
      <c r="CP18" s="1277"/>
      <c r="CQ18" s="1277"/>
      <c r="CR18" s="1277"/>
      <c r="CS18" s="1277"/>
      <c r="CT18" s="1277"/>
      <c r="CU18" s="1277"/>
      <c r="CV18" s="1277"/>
      <c r="CW18" s="1277"/>
      <c r="CX18" s="1277"/>
      <c r="CY18" s="1277"/>
      <c r="CZ18" s="1277"/>
      <c r="DA18" s="1277"/>
      <c r="DB18" s="1277"/>
      <c r="DC18" s="1277"/>
      <c r="DD18" s="1277"/>
      <c r="DE18" s="1277"/>
      <c r="DF18" s="1277"/>
      <c r="DG18" s="1277"/>
      <c r="DH18" s="1277"/>
      <c r="DI18" s="1277"/>
      <c r="DJ18" s="1277"/>
      <c r="DK18" s="1277"/>
      <c r="DL18" s="1277"/>
      <c r="DM18" s="1277"/>
      <c r="DN18" s="1277"/>
      <c r="DO18" s="1277"/>
      <c r="DP18" s="1277"/>
      <c r="DQ18" s="1277"/>
      <c r="DR18" s="1277"/>
      <c r="DS18" s="1277"/>
      <c r="DT18" s="1277"/>
      <c r="DU18" s="1277"/>
      <c r="DV18" s="1277"/>
      <c r="DW18" s="1277"/>
      <c r="DX18" s="1277"/>
      <c r="DY18" s="1277"/>
      <c r="DZ18" s="1277"/>
      <c r="EA18" s="1277"/>
      <c r="EB18" s="1277"/>
      <c r="EC18" s="1277"/>
      <c r="ED18" s="1277"/>
      <c r="EE18" s="1277"/>
      <c r="EF18" s="1277"/>
      <c r="EG18" s="1277"/>
      <c r="EH18" s="1277"/>
      <c r="EI18" s="1277"/>
      <c r="EJ18" s="1277"/>
      <c r="EK18" s="1277"/>
      <c r="EL18" s="1277"/>
      <c r="EM18" s="1277"/>
      <c r="EN18" s="1277"/>
      <c r="EO18" s="1277"/>
      <c r="EP18" s="1277"/>
      <c r="EQ18" s="1277"/>
      <c r="ER18" s="1277"/>
      <c r="ES18" s="1277"/>
      <c r="ET18" s="1277"/>
      <c r="EU18" s="1277"/>
      <c r="EV18" s="1277"/>
      <c r="EW18" s="1277"/>
      <c r="EX18" s="1277"/>
      <c r="EY18" s="1277"/>
      <c r="EZ18" s="1277"/>
      <c r="FA18" s="1277"/>
      <c r="FB18" s="1277"/>
      <c r="FC18" s="1277"/>
      <c r="FD18" s="1277"/>
      <c r="FE18" s="1277"/>
      <c r="FF18" s="1277"/>
      <c r="FG18" s="1277"/>
      <c r="FH18" s="1277"/>
      <c r="FI18" s="1277"/>
      <c r="FJ18" s="1277"/>
      <c r="FK18" s="1277"/>
      <c r="FL18" s="1277"/>
      <c r="FM18" s="1277"/>
      <c r="FN18" s="1277"/>
      <c r="FO18" s="1277"/>
      <c r="FP18" s="1277"/>
      <c r="FQ18" s="1277"/>
      <c r="FR18" s="1277"/>
      <c r="FS18" s="1277"/>
      <c r="FT18" s="1277"/>
      <c r="FU18" s="1277"/>
      <c r="FV18" s="1277"/>
      <c r="FW18" s="1277"/>
      <c r="FX18" s="1277"/>
      <c r="FY18" s="1277"/>
      <c r="FZ18" s="1277"/>
      <c r="GA18" s="1277"/>
      <c r="GB18" s="1277"/>
      <c r="GC18" s="1277"/>
      <c r="GD18" s="1277"/>
      <c r="GE18" s="1277"/>
      <c r="GF18" s="1277"/>
      <c r="GG18" s="1277"/>
      <c r="GH18" s="1277"/>
      <c r="GI18" s="1277"/>
      <c r="GJ18" s="1277"/>
      <c r="GK18" s="1277"/>
      <c r="GL18" s="1277"/>
      <c r="GM18" s="1277"/>
      <c r="GN18" s="1277"/>
      <c r="GO18" s="1277"/>
      <c r="GP18" s="1277"/>
      <c r="GQ18" s="1277"/>
      <c r="GR18" s="1277"/>
      <c r="GS18" s="1277"/>
      <c r="GT18" s="1277"/>
      <c r="GU18" s="1277"/>
      <c r="GV18" s="1277"/>
      <c r="GW18" s="1277"/>
      <c r="GX18" s="1277"/>
      <c r="GY18" s="1277"/>
      <c r="GZ18" s="1277"/>
      <c r="HA18" s="1277"/>
      <c r="HB18" s="1277"/>
      <c r="HC18" s="1277"/>
      <c r="HD18" s="1277"/>
      <c r="HE18" s="1277"/>
      <c r="HF18" s="1277"/>
      <c r="HG18" s="1277"/>
      <c r="HH18" s="1277"/>
      <c r="HI18" s="1277"/>
      <c r="HJ18" s="1277"/>
      <c r="HK18" s="1277"/>
      <c r="HL18" s="1277"/>
      <c r="HM18" s="1277"/>
      <c r="HN18" s="1277"/>
      <c r="HO18" s="1277"/>
      <c r="HP18" s="1277"/>
      <c r="HQ18" s="1277"/>
      <c r="HR18" s="1277"/>
      <c r="HS18" s="1277"/>
      <c r="HT18" s="1277"/>
      <c r="HU18" s="1277"/>
      <c r="HV18" s="1277"/>
      <c r="HW18" s="1277"/>
      <c r="HX18" s="1277"/>
      <c r="HY18" s="1277"/>
      <c r="HZ18" s="1277"/>
      <c r="IA18" s="1277"/>
      <c r="IB18" s="1277"/>
      <c r="IC18" s="1277"/>
      <c r="ID18" s="1277"/>
      <c r="IE18" s="1277"/>
      <c r="IF18" s="1277"/>
      <c r="IG18" s="1277"/>
      <c r="IH18" s="1277"/>
      <c r="II18" s="1277"/>
      <c r="IJ18" s="1277"/>
      <c r="IK18" s="1277"/>
      <c r="IL18" s="1277"/>
      <c r="IM18" s="1277"/>
      <c r="IN18" s="1277"/>
      <c r="IO18" s="1277"/>
      <c r="IP18" s="1277"/>
      <c r="IQ18" s="1277"/>
      <c r="IR18" s="1277"/>
      <c r="IS18" s="1277"/>
      <c r="IT18" s="1277"/>
      <c r="IU18" s="1277"/>
      <c r="IV18" s="1277"/>
    </row>
    <row r="19" spans="1:256" ht="16.5" customHeight="1">
      <c r="A19" s="1279" t="s">
        <v>15</v>
      </c>
      <c r="B19" s="1292"/>
      <c r="C19" s="1292"/>
      <c r="D19" s="1292"/>
      <c r="E19" s="1292"/>
      <c r="F19" s="1292"/>
      <c r="G19" s="1292"/>
      <c r="H19" s="1292"/>
      <c r="I19" s="1279" t="s">
        <v>13</v>
      </c>
      <c r="J19" s="1292"/>
      <c r="K19" s="1292"/>
      <c r="L19" s="1292"/>
      <c r="M19" s="1292"/>
      <c r="N19" s="1292"/>
      <c r="O19" s="1292"/>
      <c r="P19" s="1292"/>
      <c r="Q19" s="1277"/>
      <c r="R19" s="1277"/>
      <c r="S19" s="1277"/>
      <c r="T19" s="1277"/>
      <c r="U19" s="1277"/>
      <c r="V19" s="1277"/>
      <c r="W19" s="1277"/>
      <c r="X19" s="1277"/>
      <c r="Y19" s="1277"/>
      <c r="Z19" s="1277"/>
      <c r="AA19" s="1277"/>
      <c r="AB19" s="1277"/>
      <c r="AC19" s="1277"/>
      <c r="AD19" s="1277"/>
      <c r="AE19" s="1277"/>
      <c r="AF19" s="1277"/>
      <c r="AG19" s="1277"/>
      <c r="AH19" s="1277"/>
      <c r="AI19" s="1277"/>
      <c r="AJ19" s="1277"/>
      <c r="AK19" s="1277"/>
      <c r="AL19" s="1277"/>
      <c r="AM19" s="1277"/>
      <c r="AN19" s="1277"/>
      <c r="AO19" s="1277"/>
      <c r="AP19" s="1277"/>
      <c r="AQ19" s="1277"/>
      <c r="AR19" s="1277"/>
      <c r="AS19" s="1277"/>
      <c r="AT19" s="1277"/>
      <c r="AU19" s="1277"/>
      <c r="AV19" s="1277"/>
      <c r="AW19" s="1277"/>
      <c r="AX19" s="1277"/>
      <c r="AY19" s="1277"/>
      <c r="AZ19" s="1277"/>
      <c r="BA19" s="1277"/>
      <c r="BB19" s="1277"/>
      <c r="BC19" s="1277"/>
      <c r="BD19" s="1277"/>
      <c r="BE19" s="1277"/>
      <c r="BF19" s="1277"/>
      <c r="BG19" s="1277"/>
      <c r="BH19" s="1277"/>
      <c r="BI19" s="1277"/>
      <c r="BJ19" s="1277"/>
      <c r="BK19" s="1277"/>
      <c r="BL19" s="1277"/>
      <c r="BM19" s="1277"/>
      <c r="BN19" s="1277"/>
      <c r="BO19" s="1277"/>
      <c r="BP19" s="1277"/>
      <c r="BQ19" s="1277"/>
      <c r="BR19" s="1277"/>
      <c r="BS19" s="1277"/>
      <c r="BT19" s="1277"/>
      <c r="BU19" s="1277"/>
      <c r="BV19" s="1277"/>
      <c r="BW19" s="1277"/>
      <c r="BX19" s="1277"/>
      <c r="BY19" s="1277"/>
      <c r="BZ19" s="1277"/>
      <c r="CA19" s="1277"/>
      <c r="CB19" s="1277"/>
      <c r="CC19" s="1277"/>
      <c r="CD19" s="1277"/>
      <c r="CE19" s="1277"/>
      <c r="CF19" s="1277"/>
      <c r="CG19" s="1277"/>
      <c r="CH19" s="1277"/>
      <c r="CI19" s="1277"/>
      <c r="CJ19" s="1277"/>
      <c r="CK19" s="1277"/>
      <c r="CL19" s="1277"/>
      <c r="CM19" s="1277"/>
      <c r="CN19" s="1277"/>
      <c r="CO19" s="1277"/>
      <c r="CP19" s="1277"/>
      <c r="CQ19" s="1277"/>
      <c r="CR19" s="1277"/>
      <c r="CS19" s="1277"/>
      <c r="CT19" s="1277"/>
      <c r="CU19" s="1277"/>
      <c r="CV19" s="1277"/>
      <c r="CW19" s="1277"/>
      <c r="CX19" s="1277"/>
      <c r="CY19" s="1277"/>
      <c r="CZ19" s="1277"/>
      <c r="DA19" s="1277"/>
      <c r="DB19" s="1277"/>
      <c r="DC19" s="1277"/>
      <c r="DD19" s="1277"/>
      <c r="DE19" s="1277"/>
      <c r="DF19" s="1277"/>
      <c r="DG19" s="1277"/>
      <c r="DH19" s="1277"/>
      <c r="DI19" s="1277"/>
      <c r="DJ19" s="1277"/>
      <c r="DK19" s="1277"/>
      <c r="DL19" s="1277"/>
      <c r="DM19" s="1277"/>
      <c r="DN19" s="1277"/>
      <c r="DO19" s="1277"/>
      <c r="DP19" s="1277"/>
      <c r="DQ19" s="1277"/>
      <c r="DR19" s="1277"/>
      <c r="DS19" s="1277"/>
      <c r="DT19" s="1277"/>
      <c r="DU19" s="1277"/>
      <c r="DV19" s="1277"/>
      <c r="DW19" s="1277"/>
      <c r="DX19" s="1277"/>
      <c r="DY19" s="1277"/>
      <c r="DZ19" s="1277"/>
      <c r="EA19" s="1277"/>
      <c r="EB19" s="1277"/>
      <c r="EC19" s="1277"/>
      <c r="ED19" s="1277"/>
      <c r="EE19" s="1277"/>
      <c r="EF19" s="1277"/>
      <c r="EG19" s="1277"/>
      <c r="EH19" s="1277"/>
      <c r="EI19" s="1277"/>
      <c r="EJ19" s="1277"/>
      <c r="EK19" s="1277"/>
      <c r="EL19" s="1277"/>
      <c r="EM19" s="1277"/>
      <c r="EN19" s="1277"/>
      <c r="EO19" s="1277"/>
      <c r="EP19" s="1277"/>
      <c r="EQ19" s="1277"/>
      <c r="ER19" s="1277"/>
      <c r="ES19" s="1277"/>
      <c r="ET19" s="1277"/>
      <c r="EU19" s="1277"/>
      <c r="EV19" s="1277"/>
      <c r="EW19" s="1277"/>
      <c r="EX19" s="1277"/>
      <c r="EY19" s="1277"/>
      <c r="EZ19" s="1277"/>
      <c r="FA19" s="1277"/>
      <c r="FB19" s="1277"/>
      <c r="FC19" s="1277"/>
      <c r="FD19" s="1277"/>
      <c r="FE19" s="1277"/>
      <c r="FF19" s="1277"/>
      <c r="FG19" s="1277"/>
      <c r="FH19" s="1277"/>
      <c r="FI19" s="1277"/>
      <c r="FJ19" s="1277"/>
      <c r="FK19" s="1277"/>
      <c r="FL19" s="1277"/>
      <c r="FM19" s="1277"/>
      <c r="FN19" s="1277"/>
      <c r="FO19" s="1277"/>
      <c r="FP19" s="1277"/>
      <c r="FQ19" s="1277"/>
      <c r="FR19" s="1277"/>
      <c r="FS19" s="1277"/>
      <c r="FT19" s="1277"/>
      <c r="FU19" s="1277"/>
      <c r="FV19" s="1277"/>
      <c r="FW19" s="1277"/>
      <c r="FX19" s="1277"/>
      <c r="FY19" s="1277"/>
      <c r="FZ19" s="1277"/>
      <c r="GA19" s="1277"/>
      <c r="GB19" s="1277"/>
      <c r="GC19" s="1277"/>
      <c r="GD19" s="1277"/>
      <c r="GE19" s="1277"/>
      <c r="GF19" s="1277"/>
      <c r="GG19" s="1277"/>
      <c r="GH19" s="1277"/>
      <c r="GI19" s="1277"/>
      <c r="GJ19" s="1277"/>
      <c r="GK19" s="1277"/>
      <c r="GL19" s="1277"/>
      <c r="GM19" s="1277"/>
      <c r="GN19" s="1277"/>
      <c r="GO19" s="1277"/>
      <c r="GP19" s="1277"/>
      <c r="GQ19" s="1277"/>
      <c r="GR19" s="1277"/>
      <c r="GS19" s="1277"/>
      <c r="GT19" s="1277"/>
      <c r="GU19" s="1277"/>
      <c r="GV19" s="1277"/>
      <c r="GW19" s="1277"/>
      <c r="GX19" s="1277"/>
      <c r="GY19" s="1277"/>
      <c r="GZ19" s="1277"/>
      <c r="HA19" s="1277"/>
      <c r="HB19" s="1277"/>
      <c r="HC19" s="1277"/>
      <c r="HD19" s="1277"/>
      <c r="HE19" s="1277"/>
      <c r="HF19" s="1277"/>
      <c r="HG19" s="1277"/>
      <c r="HH19" s="1277"/>
      <c r="HI19" s="1277"/>
      <c r="HJ19" s="1277"/>
      <c r="HK19" s="1277"/>
      <c r="HL19" s="1277"/>
      <c r="HM19" s="1277"/>
      <c r="HN19" s="1277"/>
      <c r="HO19" s="1277"/>
      <c r="HP19" s="1277"/>
      <c r="HQ19" s="1277"/>
      <c r="HR19" s="1277"/>
      <c r="HS19" s="1277"/>
      <c r="HT19" s="1277"/>
      <c r="HU19" s="1277"/>
      <c r="HV19" s="1277"/>
      <c r="HW19" s="1277"/>
      <c r="HX19" s="1277"/>
      <c r="HY19" s="1277"/>
      <c r="HZ19" s="1277"/>
      <c r="IA19" s="1277"/>
      <c r="IB19" s="1277"/>
      <c r="IC19" s="1277"/>
      <c r="ID19" s="1277"/>
      <c r="IE19" s="1277"/>
      <c r="IF19" s="1277"/>
      <c r="IG19" s="1277"/>
      <c r="IH19" s="1277"/>
      <c r="II19" s="1277"/>
      <c r="IJ19" s="1277"/>
      <c r="IK19" s="1277"/>
      <c r="IL19" s="1277"/>
      <c r="IM19" s="1277"/>
      <c r="IN19" s="1277"/>
      <c r="IO19" s="1277"/>
      <c r="IP19" s="1277"/>
      <c r="IQ19" s="1277"/>
      <c r="IR19" s="1277"/>
      <c r="IS19" s="1277"/>
      <c r="IT19" s="1277"/>
      <c r="IU19" s="1277"/>
      <c r="IV19" s="1277"/>
    </row>
    <row r="20" spans="1:256" ht="29.25" customHeight="1">
      <c r="A20" s="1282" t="s">
        <v>285</v>
      </c>
      <c r="B20" s="1283"/>
      <c r="C20" s="1283"/>
      <c r="D20" s="1283">
        <v>1200000</v>
      </c>
      <c r="E20" s="1283">
        <v>800000</v>
      </c>
      <c r="F20" s="1283"/>
      <c r="G20" s="1283">
        <v>350000</v>
      </c>
      <c r="H20" s="1283">
        <f aca="true" t="shared" si="3" ref="H20:H25">SUM(B20:G20)</f>
        <v>2350000</v>
      </c>
      <c r="I20" s="1282" t="s">
        <v>170</v>
      </c>
      <c r="J20" s="1283"/>
      <c r="K20" s="1283"/>
      <c r="L20" s="1283"/>
      <c r="M20" s="1283"/>
      <c r="N20" s="1283"/>
      <c r="O20" s="1283"/>
      <c r="P20" s="1293">
        <f aca="true" t="shared" si="4" ref="P20:P26">SUM(J20:O20)</f>
        <v>0</v>
      </c>
      <c r="Q20" s="1277"/>
      <c r="R20" s="1277"/>
      <c r="S20" s="1277"/>
      <c r="T20" s="1277"/>
      <c r="U20" s="1277"/>
      <c r="V20" s="1277"/>
      <c r="W20" s="1277"/>
      <c r="X20" s="1277"/>
      <c r="Y20" s="1277"/>
      <c r="Z20" s="1277"/>
      <c r="AA20" s="1277"/>
      <c r="AB20" s="1277"/>
      <c r="AC20" s="1277"/>
      <c r="AD20" s="1277"/>
      <c r="AE20" s="1277"/>
      <c r="AF20" s="1277"/>
      <c r="AG20" s="1277"/>
      <c r="AH20" s="1277"/>
      <c r="AI20" s="1277"/>
      <c r="AJ20" s="1277"/>
      <c r="AK20" s="1277"/>
      <c r="AL20" s="1277"/>
      <c r="AM20" s="1277"/>
      <c r="AN20" s="1277"/>
      <c r="AO20" s="1277"/>
      <c r="AP20" s="1277"/>
      <c r="AQ20" s="1277"/>
      <c r="AR20" s="1277"/>
      <c r="AS20" s="1277"/>
      <c r="AT20" s="1277"/>
      <c r="AU20" s="1277"/>
      <c r="AV20" s="1277"/>
      <c r="AW20" s="1277"/>
      <c r="AX20" s="1277"/>
      <c r="AY20" s="1277"/>
      <c r="AZ20" s="1277"/>
      <c r="BA20" s="1277"/>
      <c r="BB20" s="1277"/>
      <c r="BC20" s="1277"/>
      <c r="BD20" s="1277"/>
      <c r="BE20" s="1277"/>
      <c r="BF20" s="1277"/>
      <c r="BG20" s="1277"/>
      <c r="BH20" s="1277"/>
      <c r="BI20" s="1277"/>
      <c r="BJ20" s="1277"/>
      <c r="BK20" s="1277"/>
      <c r="BL20" s="1277"/>
      <c r="BM20" s="1277"/>
      <c r="BN20" s="1277"/>
      <c r="BO20" s="1277"/>
      <c r="BP20" s="1277"/>
      <c r="BQ20" s="1277"/>
      <c r="BR20" s="1277"/>
      <c r="BS20" s="1277"/>
      <c r="BT20" s="1277"/>
      <c r="BU20" s="1277"/>
      <c r="BV20" s="1277"/>
      <c r="BW20" s="1277"/>
      <c r="BX20" s="1277"/>
      <c r="BY20" s="1277"/>
      <c r="BZ20" s="1277"/>
      <c r="CA20" s="1277"/>
      <c r="CB20" s="1277"/>
      <c r="CC20" s="1277"/>
      <c r="CD20" s="1277"/>
      <c r="CE20" s="1277"/>
      <c r="CF20" s="1277"/>
      <c r="CG20" s="1277"/>
      <c r="CH20" s="1277"/>
      <c r="CI20" s="1277"/>
      <c r="CJ20" s="1277"/>
      <c r="CK20" s="1277"/>
      <c r="CL20" s="1277"/>
      <c r="CM20" s="1277"/>
      <c r="CN20" s="1277"/>
      <c r="CO20" s="1277"/>
      <c r="CP20" s="1277"/>
      <c r="CQ20" s="1277"/>
      <c r="CR20" s="1277"/>
      <c r="CS20" s="1277"/>
      <c r="CT20" s="1277"/>
      <c r="CU20" s="1277"/>
      <c r="CV20" s="1277"/>
      <c r="CW20" s="1277"/>
      <c r="CX20" s="1277"/>
      <c r="CY20" s="1277"/>
      <c r="CZ20" s="1277"/>
      <c r="DA20" s="1277"/>
      <c r="DB20" s="1277"/>
      <c r="DC20" s="1277"/>
      <c r="DD20" s="1277"/>
      <c r="DE20" s="1277"/>
      <c r="DF20" s="1277"/>
      <c r="DG20" s="1277"/>
      <c r="DH20" s="1277"/>
      <c r="DI20" s="1277"/>
      <c r="DJ20" s="1277"/>
      <c r="DK20" s="1277"/>
      <c r="DL20" s="1277"/>
      <c r="DM20" s="1277"/>
      <c r="DN20" s="1277"/>
      <c r="DO20" s="1277"/>
      <c r="DP20" s="1277"/>
      <c r="DQ20" s="1277"/>
      <c r="DR20" s="1277"/>
      <c r="DS20" s="1277"/>
      <c r="DT20" s="1277"/>
      <c r="DU20" s="1277"/>
      <c r="DV20" s="1277"/>
      <c r="DW20" s="1277"/>
      <c r="DX20" s="1277"/>
      <c r="DY20" s="1277"/>
      <c r="DZ20" s="1277"/>
      <c r="EA20" s="1277"/>
      <c r="EB20" s="1277"/>
      <c r="EC20" s="1277"/>
      <c r="ED20" s="1277"/>
      <c r="EE20" s="1277"/>
      <c r="EF20" s="1277"/>
      <c r="EG20" s="1277"/>
      <c r="EH20" s="1277"/>
      <c r="EI20" s="1277"/>
      <c r="EJ20" s="1277"/>
      <c r="EK20" s="1277"/>
      <c r="EL20" s="1277"/>
      <c r="EM20" s="1277"/>
      <c r="EN20" s="1277"/>
      <c r="EO20" s="1277"/>
      <c r="EP20" s="1277"/>
      <c r="EQ20" s="1277"/>
      <c r="ER20" s="1277"/>
      <c r="ES20" s="1277"/>
      <c r="ET20" s="1277"/>
      <c r="EU20" s="1277"/>
      <c r="EV20" s="1277"/>
      <c r="EW20" s="1277"/>
      <c r="EX20" s="1277"/>
      <c r="EY20" s="1277"/>
      <c r="EZ20" s="1277"/>
      <c r="FA20" s="1277"/>
      <c r="FB20" s="1277"/>
      <c r="FC20" s="1277"/>
      <c r="FD20" s="1277"/>
      <c r="FE20" s="1277"/>
      <c r="FF20" s="1277"/>
      <c r="FG20" s="1277"/>
      <c r="FH20" s="1277"/>
      <c r="FI20" s="1277"/>
      <c r="FJ20" s="1277"/>
      <c r="FK20" s="1277"/>
      <c r="FL20" s="1277"/>
      <c r="FM20" s="1277"/>
      <c r="FN20" s="1277"/>
      <c r="FO20" s="1277"/>
      <c r="FP20" s="1277"/>
      <c r="FQ20" s="1277"/>
      <c r="FR20" s="1277"/>
      <c r="FS20" s="1277"/>
      <c r="FT20" s="1277"/>
      <c r="FU20" s="1277"/>
      <c r="FV20" s="1277"/>
      <c r="FW20" s="1277"/>
      <c r="FX20" s="1277"/>
      <c r="FY20" s="1277"/>
      <c r="FZ20" s="1277"/>
      <c r="GA20" s="1277"/>
      <c r="GB20" s="1277"/>
      <c r="GC20" s="1277"/>
      <c r="GD20" s="1277"/>
      <c r="GE20" s="1277"/>
      <c r="GF20" s="1277"/>
      <c r="GG20" s="1277"/>
      <c r="GH20" s="1277"/>
      <c r="GI20" s="1277"/>
      <c r="GJ20" s="1277"/>
      <c r="GK20" s="1277"/>
      <c r="GL20" s="1277"/>
      <c r="GM20" s="1277"/>
      <c r="GN20" s="1277"/>
      <c r="GO20" s="1277"/>
      <c r="GP20" s="1277"/>
      <c r="GQ20" s="1277"/>
      <c r="GR20" s="1277"/>
      <c r="GS20" s="1277"/>
      <c r="GT20" s="1277"/>
      <c r="GU20" s="1277"/>
      <c r="GV20" s="1277"/>
      <c r="GW20" s="1277"/>
      <c r="GX20" s="1277"/>
      <c r="GY20" s="1277"/>
      <c r="GZ20" s="1277"/>
      <c r="HA20" s="1277"/>
      <c r="HB20" s="1277"/>
      <c r="HC20" s="1277"/>
      <c r="HD20" s="1277"/>
      <c r="HE20" s="1277"/>
      <c r="HF20" s="1277"/>
      <c r="HG20" s="1277"/>
      <c r="HH20" s="1277"/>
      <c r="HI20" s="1277"/>
      <c r="HJ20" s="1277"/>
      <c r="HK20" s="1277"/>
      <c r="HL20" s="1277"/>
      <c r="HM20" s="1277"/>
      <c r="HN20" s="1277"/>
      <c r="HO20" s="1277"/>
      <c r="HP20" s="1277"/>
      <c r="HQ20" s="1277"/>
      <c r="HR20" s="1277"/>
      <c r="HS20" s="1277"/>
      <c r="HT20" s="1277"/>
      <c r="HU20" s="1277"/>
      <c r="HV20" s="1277"/>
      <c r="HW20" s="1277"/>
      <c r="HX20" s="1277"/>
      <c r="HY20" s="1277"/>
      <c r="HZ20" s="1277"/>
      <c r="IA20" s="1277"/>
      <c r="IB20" s="1277"/>
      <c r="IC20" s="1277"/>
      <c r="ID20" s="1277"/>
      <c r="IE20" s="1277"/>
      <c r="IF20" s="1277"/>
      <c r="IG20" s="1277"/>
      <c r="IH20" s="1277"/>
      <c r="II20" s="1277"/>
      <c r="IJ20" s="1277"/>
      <c r="IK20" s="1277"/>
      <c r="IL20" s="1277"/>
      <c r="IM20" s="1277"/>
      <c r="IN20" s="1277"/>
      <c r="IO20" s="1277"/>
      <c r="IP20" s="1277"/>
      <c r="IQ20" s="1277"/>
      <c r="IR20" s="1277"/>
      <c r="IS20" s="1277"/>
      <c r="IT20" s="1277"/>
      <c r="IU20" s="1277"/>
      <c r="IV20" s="1277"/>
    </row>
    <row r="21" spans="1:256" ht="16.5" customHeight="1">
      <c r="A21" s="1282" t="s">
        <v>463</v>
      </c>
      <c r="B21" s="1283"/>
      <c r="C21" s="1283"/>
      <c r="D21" s="1284"/>
      <c r="E21" s="1284"/>
      <c r="F21" s="1284">
        <v>400000</v>
      </c>
      <c r="G21" s="1283"/>
      <c r="H21" s="1283">
        <f t="shared" si="3"/>
        <v>400000</v>
      </c>
      <c r="I21" s="1282" t="s">
        <v>13</v>
      </c>
      <c r="J21" s="1283">
        <v>40639830</v>
      </c>
      <c r="K21" s="1283"/>
      <c r="L21" s="1283"/>
      <c r="M21" s="1283"/>
      <c r="N21" s="1283"/>
      <c r="O21" s="1283"/>
      <c r="P21" s="1293">
        <f t="shared" si="4"/>
        <v>40639830</v>
      </c>
      <c r="Q21" s="1277"/>
      <c r="R21" s="1277"/>
      <c r="S21" s="1277"/>
      <c r="T21" s="1277"/>
      <c r="U21" s="1277"/>
      <c r="V21" s="1277"/>
      <c r="W21" s="1277"/>
      <c r="X21" s="1277"/>
      <c r="Y21" s="1277"/>
      <c r="Z21" s="1277"/>
      <c r="AA21" s="1277"/>
      <c r="AB21" s="1277"/>
      <c r="AC21" s="1277"/>
      <c r="AD21" s="1277"/>
      <c r="AE21" s="1277"/>
      <c r="AF21" s="1277"/>
      <c r="AG21" s="1277"/>
      <c r="AH21" s="1277"/>
      <c r="AI21" s="1277"/>
      <c r="AJ21" s="1277"/>
      <c r="AK21" s="1277"/>
      <c r="AL21" s="1277"/>
      <c r="AM21" s="1277"/>
      <c r="AN21" s="1277"/>
      <c r="AO21" s="1277"/>
      <c r="AP21" s="1277"/>
      <c r="AQ21" s="1277"/>
      <c r="AR21" s="1277"/>
      <c r="AS21" s="1277"/>
      <c r="AT21" s="1277"/>
      <c r="AU21" s="1277"/>
      <c r="AV21" s="1277"/>
      <c r="AW21" s="1277"/>
      <c r="AX21" s="1277"/>
      <c r="AY21" s="1277"/>
      <c r="AZ21" s="1277"/>
      <c r="BA21" s="1277"/>
      <c r="BB21" s="1277"/>
      <c r="BC21" s="1277"/>
      <c r="BD21" s="1277"/>
      <c r="BE21" s="1277"/>
      <c r="BF21" s="1277"/>
      <c r="BG21" s="1277"/>
      <c r="BH21" s="1277"/>
      <c r="BI21" s="1277"/>
      <c r="BJ21" s="1277"/>
      <c r="BK21" s="1277"/>
      <c r="BL21" s="1277"/>
      <c r="BM21" s="1277"/>
      <c r="BN21" s="1277"/>
      <c r="BO21" s="1277"/>
      <c r="BP21" s="1277"/>
      <c r="BQ21" s="1277"/>
      <c r="BR21" s="1277"/>
      <c r="BS21" s="1277"/>
      <c r="BT21" s="1277"/>
      <c r="BU21" s="1277"/>
      <c r="BV21" s="1277"/>
      <c r="BW21" s="1277"/>
      <c r="BX21" s="1277"/>
      <c r="BY21" s="1277"/>
      <c r="BZ21" s="1277"/>
      <c r="CA21" s="1277"/>
      <c r="CB21" s="1277"/>
      <c r="CC21" s="1277"/>
      <c r="CD21" s="1277"/>
      <c r="CE21" s="1277"/>
      <c r="CF21" s="1277"/>
      <c r="CG21" s="1277"/>
      <c r="CH21" s="1277"/>
      <c r="CI21" s="1277"/>
      <c r="CJ21" s="1277"/>
      <c r="CK21" s="1277"/>
      <c r="CL21" s="1277"/>
      <c r="CM21" s="1277"/>
      <c r="CN21" s="1277"/>
      <c r="CO21" s="1277"/>
      <c r="CP21" s="1277"/>
      <c r="CQ21" s="1277"/>
      <c r="CR21" s="1277"/>
      <c r="CS21" s="1277"/>
      <c r="CT21" s="1277"/>
      <c r="CU21" s="1277"/>
      <c r="CV21" s="1277"/>
      <c r="CW21" s="1277"/>
      <c r="CX21" s="1277"/>
      <c r="CY21" s="1277"/>
      <c r="CZ21" s="1277"/>
      <c r="DA21" s="1277"/>
      <c r="DB21" s="1277"/>
      <c r="DC21" s="1277"/>
      <c r="DD21" s="1277"/>
      <c r="DE21" s="1277"/>
      <c r="DF21" s="1277"/>
      <c r="DG21" s="1277"/>
      <c r="DH21" s="1277"/>
      <c r="DI21" s="1277"/>
      <c r="DJ21" s="1277"/>
      <c r="DK21" s="1277"/>
      <c r="DL21" s="1277"/>
      <c r="DM21" s="1277"/>
      <c r="DN21" s="1277"/>
      <c r="DO21" s="1277"/>
      <c r="DP21" s="1277"/>
      <c r="DQ21" s="1277"/>
      <c r="DR21" s="1277"/>
      <c r="DS21" s="1277"/>
      <c r="DT21" s="1277"/>
      <c r="DU21" s="1277"/>
      <c r="DV21" s="1277"/>
      <c r="DW21" s="1277"/>
      <c r="DX21" s="1277"/>
      <c r="DY21" s="1277"/>
      <c r="DZ21" s="1277"/>
      <c r="EA21" s="1277"/>
      <c r="EB21" s="1277"/>
      <c r="EC21" s="1277"/>
      <c r="ED21" s="1277"/>
      <c r="EE21" s="1277"/>
      <c r="EF21" s="1277"/>
      <c r="EG21" s="1277"/>
      <c r="EH21" s="1277"/>
      <c r="EI21" s="1277"/>
      <c r="EJ21" s="1277"/>
      <c r="EK21" s="1277"/>
      <c r="EL21" s="1277"/>
      <c r="EM21" s="1277"/>
      <c r="EN21" s="1277"/>
      <c r="EO21" s="1277"/>
      <c r="EP21" s="1277"/>
      <c r="EQ21" s="1277"/>
      <c r="ER21" s="1277"/>
      <c r="ES21" s="1277"/>
      <c r="ET21" s="1277"/>
      <c r="EU21" s="1277"/>
      <c r="EV21" s="1277"/>
      <c r="EW21" s="1277"/>
      <c r="EX21" s="1277"/>
      <c r="EY21" s="1277"/>
      <c r="EZ21" s="1277"/>
      <c r="FA21" s="1277"/>
      <c r="FB21" s="1277"/>
      <c r="FC21" s="1277"/>
      <c r="FD21" s="1277"/>
      <c r="FE21" s="1277"/>
      <c r="FF21" s="1277"/>
      <c r="FG21" s="1277"/>
      <c r="FH21" s="1277"/>
      <c r="FI21" s="1277"/>
      <c r="FJ21" s="1277"/>
      <c r="FK21" s="1277"/>
      <c r="FL21" s="1277"/>
      <c r="FM21" s="1277"/>
      <c r="FN21" s="1277"/>
      <c r="FO21" s="1277"/>
      <c r="FP21" s="1277"/>
      <c r="FQ21" s="1277"/>
      <c r="FR21" s="1277"/>
      <c r="FS21" s="1277"/>
      <c r="FT21" s="1277"/>
      <c r="FU21" s="1277"/>
      <c r="FV21" s="1277"/>
      <c r="FW21" s="1277"/>
      <c r="FX21" s="1277"/>
      <c r="FY21" s="1277"/>
      <c r="FZ21" s="1277"/>
      <c r="GA21" s="1277"/>
      <c r="GB21" s="1277"/>
      <c r="GC21" s="1277"/>
      <c r="GD21" s="1277"/>
      <c r="GE21" s="1277"/>
      <c r="GF21" s="1277"/>
      <c r="GG21" s="1277"/>
      <c r="GH21" s="1277"/>
      <c r="GI21" s="1277"/>
      <c r="GJ21" s="1277"/>
      <c r="GK21" s="1277"/>
      <c r="GL21" s="1277"/>
      <c r="GM21" s="1277"/>
      <c r="GN21" s="1277"/>
      <c r="GO21" s="1277"/>
      <c r="GP21" s="1277"/>
      <c r="GQ21" s="1277"/>
      <c r="GR21" s="1277"/>
      <c r="GS21" s="1277"/>
      <c r="GT21" s="1277"/>
      <c r="GU21" s="1277"/>
      <c r="GV21" s="1277"/>
      <c r="GW21" s="1277"/>
      <c r="GX21" s="1277"/>
      <c r="GY21" s="1277"/>
      <c r="GZ21" s="1277"/>
      <c r="HA21" s="1277"/>
      <c r="HB21" s="1277"/>
      <c r="HC21" s="1277"/>
      <c r="HD21" s="1277"/>
      <c r="HE21" s="1277"/>
      <c r="HF21" s="1277"/>
      <c r="HG21" s="1277"/>
      <c r="HH21" s="1277"/>
      <c r="HI21" s="1277"/>
      <c r="HJ21" s="1277"/>
      <c r="HK21" s="1277"/>
      <c r="HL21" s="1277"/>
      <c r="HM21" s="1277"/>
      <c r="HN21" s="1277"/>
      <c r="HO21" s="1277"/>
      <c r="HP21" s="1277"/>
      <c r="HQ21" s="1277"/>
      <c r="HR21" s="1277"/>
      <c r="HS21" s="1277"/>
      <c r="HT21" s="1277"/>
      <c r="HU21" s="1277"/>
      <c r="HV21" s="1277"/>
      <c r="HW21" s="1277"/>
      <c r="HX21" s="1277"/>
      <c r="HY21" s="1277"/>
      <c r="HZ21" s="1277"/>
      <c r="IA21" s="1277"/>
      <c r="IB21" s="1277"/>
      <c r="IC21" s="1277"/>
      <c r="ID21" s="1277"/>
      <c r="IE21" s="1277"/>
      <c r="IF21" s="1277"/>
      <c r="IG21" s="1277"/>
      <c r="IH21" s="1277"/>
      <c r="II21" s="1277"/>
      <c r="IJ21" s="1277"/>
      <c r="IK21" s="1277"/>
      <c r="IL21" s="1277"/>
      <c r="IM21" s="1277"/>
      <c r="IN21" s="1277"/>
      <c r="IO21" s="1277"/>
      <c r="IP21" s="1277"/>
      <c r="IQ21" s="1277"/>
      <c r="IR21" s="1277"/>
      <c r="IS21" s="1277"/>
      <c r="IT21" s="1277"/>
      <c r="IU21" s="1277"/>
      <c r="IV21" s="1277"/>
    </row>
    <row r="22" spans="1:256" ht="16.5" customHeight="1">
      <c r="A22" s="1282" t="s">
        <v>207</v>
      </c>
      <c r="B22" s="1283">
        <v>21185174</v>
      </c>
      <c r="C22" s="1283"/>
      <c r="D22" s="1283"/>
      <c r="E22" s="1283"/>
      <c r="F22" s="1283"/>
      <c r="G22" s="1283"/>
      <c r="H22" s="1283">
        <f t="shared" si="3"/>
        <v>21185174</v>
      </c>
      <c r="I22" s="1282" t="s">
        <v>230</v>
      </c>
      <c r="J22" s="1283"/>
      <c r="K22" s="1283"/>
      <c r="L22" s="1283"/>
      <c r="M22" s="1283">
        <v>800000</v>
      </c>
      <c r="N22" s="1283"/>
      <c r="O22" s="1283"/>
      <c r="P22" s="1293">
        <f t="shared" si="4"/>
        <v>800000</v>
      </c>
      <c r="Q22" s="1277"/>
      <c r="R22" s="1277"/>
      <c r="S22" s="1277"/>
      <c r="T22" s="1277"/>
      <c r="U22" s="1277"/>
      <c r="V22" s="1277"/>
      <c r="W22" s="1277"/>
      <c r="X22" s="1277"/>
      <c r="Y22" s="1277"/>
      <c r="Z22" s="1277"/>
      <c r="AA22" s="1277"/>
      <c r="AB22" s="1277"/>
      <c r="AC22" s="1277"/>
      <c r="AD22" s="1277"/>
      <c r="AE22" s="1277"/>
      <c r="AF22" s="1277"/>
      <c r="AG22" s="1277"/>
      <c r="AH22" s="1277"/>
      <c r="AI22" s="1277"/>
      <c r="AJ22" s="1277"/>
      <c r="AK22" s="1277"/>
      <c r="AL22" s="1277"/>
      <c r="AM22" s="1277"/>
      <c r="AN22" s="1277"/>
      <c r="AO22" s="1277"/>
      <c r="AP22" s="1277"/>
      <c r="AQ22" s="1277"/>
      <c r="AR22" s="1277"/>
      <c r="AS22" s="1277"/>
      <c r="AT22" s="1277"/>
      <c r="AU22" s="1277"/>
      <c r="AV22" s="1277"/>
      <c r="AW22" s="1277"/>
      <c r="AX22" s="1277"/>
      <c r="AY22" s="1277"/>
      <c r="AZ22" s="1277"/>
      <c r="BA22" s="1277"/>
      <c r="BB22" s="1277"/>
      <c r="BC22" s="1277"/>
      <c r="BD22" s="1277"/>
      <c r="BE22" s="1277"/>
      <c r="BF22" s="1277"/>
      <c r="BG22" s="1277"/>
      <c r="BH22" s="1277"/>
      <c r="BI22" s="1277"/>
      <c r="BJ22" s="1277"/>
      <c r="BK22" s="1277"/>
      <c r="BL22" s="1277"/>
      <c r="BM22" s="1277"/>
      <c r="BN22" s="1277"/>
      <c r="BO22" s="1277"/>
      <c r="BP22" s="1277"/>
      <c r="BQ22" s="1277"/>
      <c r="BR22" s="1277"/>
      <c r="BS22" s="1277"/>
      <c r="BT22" s="1277"/>
      <c r="BU22" s="1277"/>
      <c r="BV22" s="1277"/>
      <c r="BW22" s="1277"/>
      <c r="BX22" s="1277"/>
      <c r="BY22" s="1277"/>
      <c r="BZ22" s="1277"/>
      <c r="CA22" s="1277"/>
      <c r="CB22" s="1277"/>
      <c r="CC22" s="1277"/>
      <c r="CD22" s="1277"/>
      <c r="CE22" s="1277"/>
      <c r="CF22" s="1277"/>
      <c r="CG22" s="1277"/>
      <c r="CH22" s="1277"/>
      <c r="CI22" s="1277"/>
      <c r="CJ22" s="1277"/>
      <c r="CK22" s="1277"/>
      <c r="CL22" s="1277"/>
      <c r="CM22" s="1277"/>
      <c r="CN22" s="1277"/>
      <c r="CO22" s="1277"/>
      <c r="CP22" s="1277"/>
      <c r="CQ22" s="1277"/>
      <c r="CR22" s="1277"/>
      <c r="CS22" s="1277"/>
      <c r="CT22" s="1277"/>
      <c r="CU22" s="1277"/>
      <c r="CV22" s="1277"/>
      <c r="CW22" s="1277"/>
      <c r="CX22" s="1277"/>
      <c r="CY22" s="1277"/>
      <c r="CZ22" s="1277"/>
      <c r="DA22" s="1277"/>
      <c r="DB22" s="1277"/>
      <c r="DC22" s="1277"/>
      <c r="DD22" s="1277"/>
      <c r="DE22" s="1277"/>
      <c r="DF22" s="1277"/>
      <c r="DG22" s="1277"/>
      <c r="DH22" s="1277"/>
      <c r="DI22" s="1277"/>
      <c r="DJ22" s="1277"/>
      <c r="DK22" s="1277"/>
      <c r="DL22" s="1277"/>
      <c r="DM22" s="1277"/>
      <c r="DN22" s="1277"/>
      <c r="DO22" s="1277"/>
      <c r="DP22" s="1277"/>
      <c r="DQ22" s="1277"/>
      <c r="DR22" s="1277"/>
      <c r="DS22" s="1277"/>
      <c r="DT22" s="1277"/>
      <c r="DU22" s="1277"/>
      <c r="DV22" s="1277"/>
      <c r="DW22" s="1277"/>
      <c r="DX22" s="1277"/>
      <c r="DY22" s="1277"/>
      <c r="DZ22" s="1277"/>
      <c r="EA22" s="1277"/>
      <c r="EB22" s="1277"/>
      <c r="EC22" s="1277"/>
      <c r="ED22" s="1277"/>
      <c r="EE22" s="1277"/>
      <c r="EF22" s="1277"/>
      <c r="EG22" s="1277"/>
      <c r="EH22" s="1277"/>
      <c r="EI22" s="1277"/>
      <c r="EJ22" s="1277"/>
      <c r="EK22" s="1277"/>
      <c r="EL22" s="1277"/>
      <c r="EM22" s="1277"/>
      <c r="EN22" s="1277"/>
      <c r="EO22" s="1277"/>
      <c r="EP22" s="1277"/>
      <c r="EQ22" s="1277"/>
      <c r="ER22" s="1277"/>
      <c r="ES22" s="1277"/>
      <c r="ET22" s="1277"/>
      <c r="EU22" s="1277"/>
      <c r="EV22" s="1277"/>
      <c r="EW22" s="1277"/>
      <c r="EX22" s="1277"/>
      <c r="EY22" s="1277"/>
      <c r="EZ22" s="1277"/>
      <c r="FA22" s="1277"/>
      <c r="FB22" s="1277"/>
      <c r="FC22" s="1277"/>
      <c r="FD22" s="1277"/>
      <c r="FE22" s="1277"/>
      <c r="FF22" s="1277"/>
      <c r="FG22" s="1277"/>
      <c r="FH22" s="1277"/>
      <c r="FI22" s="1277"/>
      <c r="FJ22" s="1277"/>
      <c r="FK22" s="1277"/>
      <c r="FL22" s="1277"/>
      <c r="FM22" s="1277"/>
      <c r="FN22" s="1277"/>
      <c r="FO22" s="1277"/>
      <c r="FP22" s="1277"/>
      <c r="FQ22" s="1277"/>
      <c r="FR22" s="1277"/>
      <c r="FS22" s="1277"/>
      <c r="FT22" s="1277"/>
      <c r="FU22" s="1277"/>
      <c r="FV22" s="1277"/>
      <c r="FW22" s="1277"/>
      <c r="FX22" s="1277"/>
      <c r="FY22" s="1277"/>
      <c r="FZ22" s="1277"/>
      <c r="GA22" s="1277"/>
      <c r="GB22" s="1277"/>
      <c r="GC22" s="1277"/>
      <c r="GD22" s="1277"/>
      <c r="GE22" s="1277"/>
      <c r="GF22" s="1277"/>
      <c r="GG22" s="1277"/>
      <c r="GH22" s="1277"/>
      <c r="GI22" s="1277"/>
      <c r="GJ22" s="1277"/>
      <c r="GK22" s="1277"/>
      <c r="GL22" s="1277"/>
      <c r="GM22" s="1277"/>
      <c r="GN22" s="1277"/>
      <c r="GO22" s="1277"/>
      <c r="GP22" s="1277"/>
      <c r="GQ22" s="1277"/>
      <c r="GR22" s="1277"/>
      <c r="GS22" s="1277"/>
      <c r="GT22" s="1277"/>
      <c r="GU22" s="1277"/>
      <c r="GV22" s="1277"/>
      <c r="GW22" s="1277"/>
      <c r="GX22" s="1277"/>
      <c r="GY22" s="1277"/>
      <c r="GZ22" s="1277"/>
      <c r="HA22" s="1277"/>
      <c r="HB22" s="1277"/>
      <c r="HC22" s="1277"/>
      <c r="HD22" s="1277"/>
      <c r="HE22" s="1277"/>
      <c r="HF22" s="1277"/>
      <c r="HG22" s="1277"/>
      <c r="HH22" s="1277"/>
      <c r="HI22" s="1277"/>
      <c r="HJ22" s="1277"/>
      <c r="HK22" s="1277"/>
      <c r="HL22" s="1277"/>
      <c r="HM22" s="1277"/>
      <c r="HN22" s="1277"/>
      <c r="HO22" s="1277"/>
      <c r="HP22" s="1277"/>
      <c r="HQ22" s="1277"/>
      <c r="HR22" s="1277"/>
      <c r="HS22" s="1277"/>
      <c r="HT22" s="1277"/>
      <c r="HU22" s="1277"/>
      <c r="HV22" s="1277"/>
      <c r="HW22" s="1277"/>
      <c r="HX22" s="1277"/>
      <c r="HY22" s="1277"/>
      <c r="HZ22" s="1277"/>
      <c r="IA22" s="1277"/>
      <c r="IB22" s="1277"/>
      <c r="IC22" s="1277"/>
      <c r="ID22" s="1277"/>
      <c r="IE22" s="1277"/>
      <c r="IF22" s="1277"/>
      <c r="IG22" s="1277"/>
      <c r="IH22" s="1277"/>
      <c r="II22" s="1277"/>
      <c r="IJ22" s="1277"/>
      <c r="IK22" s="1277"/>
      <c r="IL22" s="1277"/>
      <c r="IM22" s="1277"/>
      <c r="IN22" s="1277"/>
      <c r="IO22" s="1277"/>
      <c r="IP22" s="1277"/>
      <c r="IQ22" s="1277"/>
      <c r="IR22" s="1277"/>
      <c r="IS22" s="1277"/>
      <c r="IT22" s="1277"/>
      <c r="IU22" s="1277"/>
      <c r="IV22" s="1277"/>
    </row>
    <row r="23" spans="1:256" ht="16.5" customHeight="1">
      <c r="A23" s="1282" t="s">
        <v>16</v>
      </c>
      <c r="B23" s="1283">
        <v>49003118</v>
      </c>
      <c r="C23" s="1283"/>
      <c r="D23" s="1283"/>
      <c r="E23" s="1283"/>
      <c r="F23" s="1283"/>
      <c r="G23" s="1283"/>
      <c r="H23" s="1283">
        <f t="shared" si="3"/>
        <v>49003118</v>
      </c>
      <c r="I23" s="1282" t="s">
        <v>504</v>
      </c>
      <c r="J23" s="1283"/>
      <c r="K23" s="1283"/>
      <c r="L23" s="1283">
        <v>1200000</v>
      </c>
      <c r="M23" s="1284"/>
      <c r="N23" s="1283">
        <v>400000</v>
      </c>
      <c r="O23" s="1283">
        <v>350000</v>
      </c>
      <c r="P23" s="1293">
        <f t="shared" si="4"/>
        <v>1950000</v>
      </c>
      <c r="Q23" s="1277"/>
      <c r="R23" s="1277"/>
      <c r="S23" s="1277"/>
      <c r="T23" s="1277"/>
      <c r="U23" s="1277"/>
      <c r="V23" s="1277"/>
      <c r="W23" s="1277"/>
      <c r="X23" s="1277"/>
      <c r="Y23" s="1277"/>
      <c r="Z23" s="1277"/>
      <c r="AA23" s="1277"/>
      <c r="AB23" s="1277"/>
      <c r="AC23" s="1277"/>
      <c r="AD23" s="1277"/>
      <c r="AE23" s="1277"/>
      <c r="AF23" s="1277"/>
      <c r="AG23" s="1277"/>
      <c r="AH23" s="1277"/>
      <c r="AI23" s="1277"/>
      <c r="AJ23" s="1277"/>
      <c r="AK23" s="1277"/>
      <c r="AL23" s="1277"/>
      <c r="AM23" s="1277"/>
      <c r="AN23" s="1277"/>
      <c r="AO23" s="1277"/>
      <c r="AP23" s="1277"/>
      <c r="AQ23" s="1277"/>
      <c r="AR23" s="1277"/>
      <c r="AS23" s="1277"/>
      <c r="AT23" s="1277"/>
      <c r="AU23" s="1277"/>
      <c r="AV23" s="1277"/>
      <c r="AW23" s="1277"/>
      <c r="AX23" s="1277"/>
      <c r="AY23" s="1277"/>
      <c r="AZ23" s="1277"/>
      <c r="BA23" s="1277"/>
      <c r="BB23" s="1277"/>
      <c r="BC23" s="1277"/>
      <c r="BD23" s="1277"/>
      <c r="BE23" s="1277"/>
      <c r="BF23" s="1277"/>
      <c r="BG23" s="1277"/>
      <c r="BH23" s="1277"/>
      <c r="BI23" s="1277"/>
      <c r="BJ23" s="1277"/>
      <c r="BK23" s="1277"/>
      <c r="BL23" s="1277"/>
      <c r="BM23" s="1277"/>
      <c r="BN23" s="1277"/>
      <c r="BO23" s="1277"/>
      <c r="BP23" s="1277"/>
      <c r="BQ23" s="1277"/>
      <c r="BR23" s="1277"/>
      <c r="BS23" s="1277"/>
      <c r="BT23" s="1277"/>
      <c r="BU23" s="1277"/>
      <c r="BV23" s="1277"/>
      <c r="BW23" s="1277"/>
      <c r="BX23" s="1277"/>
      <c r="BY23" s="1277"/>
      <c r="BZ23" s="1277"/>
      <c r="CA23" s="1277"/>
      <c r="CB23" s="1277"/>
      <c r="CC23" s="1277"/>
      <c r="CD23" s="1277"/>
      <c r="CE23" s="1277"/>
      <c r="CF23" s="1277"/>
      <c r="CG23" s="1277"/>
      <c r="CH23" s="1277"/>
      <c r="CI23" s="1277"/>
      <c r="CJ23" s="1277"/>
      <c r="CK23" s="1277"/>
      <c r="CL23" s="1277"/>
      <c r="CM23" s="1277"/>
      <c r="CN23" s="1277"/>
      <c r="CO23" s="1277"/>
      <c r="CP23" s="1277"/>
      <c r="CQ23" s="1277"/>
      <c r="CR23" s="1277"/>
      <c r="CS23" s="1277"/>
      <c r="CT23" s="1277"/>
      <c r="CU23" s="1277"/>
      <c r="CV23" s="1277"/>
      <c r="CW23" s="1277"/>
      <c r="CX23" s="1277"/>
      <c r="CY23" s="1277"/>
      <c r="CZ23" s="1277"/>
      <c r="DA23" s="1277"/>
      <c r="DB23" s="1277"/>
      <c r="DC23" s="1277"/>
      <c r="DD23" s="1277"/>
      <c r="DE23" s="1277"/>
      <c r="DF23" s="1277"/>
      <c r="DG23" s="1277"/>
      <c r="DH23" s="1277"/>
      <c r="DI23" s="1277"/>
      <c r="DJ23" s="1277"/>
      <c r="DK23" s="1277"/>
      <c r="DL23" s="1277"/>
      <c r="DM23" s="1277"/>
      <c r="DN23" s="1277"/>
      <c r="DO23" s="1277"/>
      <c r="DP23" s="1277"/>
      <c r="DQ23" s="1277"/>
      <c r="DR23" s="1277"/>
      <c r="DS23" s="1277"/>
      <c r="DT23" s="1277"/>
      <c r="DU23" s="1277"/>
      <c r="DV23" s="1277"/>
      <c r="DW23" s="1277"/>
      <c r="DX23" s="1277"/>
      <c r="DY23" s="1277"/>
      <c r="DZ23" s="1277"/>
      <c r="EA23" s="1277"/>
      <c r="EB23" s="1277"/>
      <c r="EC23" s="1277"/>
      <c r="ED23" s="1277"/>
      <c r="EE23" s="1277"/>
      <c r="EF23" s="1277"/>
      <c r="EG23" s="1277"/>
      <c r="EH23" s="1277"/>
      <c r="EI23" s="1277"/>
      <c r="EJ23" s="1277"/>
      <c r="EK23" s="1277"/>
      <c r="EL23" s="1277"/>
      <c r="EM23" s="1277"/>
      <c r="EN23" s="1277"/>
      <c r="EO23" s="1277"/>
      <c r="EP23" s="1277"/>
      <c r="EQ23" s="1277"/>
      <c r="ER23" s="1277"/>
      <c r="ES23" s="1277"/>
      <c r="ET23" s="1277"/>
      <c r="EU23" s="1277"/>
      <c r="EV23" s="1277"/>
      <c r="EW23" s="1277"/>
      <c r="EX23" s="1277"/>
      <c r="EY23" s="1277"/>
      <c r="EZ23" s="1277"/>
      <c r="FA23" s="1277"/>
      <c r="FB23" s="1277"/>
      <c r="FC23" s="1277"/>
      <c r="FD23" s="1277"/>
      <c r="FE23" s="1277"/>
      <c r="FF23" s="1277"/>
      <c r="FG23" s="1277"/>
      <c r="FH23" s="1277"/>
      <c r="FI23" s="1277"/>
      <c r="FJ23" s="1277"/>
      <c r="FK23" s="1277"/>
      <c r="FL23" s="1277"/>
      <c r="FM23" s="1277"/>
      <c r="FN23" s="1277"/>
      <c r="FO23" s="1277"/>
      <c r="FP23" s="1277"/>
      <c r="FQ23" s="1277"/>
      <c r="FR23" s="1277"/>
      <c r="FS23" s="1277"/>
      <c r="FT23" s="1277"/>
      <c r="FU23" s="1277"/>
      <c r="FV23" s="1277"/>
      <c r="FW23" s="1277"/>
      <c r="FX23" s="1277"/>
      <c r="FY23" s="1277"/>
      <c r="FZ23" s="1277"/>
      <c r="GA23" s="1277"/>
      <c r="GB23" s="1277"/>
      <c r="GC23" s="1277"/>
      <c r="GD23" s="1277"/>
      <c r="GE23" s="1277"/>
      <c r="GF23" s="1277"/>
      <c r="GG23" s="1277"/>
      <c r="GH23" s="1277"/>
      <c r="GI23" s="1277"/>
      <c r="GJ23" s="1277"/>
      <c r="GK23" s="1277"/>
      <c r="GL23" s="1277"/>
      <c r="GM23" s="1277"/>
      <c r="GN23" s="1277"/>
      <c r="GO23" s="1277"/>
      <c r="GP23" s="1277"/>
      <c r="GQ23" s="1277"/>
      <c r="GR23" s="1277"/>
      <c r="GS23" s="1277"/>
      <c r="GT23" s="1277"/>
      <c r="GU23" s="1277"/>
      <c r="GV23" s="1277"/>
      <c r="GW23" s="1277"/>
      <c r="GX23" s="1277"/>
      <c r="GY23" s="1277"/>
      <c r="GZ23" s="1277"/>
      <c r="HA23" s="1277"/>
      <c r="HB23" s="1277"/>
      <c r="HC23" s="1277"/>
      <c r="HD23" s="1277"/>
      <c r="HE23" s="1277"/>
      <c r="HF23" s="1277"/>
      <c r="HG23" s="1277"/>
      <c r="HH23" s="1277"/>
      <c r="HI23" s="1277"/>
      <c r="HJ23" s="1277"/>
      <c r="HK23" s="1277"/>
      <c r="HL23" s="1277"/>
      <c r="HM23" s="1277"/>
      <c r="HN23" s="1277"/>
      <c r="HO23" s="1277"/>
      <c r="HP23" s="1277"/>
      <c r="HQ23" s="1277"/>
      <c r="HR23" s="1277"/>
      <c r="HS23" s="1277"/>
      <c r="HT23" s="1277"/>
      <c r="HU23" s="1277"/>
      <c r="HV23" s="1277"/>
      <c r="HW23" s="1277"/>
      <c r="HX23" s="1277"/>
      <c r="HY23" s="1277"/>
      <c r="HZ23" s="1277"/>
      <c r="IA23" s="1277"/>
      <c r="IB23" s="1277"/>
      <c r="IC23" s="1277"/>
      <c r="ID23" s="1277"/>
      <c r="IE23" s="1277"/>
      <c r="IF23" s="1277"/>
      <c r="IG23" s="1277"/>
      <c r="IH23" s="1277"/>
      <c r="II23" s="1277"/>
      <c r="IJ23" s="1277"/>
      <c r="IK23" s="1277"/>
      <c r="IL23" s="1277"/>
      <c r="IM23" s="1277"/>
      <c r="IN23" s="1277"/>
      <c r="IO23" s="1277"/>
      <c r="IP23" s="1277"/>
      <c r="IQ23" s="1277"/>
      <c r="IR23" s="1277"/>
      <c r="IS23" s="1277"/>
      <c r="IT23" s="1277"/>
      <c r="IU23" s="1277"/>
      <c r="IV23" s="1277"/>
    </row>
    <row r="24" spans="1:256" ht="16.5" customHeight="1">
      <c r="A24" s="1282"/>
      <c r="B24" s="1283"/>
      <c r="C24" s="1283"/>
      <c r="D24" s="1283"/>
      <c r="E24" s="1283"/>
      <c r="F24" s="1283"/>
      <c r="G24" s="1283"/>
      <c r="H24" s="1283">
        <f t="shared" si="3"/>
        <v>0</v>
      </c>
      <c r="I24" s="1282" t="s">
        <v>505</v>
      </c>
      <c r="J24" s="1283"/>
      <c r="K24" s="1294"/>
      <c r="L24" s="1294"/>
      <c r="M24" s="1294"/>
      <c r="N24" s="1294"/>
      <c r="O24" s="1294"/>
      <c r="P24" s="1293">
        <f t="shared" si="4"/>
        <v>0</v>
      </c>
      <c r="Q24" s="1277"/>
      <c r="R24" s="1277"/>
      <c r="S24" s="1277"/>
      <c r="T24" s="1277"/>
      <c r="U24" s="1277"/>
      <c r="V24" s="1277"/>
      <c r="W24" s="1277"/>
      <c r="X24" s="1277"/>
      <c r="Y24" s="1277"/>
      <c r="Z24" s="1277"/>
      <c r="AA24" s="1277"/>
      <c r="AB24" s="1277"/>
      <c r="AC24" s="1277"/>
      <c r="AD24" s="1277"/>
      <c r="AE24" s="1277"/>
      <c r="AF24" s="1277"/>
      <c r="AG24" s="1277"/>
      <c r="AH24" s="1277"/>
      <c r="AI24" s="1277"/>
      <c r="AJ24" s="1277"/>
      <c r="AK24" s="1277"/>
      <c r="AL24" s="1277"/>
      <c r="AM24" s="1277"/>
      <c r="AN24" s="1277"/>
      <c r="AO24" s="1277"/>
      <c r="AP24" s="1277"/>
      <c r="AQ24" s="1277"/>
      <c r="AR24" s="1277"/>
      <c r="AS24" s="1277"/>
      <c r="AT24" s="1277"/>
      <c r="AU24" s="1277"/>
      <c r="AV24" s="1277"/>
      <c r="AW24" s="1277"/>
      <c r="AX24" s="1277"/>
      <c r="AY24" s="1277"/>
      <c r="AZ24" s="1277"/>
      <c r="BA24" s="1277"/>
      <c r="BB24" s="1277"/>
      <c r="BC24" s="1277"/>
      <c r="BD24" s="1277"/>
      <c r="BE24" s="1277"/>
      <c r="BF24" s="1277"/>
      <c r="BG24" s="1277"/>
      <c r="BH24" s="1277"/>
      <c r="BI24" s="1277"/>
      <c r="BJ24" s="1277"/>
      <c r="BK24" s="1277"/>
      <c r="BL24" s="1277"/>
      <c r="BM24" s="1277"/>
      <c r="BN24" s="1277"/>
      <c r="BO24" s="1277"/>
      <c r="BP24" s="1277"/>
      <c r="BQ24" s="1277"/>
      <c r="BR24" s="1277"/>
      <c r="BS24" s="1277"/>
      <c r="BT24" s="1277"/>
      <c r="BU24" s="1277"/>
      <c r="BV24" s="1277"/>
      <c r="BW24" s="1277"/>
      <c r="BX24" s="1277"/>
      <c r="BY24" s="1277"/>
      <c r="BZ24" s="1277"/>
      <c r="CA24" s="1277"/>
      <c r="CB24" s="1277"/>
      <c r="CC24" s="1277"/>
      <c r="CD24" s="1277"/>
      <c r="CE24" s="1277"/>
      <c r="CF24" s="1277"/>
      <c r="CG24" s="1277"/>
      <c r="CH24" s="1277"/>
      <c r="CI24" s="1277"/>
      <c r="CJ24" s="1277"/>
      <c r="CK24" s="1277"/>
      <c r="CL24" s="1277"/>
      <c r="CM24" s="1277"/>
      <c r="CN24" s="1277"/>
      <c r="CO24" s="1277"/>
      <c r="CP24" s="1277"/>
      <c r="CQ24" s="1277"/>
      <c r="CR24" s="1277"/>
      <c r="CS24" s="1277"/>
      <c r="CT24" s="1277"/>
      <c r="CU24" s="1277"/>
      <c r="CV24" s="1277"/>
      <c r="CW24" s="1277"/>
      <c r="CX24" s="1277"/>
      <c r="CY24" s="1277"/>
      <c r="CZ24" s="1277"/>
      <c r="DA24" s="1277"/>
      <c r="DB24" s="1277"/>
      <c r="DC24" s="1277"/>
      <c r="DD24" s="1277"/>
      <c r="DE24" s="1277"/>
      <c r="DF24" s="1277"/>
      <c r="DG24" s="1277"/>
      <c r="DH24" s="1277"/>
      <c r="DI24" s="1277"/>
      <c r="DJ24" s="1277"/>
      <c r="DK24" s="1277"/>
      <c r="DL24" s="1277"/>
      <c r="DM24" s="1277"/>
      <c r="DN24" s="1277"/>
      <c r="DO24" s="1277"/>
      <c r="DP24" s="1277"/>
      <c r="DQ24" s="1277"/>
      <c r="DR24" s="1277"/>
      <c r="DS24" s="1277"/>
      <c r="DT24" s="1277"/>
      <c r="DU24" s="1277"/>
      <c r="DV24" s="1277"/>
      <c r="DW24" s="1277"/>
      <c r="DX24" s="1277"/>
      <c r="DY24" s="1277"/>
      <c r="DZ24" s="1277"/>
      <c r="EA24" s="1277"/>
      <c r="EB24" s="1277"/>
      <c r="EC24" s="1277"/>
      <c r="ED24" s="1277"/>
      <c r="EE24" s="1277"/>
      <c r="EF24" s="1277"/>
      <c r="EG24" s="1277"/>
      <c r="EH24" s="1277"/>
      <c r="EI24" s="1277"/>
      <c r="EJ24" s="1277"/>
      <c r="EK24" s="1277"/>
      <c r="EL24" s="1277"/>
      <c r="EM24" s="1277"/>
      <c r="EN24" s="1277"/>
      <c r="EO24" s="1277"/>
      <c r="EP24" s="1277"/>
      <c r="EQ24" s="1277"/>
      <c r="ER24" s="1277"/>
      <c r="ES24" s="1277"/>
      <c r="ET24" s="1277"/>
      <c r="EU24" s="1277"/>
      <c r="EV24" s="1277"/>
      <c r="EW24" s="1277"/>
      <c r="EX24" s="1277"/>
      <c r="EY24" s="1277"/>
      <c r="EZ24" s="1277"/>
      <c r="FA24" s="1277"/>
      <c r="FB24" s="1277"/>
      <c r="FC24" s="1277"/>
      <c r="FD24" s="1277"/>
      <c r="FE24" s="1277"/>
      <c r="FF24" s="1277"/>
      <c r="FG24" s="1277"/>
      <c r="FH24" s="1277"/>
      <c r="FI24" s="1277"/>
      <c r="FJ24" s="1277"/>
      <c r="FK24" s="1277"/>
      <c r="FL24" s="1277"/>
      <c r="FM24" s="1277"/>
      <c r="FN24" s="1277"/>
      <c r="FO24" s="1277"/>
      <c r="FP24" s="1277"/>
      <c r="FQ24" s="1277"/>
      <c r="FR24" s="1277"/>
      <c r="FS24" s="1277"/>
      <c r="FT24" s="1277"/>
      <c r="FU24" s="1277"/>
      <c r="FV24" s="1277"/>
      <c r="FW24" s="1277"/>
      <c r="FX24" s="1277"/>
      <c r="FY24" s="1277"/>
      <c r="FZ24" s="1277"/>
      <c r="GA24" s="1277"/>
      <c r="GB24" s="1277"/>
      <c r="GC24" s="1277"/>
      <c r="GD24" s="1277"/>
      <c r="GE24" s="1277"/>
      <c r="GF24" s="1277"/>
      <c r="GG24" s="1277"/>
      <c r="GH24" s="1277"/>
      <c r="GI24" s="1277"/>
      <c r="GJ24" s="1277"/>
      <c r="GK24" s="1277"/>
      <c r="GL24" s="1277"/>
      <c r="GM24" s="1277"/>
      <c r="GN24" s="1277"/>
      <c r="GO24" s="1277"/>
      <c r="GP24" s="1277"/>
      <c r="GQ24" s="1277"/>
      <c r="GR24" s="1277"/>
      <c r="GS24" s="1277"/>
      <c r="GT24" s="1277"/>
      <c r="GU24" s="1277"/>
      <c r="GV24" s="1277"/>
      <c r="GW24" s="1277"/>
      <c r="GX24" s="1277"/>
      <c r="GY24" s="1277"/>
      <c r="GZ24" s="1277"/>
      <c r="HA24" s="1277"/>
      <c r="HB24" s="1277"/>
      <c r="HC24" s="1277"/>
      <c r="HD24" s="1277"/>
      <c r="HE24" s="1277"/>
      <c r="HF24" s="1277"/>
      <c r="HG24" s="1277"/>
      <c r="HH24" s="1277"/>
      <c r="HI24" s="1277"/>
      <c r="HJ24" s="1277"/>
      <c r="HK24" s="1277"/>
      <c r="HL24" s="1277"/>
      <c r="HM24" s="1277"/>
      <c r="HN24" s="1277"/>
      <c r="HO24" s="1277"/>
      <c r="HP24" s="1277"/>
      <c r="HQ24" s="1277"/>
      <c r="HR24" s="1277"/>
      <c r="HS24" s="1277"/>
      <c r="HT24" s="1277"/>
      <c r="HU24" s="1277"/>
      <c r="HV24" s="1277"/>
      <c r="HW24" s="1277"/>
      <c r="HX24" s="1277"/>
      <c r="HY24" s="1277"/>
      <c r="HZ24" s="1277"/>
      <c r="IA24" s="1277"/>
      <c r="IB24" s="1277"/>
      <c r="IC24" s="1277"/>
      <c r="ID24" s="1277"/>
      <c r="IE24" s="1277"/>
      <c r="IF24" s="1277"/>
      <c r="IG24" s="1277"/>
      <c r="IH24" s="1277"/>
      <c r="II24" s="1277"/>
      <c r="IJ24" s="1277"/>
      <c r="IK24" s="1277"/>
      <c r="IL24" s="1277"/>
      <c r="IM24" s="1277"/>
      <c r="IN24" s="1277"/>
      <c r="IO24" s="1277"/>
      <c r="IP24" s="1277"/>
      <c r="IQ24" s="1277"/>
      <c r="IR24" s="1277"/>
      <c r="IS24" s="1277"/>
      <c r="IT24" s="1277"/>
      <c r="IU24" s="1277"/>
      <c r="IV24" s="1277"/>
    </row>
    <row r="25" spans="1:256" ht="16.5" customHeight="1">
      <c r="A25" s="1282"/>
      <c r="B25" s="1283"/>
      <c r="C25" s="1283"/>
      <c r="D25" s="1283"/>
      <c r="E25" s="1283"/>
      <c r="F25" s="1283"/>
      <c r="G25" s="1283"/>
      <c r="H25" s="1283">
        <f t="shared" si="3"/>
        <v>0</v>
      </c>
      <c r="I25" s="1282" t="s">
        <v>498</v>
      </c>
      <c r="J25" s="1283">
        <v>29548462</v>
      </c>
      <c r="K25" s="1283"/>
      <c r="L25" s="1283"/>
      <c r="M25" s="1283"/>
      <c r="N25" s="1283"/>
      <c r="O25" s="1283"/>
      <c r="P25" s="1293">
        <f t="shared" si="4"/>
        <v>29548462</v>
      </c>
      <c r="Q25" s="1277"/>
      <c r="R25" s="1277"/>
      <c r="S25" s="1277"/>
      <c r="T25" s="1277"/>
      <c r="U25" s="1277"/>
      <c r="V25" s="1277"/>
      <c r="W25" s="1277"/>
      <c r="X25" s="1277"/>
      <c r="Y25" s="1277"/>
      <c r="Z25" s="1277"/>
      <c r="AA25" s="1277"/>
      <c r="AB25" s="1277"/>
      <c r="AC25" s="1277"/>
      <c r="AD25" s="1277"/>
      <c r="AE25" s="1277"/>
      <c r="AF25" s="1277"/>
      <c r="AG25" s="1277"/>
      <c r="AH25" s="1277"/>
      <c r="AI25" s="1277"/>
      <c r="AJ25" s="1277"/>
      <c r="AK25" s="1277"/>
      <c r="AL25" s="1277"/>
      <c r="AM25" s="1277"/>
      <c r="AN25" s="1277"/>
      <c r="AO25" s="1277"/>
      <c r="AP25" s="1277"/>
      <c r="AQ25" s="1277"/>
      <c r="AR25" s="1277"/>
      <c r="AS25" s="1277"/>
      <c r="AT25" s="1277"/>
      <c r="AU25" s="1277"/>
      <c r="AV25" s="1277"/>
      <c r="AW25" s="1277"/>
      <c r="AX25" s="1277"/>
      <c r="AY25" s="1277"/>
      <c r="AZ25" s="1277"/>
      <c r="BA25" s="1277"/>
      <c r="BB25" s="1277"/>
      <c r="BC25" s="1277"/>
      <c r="BD25" s="1277"/>
      <c r="BE25" s="1277"/>
      <c r="BF25" s="1277"/>
      <c r="BG25" s="1277"/>
      <c r="BH25" s="1277"/>
      <c r="BI25" s="1277"/>
      <c r="BJ25" s="1277"/>
      <c r="BK25" s="1277"/>
      <c r="BL25" s="1277"/>
      <c r="BM25" s="1277"/>
      <c r="BN25" s="1277"/>
      <c r="BO25" s="1277"/>
      <c r="BP25" s="1277"/>
      <c r="BQ25" s="1277"/>
      <c r="BR25" s="1277"/>
      <c r="BS25" s="1277"/>
      <c r="BT25" s="1277"/>
      <c r="BU25" s="1277"/>
      <c r="BV25" s="1277"/>
      <c r="BW25" s="1277"/>
      <c r="BX25" s="1277"/>
      <c r="BY25" s="1277"/>
      <c r="BZ25" s="1277"/>
      <c r="CA25" s="1277"/>
      <c r="CB25" s="1277"/>
      <c r="CC25" s="1277"/>
      <c r="CD25" s="1277"/>
      <c r="CE25" s="1277"/>
      <c r="CF25" s="1277"/>
      <c r="CG25" s="1277"/>
      <c r="CH25" s="1277"/>
      <c r="CI25" s="1277"/>
      <c r="CJ25" s="1277"/>
      <c r="CK25" s="1277"/>
      <c r="CL25" s="1277"/>
      <c r="CM25" s="1277"/>
      <c r="CN25" s="1277"/>
      <c r="CO25" s="1277"/>
      <c r="CP25" s="1277"/>
      <c r="CQ25" s="1277"/>
      <c r="CR25" s="1277"/>
      <c r="CS25" s="1277"/>
      <c r="CT25" s="1277"/>
      <c r="CU25" s="1277"/>
      <c r="CV25" s="1277"/>
      <c r="CW25" s="1277"/>
      <c r="CX25" s="1277"/>
      <c r="CY25" s="1277"/>
      <c r="CZ25" s="1277"/>
      <c r="DA25" s="1277"/>
      <c r="DB25" s="1277"/>
      <c r="DC25" s="1277"/>
      <c r="DD25" s="1277"/>
      <c r="DE25" s="1277"/>
      <c r="DF25" s="1277"/>
      <c r="DG25" s="1277"/>
      <c r="DH25" s="1277"/>
      <c r="DI25" s="1277"/>
      <c r="DJ25" s="1277"/>
      <c r="DK25" s="1277"/>
      <c r="DL25" s="1277"/>
      <c r="DM25" s="1277"/>
      <c r="DN25" s="1277"/>
      <c r="DO25" s="1277"/>
      <c r="DP25" s="1277"/>
      <c r="DQ25" s="1277"/>
      <c r="DR25" s="1277"/>
      <c r="DS25" s="1277"/>
      <c r="DT25" s="1277"/>
      <c r="DU25" s="1277"/>
      <c r="DV25" s="1277"/>
      <c r="DW25" s="1277"/>
      <c r="DX25" s="1277"/>
      <c r="DY25" s="1277"/>
      <c r="DZ25" s="1277"/>
      <c r="EA25" s="1277"/>
      <c r="EB25" s="1277"/>
      <c r="EC25" s="1277"/>
      <c r="ED25" s="1277"/>
      <c r="EE25" s="1277"/>
      <c r="EF25" s="1277"/>
      <c r="EG25" s="1277"/>
      <c r="EH25" s="1277"/>
      <c r="EI25" s="1277"/>
      <c r="EJ25" s="1277"/>
      <c r="EK25" s="1277"/>
      <c r="EL25" s="1277"/>
      <c r="EM25" s="1277"/>
      <c r="EN25" s="1277"/>
      <c r="EO25" s="1277"/>
      <c r="EP25" s="1277"/>
      <c r="EQ25" s="1277"/>
      <c r="ER25" s="1277"/>
      <c r="ES25" s="1277"/>
      <c r="ET25" s="1277"/>
      <c r="EU25" s="1277"/>
      <c r="EV25" s="1277"/>
      <c r="EW25" s="1277"/>
      <c r="EX25" s="1277"/>
      <c r="EY25" s="1277"/>
      <c r="EZ25" s="1277"/>
      <c r="FA25" s="1277"/>
      <c r="FB25" s="1277"/>
      <c r="FC25" s="1277"/>
      <c r="FD25" s="1277"/>
      <c r="FE25" s="1277"/>
      <c r="FF25" s="1277"/>
      <c r="FG25" s="1277"/>
      <c r="FH25" s="1277"/>
      <c r="FI25" s="1277"/>
      <c r="FJ25" s="1277"/>
      <c r="FK25" s="1277"/>
      <c r="FL25" s="1277"/>
      <c r="FM25" s="1277"/>
      <c r="FN25" s="1277"/>
      <c r="FO25" s="1277"/>
      <c r="FP25" s="1277"/>
      <c r="FQ25" s="1277"/>
      <c r="FR25" s="1277"/>
      <c r="FS25" s="1277"/>
      <c r="FT25" s="1277"/>
      <c r="FU25" s="1277"/>
      <c r="FV25" s="1277"/>
      <c r="FW25" s="1277"/>
      <c r="FX25" s="1277"/>
      <c r="FY25" s="1277"/>
      <c r="FZ25" s="1277"/>
      <c r="GA25" s="1277"/>
      <c r="GB25" s="1277"/>
      <c r="GC25" s="1277"/>
      <c r="GD25" s="1277"/>
      <c r="GE25" s="1277"/>
      <c r="GF25" s="1277"/>
      <c r="GG25" s="1277"/>
      <c r="GH25" s="1277"/>
      <c r="GI25" s="1277"/>
      <c r="GJ25" s="1277"/>
      <c r="GK25" s="1277"/>
      <c r="GL25" s="1277"/>
      <c r="GM25" s="1277"/>
      <c r="GN25" s="1277"/>
      <c r="GO25" s="1277"/>
      <c r="GP25" s="1277"/>
      <c r="GQ25" s="1277"/>
      <c r="GR25" s="1277"/>
      <c r="GS25" s="1277"/>
      <c r="GT25" s="1277"/>
      <c r="GU25" s="1277"/>
      <c r="GV25" s="1277"/>
      <c r="GW25" s="1277"/>
      <c r="GX25" s="1277"/>
      <c r="GY25" s="1277"/>
      <c r="GZ25" s="1277"/>
      <c r="HA25" s="1277"/>
      <c r="HB25" s="1277"/>
      <c r="HC25" s="1277"/>
      <c r="HD25" s="1277"/>
      <c r="HE25" s="1277"/>
      <c r="HF25" s="1277"/>
      <c r="HG25" s="1277"/>
      <c r="HH25" s="1277"/>
      <c r="HI25" s="1277"/>
      <c r="HJ25" s="1277"/>
      <c r="HK25" s="1277"/>
      <c r="HL25" s="1277"/>
      <c r="HM25" s="1277"/>
      <c r="HN25" s="1277"/>
      <c r="HO25" s="1277"/>
      <c r="HP25" s="1277"/>
      <c r="HQ25" s="1277"/>
      <c r="HR25" s="1277"/>
      <c r="HS25" s="1277"/>
      <c r="HT25" s="1277"/>
      <c r="HU25" s="1277"/>
      <c r="HV25" s="1277"/>
      <c r="HW25" s="1277"/>
      <c r="HX25" s="1277"/>
      <c r="HY25" s="1277"/>
      <c r="HZ25" s="1277"/>
      <c r="IA25" s="1277"/>
      <c r="IB25" s="1277"/>
      <c r="IC25" s="1277"/>
      <c r="ID25" s="1277"/>
      <c r="IE25" s="1277"/>
      <c r="IF25" s="1277"/>
      <c r="IG25" s="1277"/>
      <c r="IH25" s="1277"/>
      <c r="II25" s="1277"/>
      <c r="IJ25" s="1277"/>
      <c r="IK25" s="1277"/>
      <c r="IL25" s="1277"/>
      <c r="IM25" s="1277"/>
      <c r="IN25" s="1277"/>
      <c r="IO25" s="1277"/>
      <c r="IP25" s="1277"/>
      <c r="IQ25" s="1277"/>
      <c r="IR25" s="1277"/>
      <c r="IS25" s="1277"/>
      <c r="IT25" s="1277"/>
      <c r="IU25" s="1277"/>
      <c r="IV25" s="1277"/>
    </row>
    <row r="26" spans="1:256" ht="16.5" customHeight="1">
      <c r="A26" s="1290" t="s">
        <v>496</v>
      </c>
      <c r="B26" s="1291">
        <f aca="true" t="shared" si="5" ref="B26:H26">SUM(B20:B25)</f>
        <v>70188292</v>
      </c>
      <c r="C26" s="1291">
        <f t="shared" si="5"/>
        <v>0</v>
      </c>
      <c r="D26" s="1291">
        <f t="shared" si="5"/>
        <v>1200000</v>
      </c>
      <c r="E26" s="1291">
        <f t="shared" si="5"/>
        <v>800000</v>
      </c>
      <c r="F26" s="1291">
        <f t="shared" si="5"/>
        <v>400000</v>
      </c>
      <c r="G26" s="1291">
        <f t="shared" si="5"/>
        <v>350000</v>
      </c>
      <c r="H26" s="1291">
        <f t="shared" si="5"/>
        <v>72938292</v>
      </c>
      <c r="I26" s="1290" t="s">
        <v>496</v>
      </c>
      <c r="J26" s="1291">
        <f aca="true" t="shared" si="6" ref="J26:O26">SUM(J20:J25)</f>
        <v>70188292</v>
      </c>
      <c r="K26" s="1291">
        <f t="shared" si="6"/>
        <v>0</v>
      </c>
      <c r="L26" s="1291">
        <f t="shared" si="6"/>
        <v>1200000</v>
      </c>
      <c r="M26" s="1291">
        <f t="shared" si="6"/>
        <v>800000</v>
      </c>
      <c r="N26" s="1291">
        <f t="shared" si="6"/>
        <v>400000</v>
      </c>
      <c r="O26" s="1291">
        <f t="shared" si="6"/>
        <v>350000</v>
      </c>
      <c r="P26" s="1291">
        <f t="shared" si="4"/>
        <v>72938292</v>
      </c>
      <c r="Q26" s="1277"/>
      <c r="R26" s="1277"/>
      <c r="S26" s="1277"/>
      <c r="T26" s="1277"/>
      <c r="U26" s="1277"/>
      <c r="V26" s="1277"/>
      <c r="W26" s="1277"/>
      <c r="X26" s="1277"/>
      <c r="Y26" s="1277"/>
      <c r="Z26" s="1277"/>
      <c r="AA26" s="1277"/>
      <c r="AB26" s="1277"/>
      <c r="AC26" s="1277"/>
      <c r="AD26" s="1277"/>
      <c r="AE26" s="1277"/>
      <c r="AF26" s="1277"/>
      <c r="AG26" s="1277"/>
      <c r="AH26" s="1277"/>
      <c r="AI26" s="1277"/>
      <c r="AJ26" s="1277"/>
      <c r="AK26" s="1277"/>
      <c r="AL26" s="1277"/>
      <c r="AM26" s="1277"/>
      <c r="AN26" s="1277"/>
      <c r="AO26" s="1277"/>
      <c r="AP26" s="1277"/>
      <c r="AQ26" s="1277"/>
      <c r="AR26" s="1277"/>
      <c r="AS26" s="1277"/>
      <c r="AT26" s="1277"/>
      <c r="AU26" s="1277"/>
      <c r="AV26" s="1277"/>
      <c r="AW26" s="1277"/>
      <c r="AX26" s="1277"/>
      <c r="AY26" s="1277"/>
      <c r="AZ26" s="1277"/>
      <c r="BA26" s="1277"/>
      <c r="BB26" s="1277"/>
      <c r="BC26" s="1277"/>
      <c r="BD26" s="1277"/>
      <c r="BE26" s="1277"/>
      <c r="BF26" s="1277"/>
      <c r="BG26" s="1277"/>
      <c r="BH26" s="1277"/>
      <c r="BI26" s="1277"/>
      <c r="BJ26" s="1277"/>
      <c r="BK26" s="1277"/>
      <c r="BL26" s="1277"/>
      <c r="BM26" s="1277"/>
      <c r="BN26" s="1277"/>
      <c r="BO26" s="1277"/>
      <c r="BP26" s="1277"/>
      <c r="BQ26" s="1277"/>
      <c r="BR26" s="1277"/>
      <c r="BS26" s="1277"/>
      <c r="BT26" s="1277"/>
      <c r="BU26" s="1277"/>
      <c r="BV26" s="1277"/>
      <c r="BW26" s="1277"/>
      <c r="BX26" s="1277"/>
      <c r="BY26" s="1277"/>
      <c r="BZ26" s="1277"/>
      <c r="CA26" s="1277"/>
      <c r="CB26" s="1277"/>
      <c r="CC26" s="1277"/>
      <c r="CD26" s="1277"/>
      <c r="CE26" s="1277"/>
      <c r="CF26" s="1277"/>
      <c r="CG26" s="1277"/>
      <c r="CH26" s="1277"/>
      <c r="CI26" s="1277"/>
      <c r="CJ26" s="1277"/>
      <c r="CK26" s="1277"/>
      <c r="CL26" s="1277"/>
      <c r="CM26" s="1277"/>
      <c r="CN26" s="1277"/>
      <c r="CO26" s="1277"/>
      <c r="CP26" s="1277"/>
      <c r="CQ26" s="1277"/>
      <c r="CR26" s="1277"/>
      <c r="CS26" s="1277"/>
      <c r="CT26" s="1277"/>
      <c r="CU26" s="1277"/>
      <c r="CV26" s="1277"/>
      <c r="CW26" s="1277"/>
      <c r="CX26" s="1277"/>
      <c r="CY26" s="1277"/>
      <c r="CZ26" s="1277"/>
      <c r="DA26" s="1277"/>
      <c r="DB26" s="1277"/>
      <c r="DC26" s="1277"/>
      <c r="DD26" s="1277"/>
      <c r="DE26" s="1277"/>
      <c r="DF26" s="1277"/>
      <c r="DG26" s="1277"/>
      <c r="DH26" s="1277"/>
      <c r="DI26" s="1277"/>
      <c r="DJ26" s="1277"/>
      <c r="DK26" s="1277"/>
      <c r="DL26" s="1277"/>
      <c r="DM26" s="1277"/>
      <c r="DN26" s="1277"/>
      <c r="DO26" s="1277"/>
      <c r="DP26" s="1277"/>
      <c r="DQ26" s="1277"/>
      <c r="DR26" s="1277"/>
      <c r="DS26" s="1277"/>
      <c r="DT26" s="1277"/>
      <c r="DU26" s="1277"/>
      <c r="DV26" s="1277"/>
      <c r="DW26" s="1277"/>
      <c r="DX26" s="1277"/>
      <c r="DY26" s="1277"/>
      <c r="DZ26" s="1277"/>
      <c r="EA26" s="1277"/>
      <c r="EB26" s="1277"/>
      <c r="EC26" s="1277"/>
      <c r="ED26" s="1277"/>
      <c r="EE26" s="1277"/>
      <c r="EF26" s="1277"/>
      <c r="EG26" s="1277"/>
      <c r="EH26" s="1277"/>
      <c r="EI26" s="1277"/>
      <c r="EJ26" s="1277"/>
      <c r="EK26" s="1277"/>
      <c r="EL26" s="1277"/>
      <c r="EM26" s="1277"/>
      <c r="EN26" s="1277"/>
      <c r="EO26" s="1277"/>
      <c r="EP26" s="1277"/>
      <c r="EQ26" s="1277"/>
      <c r="ER26" s="1277"/>
      <c r="ES26" s="1277"/>
      <c r="ET26" s="1277"/>
      <c r="EU26" s="1277"/>
      <c r="EV26" s="1277"/>
      <c r="EW26" s="1277"/>
      <c r="EX26" s="1277"/>
      <c r="EY26" s="1277"/>
      <c r="EZ26" s="1277"/>
      <c r="FA26" s="1277"/>
      <c r="FB26" s="1277"/>
      <c r="FC26" s="1277"/>
      <c r="FD26" s="1277"/>
      <c r="FE26" s="1277"/>
      <c r="FF26" s="1277"/>
      <c r="FG26" s="1277"/>
      <c r="FH26" s="1277"/>
      <c r="FI26" s="1277"/>
      <c r="FJ26" s="1277"/>
      <c r="FK26" s="1277"/>
      <c r="FL26" s="1277"/>
      <c r="FM26" s="1277"/>
      <c r="FN26" s="1277"/>
      <c r="FO26" s="1277"/>
      <c r="FP26" s="1277"/>
      <c r="FQ26" s="1277"/>
      <c r="FR26" s="1277"/>
      <c r="FS26" s="1277"/>
      <c r="FT26" s="1277"/>
      <c r="FU26" s="1277"/>
      <c r="FV26" s="1277"/>
      <c r="FW26" s="1277"/>
      <c r="FX26" s="1277"/>
      <c r="FY26" s="1277"/>
      <c r="FZ26" s="1277"/>
      <c r="GA26" s="1277"/>
      <c r="GB26" s="1277"/>
      <c r="GC26" s="1277"/>
      <c r="GD26" s="1277"/>
      <c r="GE26" s="1277"/>
      <c r="GF26" s="1277"/>
      <c r="GG26" s="1277"/>
      <c r="GH26" s="1277"/>
      <c r="GI26" s="1277"/>
      <c r="GJ26" s="1277"/>
      <c r="GK26" s="1277"/>
      <c r="GL26" s="1277"/>
      <c r="GM26" s="1277"/>
      <c r="GN26" s="1277"/>
      <c r="GO26" s="1277"/>
      <c r="GP26" s="1277"/>
      <c r="GQ26" s="1277"/>
      <c r="GR26" s="1277"/>
      <c r="GS26" s="1277"/>
      <c r="GT26" s="1277"/>
      <c r="GU26" s="1277"/>
      <c r="GV26" s="1277"/>
      <c r="GW26" s="1277"/>
      <c r="GX26" s="1277"/>
      <c r="GY26" s="1277"/>
      <c r="GZ26" s="1277"/>
      <c r="HA26" s="1277"/>
      <c r="HB26" s="1277"/>
      <c r="HC26" s="1277"/>
      <c r="HD26" s="1277"/>
      <c r="HE26" s="1277"/>
      <c r="HF26" s="1277"/>
      <c r="HG26" s="1277"/>
      <c r="HH26" s="1277"/>
      <c r="HI26" s="1277"/>
      <c r="HJ26" s="1277"/>
      <c r="HK26" s="1277"/>
      <c r="HL26" s="1277"/>
      <c r="HM26" s="1277"/>
      <c r="HN26" s="1277"/>
      <c r="HO26" s="1277"/>
      <c r="HP26" s="1277"/>
      <c r="HQ26" s="1277"/>
      <c r="HR26" s="1277"/>
      <c r="HS26" s="1277"/>
      <c r="HT26" s="1277"/>
      <c r="HU26" s="1277"/>
      <c r="HV26" s="1277"/>
      <c r="HW26" s="1277"/>
      <c r="HX26" s="1277"/>
      <c r="HY26" s="1277"/>
      <c r="HZ26" s="1277"/>
      <c r="IA26" s="1277"/>
      <c r="IB26" s="1277"/>
      <c r="IC26" s="1277"/>
      <c r="ID26" s="1277"/>
      <c r="IE26" s="1277"/>
      <c r="IF26" s="1277"/>
      <c r="IG26" s="1277"/>
      <c r="IH26" s="1277"/>
      <c r="II26" s="1277"/>
      <c r="IJ26" s="1277"/>
      <c r="IK26" s="1277"/>
      <c r="IL26" s="1277"/>
      <c r="IM26" s="1277"/>
      <c r="IN26" s="1277"/>
      <c r="IO26" s="1277"/>
      <c r="IP26" s="1277"/>
      <c r="IQ26" s="1277"/>
      <c r="IR26" s="1277"/>
      <c r="IS26" s="1277"/>
      <c r="IT26" s="1277"/>
      <c r="IU26" s="1277"/>
      <c r="IV26" s="1277"/>
    </row>
    <row r="27" spans="1:256" ht="16.5" customHeight="1">
      <c r="A27" s="1279" t="s">
        <v>506</v>
      </c>
      <c r="B27" s="1295">
        <f aca="true" t="shared" si="7" ref="B27:H27">SUM(B17+B26)</f>
        <v>450807476</v>
      </c>
      <c r="C27" s="1295">
        <f t="shared" si="7"/>
        <v>9902000</v>
      </c>
      <c r="D27" s="1295">
        <f t="shared" si="7"/>
        <v>86703000</v>
      </c>
      <c r="E27" s="1295">
        <f t="shared" si="7"/>
        <v>113285704</v>
      </c>
      <c r="F27" s="1295">
        <f t="shared" si="7"/>
        <v>18150000</v>
      </c>
      <c r="G27" s="1295">
        <f t="shared" si="7"/>
        <v>89518407</v>
      </c>
      <c r="H27" s="1295">
        <f t="shared" si="7"/>
        <v>768366587</v>
      </c>
      <c r="I27" s="1279" t="s">
        <v>507</v>
      </c>
      <c r="J27" s="1295">
        <f aca="true" t="shared" si="8" ref="J27:P27">SUM(J17+J26)</f>
        <v>450807476</v>
      </c>
      <c r="K27" s="1295">
        <f t="shared" si="8"/>
        <v>9902000</v>
      </c>
      <c r="L27" s="1295">
        <f t="shared" si="8"/>
        <v>86703000</v>
      </c>
      <c r="M27" s="1295">
        <f t="shared" si="8"/>
        <v>113285704</v>
      </c>
      <c r="N27" s="1295">
        <f t="shared" si="8"/>
        <v>18150000</v>
      </c>
      <c r="O27" s="1295">
        <f t="shared" si="8"/>
        <v>89518407</v>
      </c>
      <c r="P27" s="1295">
        <f t="shared" si="8"/>
        <v>768366587</v>
      </c>
      <c r="Q27" s="1277"/>
      <c r="R27" s="1277"/>
      <c r="S27" s="1277"/>
      <c r="T27" s="1277"/>
      <c r="U27" s="1277"/>
      <c r="V27" s="1277"/>
      <c r="W27" s="1277"/>
      <c r="X27" s="1277"/>
      <c r="Y27" s="1277"/>
      <c r="Z27" s="1277"/>
      <c r="AA27" s="1277"/>
      <c r="AB27" s="1277"/>
      <c r="AC27" s="1277"/>
      <c r="AD27" s="1277"/>
      <c r="AE27" s="1277"/>
      <c r="AF27" s="1277"/>
      <c r="AG27" s="1277"/>
      <c r="AH27" s="1277"/>
      <c r="AI27" s="1277"/>
      <c r="AJ27" s="1277"/>
      <c r="AK27" s="1277"/>
      <c r="AL27" s="1277"/>
      <c r="AM27" s="1277"/>
      <c r="AN27" s="1277"/>
      <c r="AO27" s="1277"/>
      <c r="AP27" s="1277"/>
      <c r="AQ27" s="1277"/>
      <c r="AR27" s="1277"/>
      <c r="AS27" s="1277"/>
      <c r="AT27" s="1277"/>
      <c r="AU27" s="1277"/>
      <c r="AV27" s="1277"/>
      <c r="AW27" s="1277"/>
      <c r="AX27" s="1277"/>
      <c r="AY27" s="1277"/>
      <c r="AZ27" s="1277"/>
      <c r="BA27" s="1277"/>
      <c r="BB27" s="1277"/>
      <c r="BC27" s="1277"/>
      <c r="BD27" s="1277"/>
      <c r="BE27" s="1277"/>
      <c r="BF27" s="1277"/>
      <c r="BG27" s="1277"/>
      <c r="BH27" s="1277"/>
      <c r="BI27" s="1277"/>
      <c r="BJ27" s="1277"/>
      <c r="BK27" s="1277"/>
      <c r="BL27" s="1277"/>
      <c r="BM27" s="1277"/>
      <c r="BN27" s="1277"/>
      <c r="BO27" s="1277"/>
      <c r="BP27" s="1277"/>
      <c r="BQ27" s="1277"/>
      <c r="BR27" s="1277"/>
      <c r="BS27" s="1277"/>
      <c r="BT27" s="1277"/>
      <c r="BU27" s="1277"/>
      <c r="BV27" s="1277"/>
      <c r="BW27" s="1277"/>
      <c r="BX27" s="1277"/>
      <c r="BY27" s="1277"/>
      <c r="BZ27" s="1277"/>
      <c r="CA27" s="1277"/>
      <c r="CB27" s="1277"/>
      <c r="CC27" s="1277"/>
      <c r="CD27" s="1277"/>
      <c r="CE27" s="1277"/>
      <c r="CF27" s="1277"/>
      <c r="CG27" s="1277"/>
      <c r="CH27" s="1277"/>
      <c r="CI27" s="1277"/>
      <c r="CJ27" s="1277"/>
      <c r="CK27" s="1277"/>
      <c r="CL27" s="1277"/>
      <c r="CM27" s="1277"/>
      <c r="CN27" s="1277"/>
      <c r="CO27" s="1277"/>
      <c r="CP27" s="1277"/>
      <c r="CQ27" s="1277"/>
      <c r="CR27" s="1277"/>
      <c r="CS27" s="1277"/>
      <c r="CT27" s="1277"/>
      <c r="CU27" s="1277"/>
      <c r="CV27" s="1277"/>
      <c r="CW27" s="1277"/>
      <c r="CX27" s="1277"/>
      <c r="CY27" s="1277"/>
      <c r="CZ27" s="1277"/>
      <c r="DA27" s="1277"/>
      <c r="DB27" s="1277"/>
      <c r="DC27" s="1277"/>
      <c r="DD27" s="1277"/>
      <c r="DE27" s="1277"/>
      <c r="DF27" s="1277"/>
      <c r="DG27" s="1277"/>
      <c r="DH27" s="1277"/>
      <c r="DI27" s="1277"/>
      <c r="DJ27" s="1277"/>
      <c r="DK27" s="1277"/>
      <c r="DL27" s="1277"/>
      <c r="DM27" s="1277"/>
      <c r="DN27" s="1277"/>
      <c r="DO27" s="1277"/>
      <c r="DP27" s="1277"/>
      <c r="DQ27" s="1277"/>
      <c r="DR27" s="1277"/>
      <c r="DS27" s="1277"/>
      <c r="DT27" s="1277"/>
      <c r="DU27" s="1277"/>
      <c r="DV27" s="1277"/>
      <c r="DW27" s="1277"/>
      <c r="DX27" s="1277"/>
      <c r="DY27" s="1277"/>
      <c r="DZ27" s="1277"/>
      <c r="EA27" s="1277"/>
      <c r="EB27" s="1277"/>
      <c r="EC27" s="1277"/>
      <c r="ED27" s="1277"/>
      <c r="EE27" s="1277"/>
      <c r="EF27" s="1277"/>
      <c r="EG27" s="1277"/>
      <c r="EH27" s="1277"/>
      <c r="EI27" s="1277"/>
      <c r="EJ27" s="1277"/>
      <c r="EK27" s="1277"/>
      <c r="EL27" s="1277"/>
      <c r="EM27" s="1277"/>
      <c r="EN27" s="1277"/>
      <c r="EO27" s="1277"/>
      <c r="EP27" s="1277"/>
      <c r="EQ27" s="1277"/>
      <c r="ER27" s="1277"/>
      <c r="ES27" s="1277"/>
      <c r="ET27" s="1277"/>
      <c r="EU27" s="1277"/>
      <c r="EV27" s="1277"/>
      <c r="EW27" s="1277"/>
      <c r="EX27" s="1277"/>
      <c r="EY27" s="1277"/>
      <c r="EZ27" s="1277"/>
      <c r="FA27" s="1277"/>
      <c r="FB27" s="1277"/>
      <c r="FC27" s="1277"/>
      <c r="FD27" s="1277"/>
      <c r="FE27" s="1277"/>
      <c r="FF27" s="1277"/>
      <c r="FG27" s="1277"/>
      <c r="FH27" s="1277"/>
      <c r="FI27" s="1277"/>
      <c r="FJ27" s="1277"/>
      <c r="FK27" s="1277"/>
      <c r="FL27" s="1277"/>
      <c r="FM27" s="1277"/>
      <c r="FN27" s="1277"/>
      <c r="FO27" s="1277"/>
      <c r="FP27" s="1277"/>
      <c r="FQ27" s="1277"/>
      <c r="FR27" s="1277"/>
      <c r="FS27" s="1277"/>
      <c r="FT27" s="1277"/>
      <c r="FU27" s="1277"/>
      <c r="FV27" s="1277"/>
      <c r="FW27" s="1277"/>
      <c r="FX27" s="1277"/>
      <c r="FY27" s="1277"/>
      <c r="FZ27" s="1277"/>
      <c r="GA27" s="1277"/>
      <c r="GB27" s="1277"/>
      <c r="GC27" s="1277"/>
      <c r="GD27" s="1277"/>
      <c r="GE27" s="1277"/>
      <c r="GF27" s="1277"/>
      <c r="GG27" s="1277"/>
      <c r="GH27" s="1277"/>
      <c r="GI27" s="1277"/>
      <c r="GJ27" s="1277"/>
      <c r="GK27" s="1277"/>
      <c r="GL27" s="1277"/>
      <c r="GM27" s="1277"/>
      <c r="GN27" s="1277"/>
      <c r="GO27" s="1277"/>
      <c r="GP27" s="1277"/>
      <c r="GQ27" s="1277"/>
      <c r="GR27" s="1277"/>
      <c r="GS27" s="1277"/>
      <c r="GT27" s="1277"/>
      <c r="GU27" s="1277"/>
      <c r="GV27" s="1277"/>
      <c r="GW27" s="1277"/>
      <c r="GX27" s="1277"/>
      <c r="GY27" s="1277"/>
      <c r="GZ27" s="1277"/>
      <c r="HA27" s="1277"/>
      <c r="HB27" s="1277"/>
      <c r="HC27" s="1277"/>
      <c r="HD27" s="1277"/>
      <c r="HE27" s="1277"/>
      <c r="HF27" s="1277"/>
      <c r="HG27" s="1277"/>
      <c r="HH27" s="1277"/>
      <c r="HI27" s="1277"/>
      <c r="HJ27" s="1277"/>
      <c r="HK27" s="1277"/>
      <c r="HL27" s="1277"/>
      <c r="HM27" s="1277"/>
      <c r="HN27" s="1277"/>
      <c r="HO27" s="1277"/>
      <c r="HP27" s="1277"/>
      <c r="HQ27" s="1277"/>
      <c r="HR27" s="1277"/>
      <c r="HS27" s="1277"/>
      <c r="HT27" s="1277"/>
      <c r="HU27" s="1277"/>
      <c r="HV27" s="1277"/>
      <c r="HW27" s="1277"/>
      <c r="HX27" s="1277"/>
      <c r="HY27" s="1277"/>
      <c r="HZ27" s="1277"/>
      <c r="IA27" s="1277"/>
      <c r="IB27" s="1277"/>
      <c r="IC27" s="1277"/>
      <c r="ID27" s="1277"/>
      <c r="IE27" s="1277"/>
      <c r="IF27" s="1277"/>
      <c r="IG27" s="1277"/>
      <c r="IH27" s="1277"/>
      <c r="II27" s="1277"/>
      <c r="IJ27" s="1277"/>
      <c r="IK27" s="1277"/>
      <c r="IL27" s="1277"/>
      <c r="IM27" s="1277"/>
      <c r="IN27" s="1277"/>
      <c r="IO27" s="1277"/>
      <c r="IP27" s="1277"/>
      <c r="IQ27" s="1277"/>
      <c r="IR27" s="1277"/>
      <c r="IS27" s="1277"/>
      <c r="IT27" s="1277"/>
      <c r="IU27" s="1277"/>
      <c r="IV27" s="1277"/>
    </row>
    <row r="28" ht="18" customHeight="1"/>
    <row r="29" ht="20.25" customHeight="1"/>
    <row r="30" ht="20.25" customHeight="1"/>
    <row r="31" ht="20.25" customHeight="1"/>
    <row r="32" ht="20.25" customHeight="1"/>
  </sheetData>
  <sheetProtection selectLockedCells="1" selectUnlockedCells="1"/>
  <mergeCells count="9">
    <mergeCell ref="A18:H18"/>
    <mergeCell ref="I18:P18"/>
    <mergeCell ref="A1:D1"/>
    <mergeCell ref="I1:P1"/>
    <mergeCell ref="A2:P2"/>
    <mergeCell ref="A4:P4"/>
    <mergeCell ref="G6:H6"/>
    <mergeCell ref="N6:P6"/>
    <mergeCell ref="A3:P3"/>
  </mergeCells>
  <printOptions/>
  <pageMargins left="0.25" right="0.25" top="0.75" bottom="0.75" header="0.3" footer="0.3"/>
  <pageSetup fitToHeight="1" fitToWidth="1" horizontalDpi="600" verticalDpi="600" orientation="landscape" paperSize="9" scale="61" r:id="rId1"/>
  <colBreaks count="1" manualBreakCount="1">
    <brk id="16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IV39"/>
  <sheetViews>
    <sheetView showGridLines="0" view="pageBreakPreview" zoomScaleSheetLayoutView="100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D9" sqref="D9"/>
    </sheetView>
  </sheetViews>
  <sheetFormatPr defaultColWidth="11.7109375" defaultRowHeight="12.75" customHeight="1"/>
  <cols>
    <col min="1" max="1" width="21.7109375" style="56" customWidth="1"/>
    <col min="2" max="2" width="11.7109375" style="56" customWidth="1"/>
    <col min="3" max="3" width="11.28125" style="56" customWidth="1"/>
    <col min="4" max="5" width="11.28125" style="56" bestFit="1" customWidth="1"/>
    <col min="6" max="6" width="11.28125" style="113" bestFit="1" customWidth="1"/>
    <col min="7" max="13" width="11.28125" style="56" bestFit="1" customWidth="1"/>
    <col min="14" max="14" width="14.140625" style="56" customWidth="1"/>
    <col min="15" max="25" width="10.7109375" style="56" customWidth="1"/>
    <col min="26" max="16384" width="11.7109375" style="56" customWidth="1"/>
  </cols>
  <sheetData>
    <row r="1" spans="9:14" s="114" customFormat="1" ht="18" customHeight="1">
      <c r="I1" s="1392" t="s">
        <v>509</v>
      </c>
      <c r="J1" s="1392"/>
      <c r="K1" s="1392"/>
      <c r="L1" s="1392"/>
      <c r="M1" s="1392"/>
      <c r="N1" s="1392"/>
    </row>
    <row r="2" spans="1:14" ht="12.75" customHeight="1">
      <c r="A2" s="1393" t="s">
        <v>825</v>
      </c>
      <c r="B2" s="1393"/>
      <c r="C2" s="1393"/>
      <c r="D2" s="1393"/>
      <c r="E2" s="1393"/>
      <c r="F2" s="1393"/>
      <c r="G2" s="1393"/>
      <c r="H2" s="1393"/>
      <c r="I2" s="1393"/>
      <c r="J2" s="1393"/>
      <c r="K2" s="1393"/>
      <c r="L2" s="1393"/>
      <c r="M2" s="1393"/>
      <c r="N2" s="1393"/>
    </row>
    <row r="3" spans="1:14" ht="16.5" customHeight="1">
      <c r="A3" s="1396" t="s">
        <v>814</v>
      </c>
      <c r="B3" s="1396"/>
      <c r="C3" s="1396"/>
      <c r="D3" s="1396"/>
      <c r="E3" s="1396"/>
      <c r="F3" s="1396"/>
      <c r="G3" s="1396"/>
      <c r="H3" s="1396"/>
      <c r="I3" s="1396"/>
      <c r="J3" s="1396"/>
      <c r="K3" s="1396"/>
      <c r="L3" s="1396"/>
      <c r="M3" s="1396"/>
      <c r="N3" s="1396"/>
    </row>
    <row r="4" spans="1:256" ht="12.75" customHeight="1">
      <c r="A4" s="1394" t="s">
        <v>510</v>
      </c>
      <c r="B4" s="1394"/>
      <c r="C4" s="1394"/>
      <c r="D4" s="1394"/>
      <c r="E4" s="1394"/>
      <c r="F4" s="1394"/>
      <c r="G4" s="1394"/>
      <c r="H4" s="1394"/>
      <c r="I4" s="1394"/>
      <c r="J4" s="1394"/>
      <c r="K4" s="1394"/>
      <c r="L4" s="1394"/>
      <c r="M4" s="1394"/>
      <c r="N4" s="139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12.75" customHeight="1">
      <c r="A5" s="1394"/>
      <c r="B5" s="1394"/>
      <c r="C5" s="1394"/>
      <c r="D5" s="1394"/>
      <c r="E5" s="1394"/>
      <c r="F5" s="1394"/>
      <c r="G5" s="1394"/>
      <c r="H5" s="1394"/>
      <c r="I5" s="1394"/>
      <c r="J5" s="1394"/>
      <c r="K5" s="1394"/>
      <c r="L5" s="1394"/>
      <c r="M5" s="1394"/>
      <c r="N5" s="1394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3.5" customHeight="1">
      <c r="A6" s="260"/>
      <c r="B6" s="260"/>
      <c r="C6" s="260"/>
      <c r="D6" s="260"/>
      <c r="E6" s="260"/>
      <c r="F6" s="260"/>
      <c r="G6" s="260"/>
      <c r="H6" s="260"/>
      <c r="I6" s="260"/>
      <c r="J6" s="260"/>
      <c r="K6" s="260"/>
      <c r="L6"/>
      <c r="M6" s="1395" t="s">
        <v>155</v>
      </c>
      <c r="N6" s="1395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24" customHeight="1">
      <c r="A7" s="692" t="s">
        <v>24</v>
      </c>
      <c r="B7" s="693" t="s">
        <v>511</v>
      </c>
      <c r="C7" s="693" t="s">
        <v>512</v>
      </c>
      <c r="D7" s="693" t="s">
        <v>513</v>
      </c>
      <c r="E7" s="693" t="s">
        <v>514</v>
      </c>
      <c r="F7" s="693" t="s">
        <v>515</v>
      </c>
      <c r="G7" s="693" t="s">
        <v>516</v>
      </c>
      <c r="H7" s="693" t="s">
        <v>517</v>
      </c>
      <c r="I7" s="693" t="s">
        <v>518</v>
      </c>
      <c r="J7" s="693" t="s">
        <v>519</v>
      </c>
      <c r="K7" s="693" t="s">
        <v>520</v>
      </c>
      <c r="L7" s="693" t="s">
        <v>521</v>
      </c>
      <c r="M7" s="693" t="s">
        <v>522</v>
      </c>
      <c r="N7" s="694" t="s">
        <v>523</v>
      </c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6.5" customHeight="1">
      <c r="A8" s="695" t="s">
        <v>157</v>
      </c>
      <c r="B8" s="261"/>
      <c r="C8" s="261"/>
      <c r="D8" s="261"/>
      <c r="E8" s="261"/>
      <c r="F8" s="261"/>
      <c r="G8" s="261"/>
      <c r="H8" s="261"/>
      <c r="I8" s="261"/>
      <c r="J8" s="261"/>
      <c r="K8" s="261"/>
      <c r="L8" s="261"/>
      <c r="M8" s="261"/>
      <c r="N8" s="696">
        <f aca="true" t="shared" si="0" ref="N8:N19">SUM(B8:M8)</f>
        <v>0</v>
      </c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28.5" customHeight="1">
      <c r="A9" s="697" t="s">
        <v>165</v>
      </c>
      <c r="B9" s="261">
        <v>16378688</v>
      </c>
      <c r="C9" s="261">
        <v>16378688</v>
      </c>
      <c r="D9" s="261">
        <f aca="true" t="shared" si="1" ref="D9:L9">C9</f>
        <v>16378688</v>
      </c>
      <c r="E9" s="261">
        <f t="shared" si="1"/>
        <v>16378688</v>
      </c>
      <c r="F9" s="261">
        <f t="shared" si="1"/>
        <v>16378688</v>
      </c>
      <c r="G9" s="261">
        <f t="shared" si="1"/>
        <v>16378688</v>
      </c>
      <c r="H9" s="261">
        <f t="shared" si="1"/>
        <v>16378688</v>
      </c>
      <c r="I9" s="261">
        <f t="shared" si="1"/>
        <v>16378688</v>
      </c>
      <c r="J9" s="261">
        <f t="shared" si="1"/>
        <v>16378688</v>
      </c>
      <c r="K9" s="261">
        <f t="shared" si="1"/>
        <v>16378688</v>
      </c>
      <c r="L9" s="261">
        <f t="shared" si="1"/>
        <v>16378688</v>
      </c>
      <c r="M9" s="261">
        <v>16378684</v>
      </c>
      <c r="N9" s="696">
        <f t="shared" si="0"/>
        <v>196544252</v>
      </c>
      <c r="O9"/>
      <c r="P9" s="13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38.25" customHeight="1">
      <c r="A10" s="697" t="s">
        <v>720</v>
      </c>
      <c r="B10" s="261"/>
      <c r="C10" s="261"/>
      <c r="D10" s="261"/>
      <c r="E10" s="261"/>
      <c r="F10" s="261"/>
      <c r="G10" s="261"/>
      <c r="H10" s="261"/>
      <c r="I10" s="261"/>
      <c r="J10" s="261"/>
      <c r="K10" s="261"/>
      <c r="L10" s="261"/>
      <c r="M10" s="261"/>
      <c r="N10" s="696">
        <f t="shared" si="0"/>
        <v>0</v>
      </c>
      <c r="O10"/>
      <c r="P10" s="139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24" customHeight="1">
      <c r="A11" s="697" t="s">
        <v>170</v>
      </c>
      <c r="B11" s="261"/>
      <c r="C11" s="261"/>
      <c r="D11" s="261"/>
      <c r="E11" s="261"/>
      <c r="F11" s="261"/>
      <c r="G11" s="261"/>
      <c r="H11" s="261"/>
      <c r="I11" s="261"/>
      <c r="J11" s="261"/>
      <c r="K11" s="261"/>
      <c r="L11" s="261"/>
      <c r="M11" s="261"/>
      <c r="N11" s="696">
        <f t="shared" si="0"/>
        <v>0</v>
      </c>
      <c r="O11" s="262"/>
      <c r="P11" s="263"/>
      <c r="Q11" s="264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24" customHeight="1">
      <c r="A12" s="697" t="s">
        <v>177</v>
      </c>
      <c r="B12" s="261">
        <v>12512917</v>
      </c>
      <c r="C12" s="261">
        <f>B12</f>
        <v>12512917</v>
      </c>
      <c r="D12" s="261">
        <f aca="true" t="shared" si="2" ref="D12:L12">C12</f>
        <v>12512917</v>
      </c>
      <c r="E12" s="261">
        <f t="shared" si="2"/>
        <v>12512917</v>
      </c>
      <c r="F12" s="261">
        <f t="shared" si="2"/>
        <v>12512917</v>
      </c>
      <c r="G12" s="261">
        <f t="shared" si="2"/>
        <v>12512917</v>
      </c>
      <c r="H12" s="261">
        <f t="shared" si="2"/>
        <v>12512917</v>
      </c>
      <c r="I12" s="261">
        <f t="shared" si="2"/>
        <v>12512917</v>
      </c>
      <c r="J12" s="261">
        <f t="shared" si="2"/>
        <v>12512917</v>
      </c>
      <c r="K12" s="261">
        <f t="shared" si="2"/>
        <v>12512917</v>
      </c>
      <c r="L12" s="261">
        <f t="shared" si="2"/>
        <v>12512917</v>
      </c>
      <c r="M12" s="261">
        <v>12512913</v>
      </c>
      <c r="N12" s="696">
        <f t="shared" si="0"/>
        <v>150155000</v>
      </c>
      <c r="O12" s="265"/>
      <c r="P12" s="263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24" customHeight="1">
      <c r="A13" s="697" t="s">
        <v>78</v>
      </c>
      <c r="B13" s="261">
        <v>3585159</v>
      </c>
      <c r="C13" s="261">
        <f>B13</f>
        <v>3585159</v>
      </c>
      <c r="D13" s="261">
        <f aca="true" t="shared" si="3" ref="D13:L13">C13</f>
        <v>3585159</v>
      </c>
      <c r="E13" s="261">
        <f t="shared" si="3"/>
        <v>3585159</v>
      </c>
      <c r="F13" s="261">
        <f t="shared" si="3"/>
        <v>3585159</v>
      </c>
      <c r="G13" s="261">
        <f t="shared" si="3"/>
        <v>3585159</v>
      </c>
      <c r="H13" s="261">
        <f t="shared" si="3"/>
        <v>3585159</v>
      </c>
      <c r="I13" s="261">
        <f t="shared" si="3"/>
        <v>3585159</v>
      </c>
      <c r="J13" s="261">
        <f t="shared" si="3"/>
        <v>3585159</v>
      </c>
      <c r="K13" s="261">
        <f t="shared" si="3"/>
        <v>3585159</v>
      </c>
      <c r="L13" s="261">
        <f t="shared" si="3"/>
        <v>3585159</v>
      </c>
      <c r="M13" s="261">
        <v>3585160</v>
      </c>
      <c r="N13" s="696">
        <f t="shared" si="0"/>
        <v>43021909</v>
      </c>
      <c r="O13" s="265"/>
      <c r="P13" s="26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18.75" customHeight="1">
      <c r="A14" s="697" t="s">
        <v>13</v>
      </c>
      <c r="B14" s="261">
        <v>3386652</v>
      </c>
      <c r="C14" s="261">
        <f>B14</f>
        <v>3386652</v>
      </c>
      <c r="D14" s="261">
        <f aca="true" t="shared" si="4" ref="D14:L14">C14</f>
        <v>3386652</v>
      </c>
      <c r="E14" s="261">
        <f t="shared" si="4"/>
        <v>3386652</v>
      </c>
      <c r="F14" s="261">
        <f t="shared" si="4"/>
        <v>3386652</v>
      </c>
      <c r="G14" s="261">
        <f t="shared" si="4"/>
        <v>3386652</v>
      </c>
      <c r="H14" s="261">
        <f t="shared" si="4"/>
        <v>3386652</v>
      </c>
      <c r="I14" s="261">
        <f t="shared" si="4"/>
        <v>3386652</v>
      </c>
      <c r="J14" s="261">
        <f t="shared" si="4"/>
        <v>3386652</v>
      </c>
      <c r="K14" s="261">
        <f t="shared" si="4"/>
        <v>3386652</v>
      </c>
      <c r="L14" s="261">
        <f t="shared" si="4"/>
        <v>3386652</v>
      </c>
      <c r="M14" s="261">
        <v>3386658</v>
      </c>
      <c r="N14" s="696">
        <f t="shared" si="0"/>
        <v>40639830</v>
      </c>
      <c r="O14" s="266"/>
      <c r="P14" s="263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25.5">
      <c r="A15" s="697" t="s">
        <v>189</v>
      </c>
      <c r="B15" s="261"/>
      <c r="C15" s="261"/>
      <c r="D15" s="261">
        <v>215000</v>
      </c>
      <c r="E15" s="261"/>
      <c r="F15" s="261"/>
      <c r="G15" s="261"/>
      <c r="H15" s="261"/>
      <c r="I15" s="261"/>
      <c r="J15" s="261"/>
      <c r="K15" s="261"/>
      <c r="L15" s="261"/>
      <c r="M15" s="261"/>
      <c r="N15" s="696">
        <f t="shared" si="0"/>
        <v>215000</v>
      </c>
      <c r="O15" s="266"/>
      <c r="P15" s="263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25.5">
      <c r="A16" s="697" t="s">
        <v>230</v>
      </c>
      <c r="B16" s="261"/>
      <c r="C16" s="261"/>
      <c r="D16" s="261">
        <v>800000</v>
      </c>
      <c r="E16" s="261"/>
      <c r="F16" s="261"/>
      <c r="G16" s="261"/>
      <c r="H16" s="261"/>
      <c r="I16" s="261"/>
      <c r="J16" s="261"/>
      <c r="K16" s="261"/>
      <c r="L16" s="261"/>
      <c r="M16" s="261"/>
      <c r="N16" s="696">
        <f t="shared" si="0"/>
        <v>800000</v>
      </c>
      <c r="O16" s="266"/>
      <c r="P16" s="263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24" customHeight="1">
      <c r="A17" s="697" t="s">
        <v>721</v>
      </c>
      <c r="B17" s="261"/>
      <c r="C17" s="261"/>
      <c r="D17" s="261"/>
      <c r="E17" s="261"/>
      <c r="F17" s="261"/>
      <c r="G17" s="261"/>
      <c r="H17" s="261"/>
      <c r="I17" s="261"/>
      <c r="J17" s="261"/>
      <c r="K17" s="261"/>
      <c r="L17" s="261"/>
      <c r="M17" s="261"/>
      <c r="N17" s="696">
        <f t="shared" si="0"/>
        <v>0</v>
      </c>
      <c r="O17" s="262"/>
      <c r="P17" s="263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24" customHeight="1">
      <c r="A18" s="697" t="s">
        <v>225</v>
      </c>
      <c r="B18" s="261">
        <v>52133712</v>
      </c>
      <c r="C18" s="261"/>
      <c r="D18" s="261"/>
      <c r="E18" s="261"/>
      <c r="F18" s="261"/>
      <c r="G18" s="261"/>
      <c r="H18" s="261"/>
      <c r="I18" s="261"/>
      <c r="J18" s="261"/>
      <c r="K18" s="261"/>
      <c r="L18" s="261"/>
      <c r="M18" s="261"/>
      <c r="N18" s="696">
        <f t="shared" si="0"/>
        <v>52133712</v>
      </c>
      <c r="O18" s="262"/>
      <c r="P18" s="263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24" customHeight="1">
      <c r="A19" s="697" t="s">
        <v>228</v>
      </c>
      <c r="B19" s="261">
        <v>7745538</v>
      </c>
      <c r="C19" s="261"/>
      <c r="D19" s="261"/>
      <c r="E19" s="261"/>
      <c r="F19" s="261"/>
      <c r="G19" s="261"/>
      <c r="H19" s="261"/>
      <c r="I19" s="261"/>
      <c r="J19" s="261"/>
      <c r="K19" s="261"/>
      <c r="L19" s="261"/>
      <c r="M19" s="261"/>
      <c r="N19" s="696">
        <f t="shared" si="0"/>
        <v>7745538</v>
      </c>
      <c r="O19" s="262"/>
      <c r="P19" s="263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21" customHeight="1">
      <c r="A20" s="698" t="s">
        <v>524</v>
      </c>
      <c r="B20" s="15">
        <f>SUM(B8:B19)</f>
        <v>95742666</v>
      </c>
      <c r="C20" s="15">
        <f aca="true" t="shared" si="5" ref="C20:N20">SUM(C8:C19)</f>
        <v>35863416</v>
      </c>
      <c r="D20" s="15">
        <f t="shared" si="5"/>
        <v>36878416</v>
      </c>
      <c r="E20" s="15">
        <f t="shared" si="5"/>
        <v>35863416</v>
      </c>
      <c r="F20" s="15">
        <f t="shared" si="5"/>
        <v>35863416</v>
      </c>
      <c r="G20" s="15">
        <f t="shared" si="5"/>
        <v>35863416</v>
      </c>
      <c r="H20" s="15">
        <f t="shared" si="5"/>
        <v>35863416</v>
      </c>
      <c r="I20" s="15">
        <f t="shared" si="5"/>
        <v>35863416</v>
      </c>
      <c r="J20" s="15">
        <f t="shared" si="5"/>
        <v>35863416</v>
      </c>
      <c r="K20" s="15">
        <f t="shared" si="5"/>
        <v>35863416</v>
      </c>
      <c r="L20" s="15">
        <f t="shared" si="5"/>
        <v>35863416</v>
      </c>
      <c r="M20" s="15">
        <f t="shared" si="5"/>
        <v>35863415</v>
      </c>
      <c r="N20" s="15">
        <f t="shared" si="5"/>
        <v>491255241</v>
      </c>
      <c r="O20" s="267"/>
      <c r="P20" s="263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6.5" customHeight="1">
      <c r="A21" s="695" t="s">
        <v>119</v>
      </c>
      <c r="B21" s="144"/>
      <c r="C21" s="144"/>
      <c r="D21" s="144"/>
      <c r="E21" s="144"/>
      <c r="F21" s="144"/>
      <c r="G21" s="144"/>
      <c r="H21" s="144"/>
      <c r="I21" s="144"/>
      <c r="J21" s="144"/>
      <c r="K21" s="144"/>
      <c r="L21" s="144"/>
      <c r="M21" s="144"/>
      <c r="N21" s="700"/>
      <c r="O21" s="266"/>
      <c r="P21" s="263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24" customHeight="1">
      <c r="A22" s="697" t="s">
        <v>722</v>
      </c>
      <c r="B22" s="261">
        <v>17269825</v>
      </c>
      <c r="C22" s="261">
        <v>17269825</v>
      </c>
      <c r="D22" s="261">
        <v>17269825</v>
      </c>
      <c r="E22" s="261">
        <v>17269825</v>
      </c>
      <c r="F22" s="261">
        <v>17269825</v>
      </c>
      <c r="G22" s="261">
        <v>17269825</v>
      </c>
      <c r="H22" s="261">
        <v>17269825</v>
      </c>
      <c r="I22" s="261">
        <v>17269825</v>
      </c>
      <c r="J22" s="261">
        <v>17269825</v>
      </c>
      <c r="K22" s="261">
        <v>17269825</v>
      </c>
      <c r="L22" s="261">
        <v>17269825</v>
      </c>
      <c r="M22" s="261">
        <v>17269821</v>
      </c>
      <c r="N22" s="700">
        <f aca="true" t="shared" si="6" ref="N22:N32">SUM(B22:M22)</f>
        <v>207237896</v>
      </c>
      <c r="O22" s="265"/>
      <c r="P22" s="263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30.75" customHeight="1">
      <c r="A23" s="697" t="s">
        <v>123</v>
      </c>
      <c r="B23" s="261">
        <v>3826776</v>
      </c>
      <c r="C23" s="261">
        <v>3826776</v>
      </c>
      <c r="D23" s="261">
        <v>3826776</v>
      </c>
      <c r="E23" s="261">
        <v>3826776</v>
      </c>
      <c r="F23" s="261">
        <v>3826776</v>
      </c>
      <c r="G23" s="261">
        <v>3826776</v>
      </c>
      <c r="H23" s="261">
        <v>3826776</v>
      </c>
      <c r="I23" s="261">
        <v>3826776</v>
      </c>
      <c r="J23" s="261">
        <v>3826776</v>
      </c>
      <c r="K23" s="261">
        <v>3826776</v>
      </c>
      <c r="L23" s="261">
        <v>3826776</v>
      </c>
      <c r="M23" s="261">
        <v>3826779</v>
      </c>
      <c r="N23" s="700">
        <f t="shared" si="6"/>
        <v>45921315</v>
      </c>
      <c r="O23" s="266"/>
      <c r="P23" s="26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30.75" customHeight="1">
      <c r="A24" s="697" t="s">
        <v>125</v>
      </c>
      <c r="B24" s="261">
        <v>3849942</v>
      </c>
      <c r="C24" s="261">
        <v>10454056</v>
      </c>
      <c r="D24" s="261">
        <v>10454056</v>
      </c>
      <c r="E24" s="261">
        <v>10454056</v>
      </c>
      <c r="F24" s="261">
        <v>10454056</v>
      </c>
      <c r="G24" s="261">
        <v>10454056</v>
      </c>
      <c r="H24" s="261">
        <v>10454056</v>
      </c>
      <c r="I24" s="261">
        <f>H24</f>
        <v>10454056</v>
      </c>
      <c r="J24" s="261">
        <f>I24</f>
        <v>10454056</v>
      </c>
      <c r="K24" s="261">
        <f>J24</f>
        <v>10454056</v>
      </c>
      <c r="L24" s="261">
        <f>K24</f>
        <v>10454056</v>
      </c>
      <c r="M24" s="261">
        <v>10454062</v>
      </c>
      <c r="N24" s="700">
        <f t="shared" si="6"/>
        <v>118844564</v>
      </c>
      <c r="O24"/>
      <c r="P24" s="139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30.75" customHeight="1">
      <c r="A25" s="697" t="s">
        <v>501</v>
      </c>
      <c r="B25" s="261">
        <v>266667</v>
      </c>
      <c r="C25" s="261">
        <f>B25</f>
        <v>266667</v>
      </c>
      <c r="D25" s="261">
        <f aca="true" t="shared" si="7" ref="D25:L25">C25</f>
        <v>266667</v>
      </c>
      <c r="E25" s="261">
        <f t="shared" si="7"/>
        <v>266667</v>
      </c>
      <c r="F25" s="261">
        <f t="shared" si="7"/>
        <v>266667</v>
      </c>
      <c r="G25" s="261">
        <f t="shared" si="7"/>
        <v>266667</v>
      </c>
      <c r="H25" s="261">
        <f t="shared" si="7"/>
        <v>266667</v>
      </c>
      <c r="I25" s="261">
        <f t="shared" si="7"/>
        <v>266667</v>
      </c>
      <c r="J25" s="261">
        <f t="shared" si="7"/>
        <v>266667</v>
      </c>
      <c r="K25" s="261">
        <f t="shared" si="7"/>
        <v>266667</v>
      </c>
      <c r="L25" s="261">
        <f t="shared" si="7"/>
        <v>266667</v>
      </c>
      <c r="M25" s="261">
        <v>266663</v>
      </c>
      <c r="N25" s="700">
        <f t="shared" si="6"/>
        <v>3200000</v>
      </c>
      <c r="O25"/>
      <c r="P25" s="139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24" customHeight="1">
      <c r="A26" s="697" t="s">
        <v>150</v>
      </c>
      <c r="B26" s="261">
        <v>52854665</v>
      </c>
      <c r="C26" s="261"/>
      <c r="D26" s="261"/>
      <c r="E26" s="261"/>
      <c r="F26" s="261"/>
      <c r="G26" s="261"/>
      <c r="H26" s="261"/>
      <c r="I26" s="261"/>
      <c r="J26" s="261"/>
      <c r="K26" s="261"/>
      <c r="L26" s="261"/>
      <c r="M26" s="261"/>
      <c r="N26" s="700">
        <f t="shared" si="6"/>
        <v>52854665</v>
      </c>
      <c r="O26"/>
      <c r="P26" s="139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38.25" customHeight="1">
      <c r="A27" s="697" t="s">
        <v>206</v>
      </c>
      <c r="B27" s="261">
        <v>8129905</v>
      </c>
      <c r="C27" s="261">
        <v>2246744</v>
      </c>
      <c r="D27" s="261">
        <v>1318744</v>
      </c>
      <c r="E27" s="261">
        <v>2246744</v>
      </c>
      <c r="F27" s="261">
        <v>2246744</v>
      </c>
      <c r="G27" s="261">
        <v>2246744</v>
      </c>
      <c r="H27" s="261">
        <v>2246744</v>
      </c>
      <c r="I27" s="261">
        <v>1846744</v>
      </c>
      <c r="J27" s="261">
        <v>2246744</v>
      </c>
      <c r="K27" s="261">
        <v>2246744</v>
      </c>
      <c r="L27" s="261">
        <v>2246744</v>
      </c>
      <c r="M27" s="261">
        <v>2246744</v>
      </c>
      <c r="N27" s="700">
        <f t="shared" si="6"/>
        <v>31516089</v>
      </c>
      <c r="O27"/>
      <c r="P27" s="139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38.25" customHeight="1">
      <c r="A28" s="697" t="s">
        <v>132</v>
      </c>
      <c r="B28" s="261">
        <v>1799348</v>
      </c>
      <c r="C28" s="261">
        <f aca="true" t="shared" si="8" ref="C28:L28">B28</f>
        <v>1799348</v>
      </c>
      <c r="D28" s="261">
        <f t="shared" si="8"/>
        <v>1799348</v>
      </c>
      <c r="E28" s="261">
        <f t="shared" si="8"/>
        <v>1799348</v>
      </c>
      <c r="F28" s="261">
        <f t="shared" si="8"/>
        <v>1799348</v>
      </c>
      <c r="G28" s="261">
        <f t="shared" si="8"/>
        <v>1799348</v>
      </c>
      <c r="H28" s="261">
        <f t="shared" si="8"/>
        <v>1799348</v>
      </c>
      <c r="I28" s="261">
        <f t="shared" si="8"/>
        <v>1799348</v>
      </c>
      <c r="J28" s="261">
        <f t="shared" si="8"/>
        <v>1799348</v>
      </c>
      <c r="K28" s="261">
        <f t="shared" si="8"/>
        <v>1799348</v>
      </c>
      <c r="L28" s="261">
        <f t="shared" si="8"/>
        <v>1799348</v>
      </c>
      <c r="M28" s="261">
        <v>1799346</v>
      </c>
      <c r="N28" s="700">
        <f t="shared" si="6"/>
        <v>21592174</v>
      </c>
      <c r="O28"/>
      <c r="P28" s="139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24" customHeight="1">
      <c r="A29" s="697" t="s">
        <v>134</v>
      </c>
      <c r="B29" s="261"/>
      <c r="C29" s="261"/>
      <c r="D29" s="261">
        <v>1943000</v>
      </c>
      <c r="E29" s="261"/>
      <c r="F29" s="261"/>
      <c r="G29" s="261"/>
      <c r="H29" s="261"/>
      <c r="I29" s="261">
        <v>400000</v>
      </c>
      <c r="J29" s="261"/>
      <c r="K29" s="261"/>
      <c r="L29" s="261"/>
      <c r="M29" s="261"/>
      <c r="N29" s="700">
        <f t="shared" si="6"/>
        <v>2343000</v>
      </c>
      <c r="O29"/>
      <c r="P29" s="13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24" customHeight="1">
      <c r="A30" s="697" t="s">
        <v>207</v>
      </c>
      <c r="B30" s="261"/>
      <c r="C30" s="261"/>
      <c r="D30" s="261"/>
      <c r="E30" s="261"/>
      <c r="F30" s="261"/>
      <c r="G30" s="261"/>
      <c r="H30" s="261"/>
      <c r="I30" s="261"/>
      <c r="J30" s="261"/>
      <c r="K30" s="261"/>
      <c r="L30" s="261"/>
      <c r="M30" s="261"/>
      <c r="N30" s="700">
        <f t="shared" si="6"/>
        <v>0</v>
      </c>
      <c r="O30"/>
      <c r="P30" s="139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24" customHeight="1">
      <c r="A31" s="697" t="s">
        <v>723</v>
      </c>
      <c r="B31" s="261"/>
      <c r="C31" s="261"/>
      <c r="D31" s="261"/>
      <c r="E31" s="261"/>
      <c r="F31" s="261"/>
      <c r="G31" s="261"/>
      <c r="H31" s="261"/>
      <c r="I31" s="261"/>
      <c r="J31" s="261"/>
      <c r="K31" s="261"/>
      <c r="L31" s="261"/>
      <c r="M31" s="261"/>
      <c r="N31" s="700">
        <f t="shared" si="6"/>
        <v>0</v>
      </c>
      <c r="O31"/>
      <c r="P31" s="139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24" customHeight="1">
      <c r="A32" s="697" t="s">
        <v>724</v>
      </c>
      <c r="B32" s="261">
        <v>7745538</v>
      </c>
      <c r="C32" s="261"/>
      <c r="D32" s="261"/>
      <c r="E32" s="261"/>
      <c r="F32" s="261"/>
      <c r="G32" s="261"/>
      <c r="H32" s="261"/>
      <c r="I32" s="261"/>
      <c r="J32" s="261"/>
      <c r="K32" s="261"/>
      <c r="L32" s="261"/>
      <c r="M32" s="261"/>
      <c r="N32" s="700">
        <f t="shared" si="6"/>
        <v>7745538</v>
      </c>
      <c r="O32"/>
      <c r="P32" s="139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ht="18.75" customHeight="1">
      <c r="A33" s="698" t="s">
        <v>526</v>
      </c>
      <c r="B33" s="15">
        <f>SUM(B22:B32)</f>
        <v>95742666</v>
      </c>
      <c r="C33" s="15">
        <f aca="true" t="shared" si="9" ref="C33:N33">SUM(C22:C32)</f>
        <v>35863416</v>
      </c>
      <c r="D33" s="15">
        <f t="shared" si="9"/>
        <v>36878416</v>
      </c>
      <c r="E33" s="15">
        <f t="shared" si="9"/>
        <v>35863416</v>
      </c>
      <c r="F33" s="15">
        <f t="shared" si="9"/>
        <v>35863416</v>
      </c>
      <c r="G33" s="15">
        <f t="shared" si="9"/>
        <v>35863416</v>
      </c>
      <c r="H33" s="15">
        <f t="shared" si="9"/>
        <v>35863416</v>
      </c>
      <c r="I33" s="15">
        <f t="shared" si="9"/>
        <v>35863416</v>
      </c>
      <c r="J33" s="15">
        <f t="shared" si="9"/>
        <v>35863416</v>
      </c>
      <c r="K33" s="15">
        <f t="shared" si="9"/>
        <v>35863416</v>
      </c>
      <c r="L33" s="15">
        <f t="shared" si="9"/>
        <v>35863416</v>
      </c>
      <c r="M33" s="15">
        <f t="shared" si="9"/>
        <v>35863415</v>
      </c>
      <c r="N33" s="699">
        <f t="shared" si="9"/>
        <v>491255241</v>
      </c>
      <c r="O33" s="12"/>
      <c r="P33" s="139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ht="24" customHeight="1">
      <c r="A34" s="697" t="s">
        <v>527</v>
      </c>
      <c r="B34" s="151">
        <f>SUM(B20-B33)</f>
        <v>0</v>
      </c>
      <c r="C34" s="151">
        <f aca="true" t="shared" si="10" ref="C34:N34">SUM(C20-C33)</f>
        <v>0</v>
      </c>
      <c r="D34" s="151">
        <f t="shared" si="10"/>
        <v>0</v>
      </c>
      <c r="E34" s="151">
        <f t="shared" si="10"/>
        <v>0</v>
      </c>
      <c r="F34" s="151">
        <f t="shared" si="10"/>
        <v>0</v>
      </c>
      <c r="G34" s="151">
        <f t="shared" si="10"/>
        <v>0</v>
      </c>
      <c r="H34" s="151">
        <f t="shared" si="10"/>
        <v>0</v>
      </c>
      <c r="I34" s="151">
        <f t="shared" si="10"/>
        <v>0</v>
      </c>
      <c r="J34" s="151">
        <f t="shared" si="10"/>
        <v>0</v>
      </c>
      <c r="K34" s="151">
        <f t="shared" si="10"/>
        <v>0</v>
      </c>
      <c r="L34" s="151">
        <f t="shared" si="10"/>
        <v>0</v>
      </c>
      <c r="M34" s="151">
        <f t="shared" si="10"/>
        <v>0</v>
      </c>
      <c r="N34" s="701">
        <f t="shared" si="10"/>
        <v>0</v>
      </c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t="12.75" customHeight="1">
      <c r="A35" s="702" t="s">
        <v>528</v>
      </c>
      <c r="B35" s="703"/>
      <c r="C35" s="703"/>
      <c r="D35" s="703"/>
      <c r="E35" s="703"/>
      <c r="F35" s="703"/>
      <c r="G35" s="703"/>
      <c r="H35" s="703"/>
      <c r="I35" s="703"/>
      <c r="J35" s="703"/>
      <c r="K35" s="703"/>
      <c r="L35" s="703"/>
      <c r="M35" s="703"/>
      <c r="N35" s="704">
        <f>SUM(N33:N34)</f>
        <v>491255241</v>
      </c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t="12.75" customHeight="1">
      <c r="A36"/>
      <c r="B36"/>
      <c r="C36"/>
      <c r="D36" s="139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9" ht="12.75" customHeight="1">
      <c r="N39" s="56">
        <f>N20-N35</f>
        <v>0</v>
      </c>
    </row>
  </sheetData>
  <sheetProtection selectLockedCells="1" selectUnlockedCells="1"/>
  <mergeCells count="5">
    <mergeCell ref="I1:N1"/>
    <mergeCell ref="A2:N2"/>
    <mergeCell ref="A4:N5"/>
    <mergeCell ref="M6:N6"/>
    <mergeCell ref="A3:N3"/>
  </mergeCells>
  <printOptions horizontalCentered="1"/>
  <pageMargins left="0.5511811023622047" right="0.2362204724409449" top="0.5118110236220472" bottom="0.15748031496062992" header="0.5118110236220472" footer="0.5118110236220472"/>
  <pageSetup firstPageNumber="1" useFirstPageNumber="1" fitToHeight="1" fitToWidth="1" horizontalDpi="600" verticalDpi="600" orientation="landscape" paperSize="9" scale="68" r:id="rId1"/>
  <rowBreaks count="2" manualBreakCount="2">
    <brk id="20" max="13" man="1"/>
    <brk id="23" max="13" man="1"/>
  </rowBreaks>
  <colBreaks count="1" manualBreakCount="1">
    <brk id="7" max="34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IV46"/>
  <sheetViews>
    <sheetView view="pageBreakPreview" zoomScaleSheetLayoutView="100" zoomScalePageLayoutView="0" workbookViewId="0" topLeftCell="A1">
      <selection activeCell="A6" sqref="A6:F6"/>
    </sheetView>
  </sheetViews>
  <sheetFormatPr defaultColWidth="11.7109375" defaultRowHeight="12.75" customHeight="1"/>
  <cols>
    <col min="1" max="1" width="7.57421875" style="112" customWidth="1"/>
    <col min="2" max="2" width="36.8515625" style="56" customWidth="1"/>
    <col min="3" max="6" width="20.57421875" style="56" bestFit="1" customWidth="1"/>
    <col min="7" max="16384" width="11.7109375" style="56" customWidth="1"/>
  </cols>
  <sheetData>
    <row r="1" spans="1:6" s="114" customFormat="1" ht="25.5" customHeight="1">
      <c r="A1" s="1398" t="s">
        <v>530</v>
      </c>
      <c r="B1" s="1398"/>
      <c r="C1" s="1398"/>
      <c r="D1" s="1398"/>
      <c r="E1" s="1398"/>
      <c r="F1" s="1398"/>
    </row>
    <row r="2" spans="1:6" ht="12.75" customHeight="1">
      <c r="A2" s="1393" t="s">
        <v>825</v>
      </c>
      <c r="B2" s="1393"/>
      <c r="C2" s="1393"/>
      <c r="D2" s="1393"/>
      <c r="E2" s="1393"/>
      <c r="F2" s="1393"/>
    </row>
    <row r="3" spans="1:6" ht="12.75" customHeight="1">
      <c r="A3" s="1400" t="s">
        <v>814</v>
      </c>
      <c r="B3" s="1400"/>
      <c r="C3" s="1400"/>
      <c r="D3" s="1400"/>
      <c r="E3" s="1400"/>
      <c r="F3" s="1400"/>
    </row>
    <row r="4" spans="1:6" ht="12.75" customHeight="1">
      <c r="A4" s="1400"/>
      <c r="B4" s="1400"/>
      <c r="C4" s="1400"/>
      <c r="D4" s="1400"/>
      <c r="E4" s="1400"/>
      <c r="F4" s="1400"/>
    </row>
    <row r="5" spans="1:256" ht="12.75" customHeight="1">
      <c r="A5" s="1348" t="s">
        <v>73</v>
      </c>
      <c r="B5" s="1348"/>
      <c r="C5" s="1348"/>
      <c r="D5" s="1348"/>
      <c r="E5" s="1348"/>
      <c r="F5" s="1348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2.75" customHeight="1">
      <c r="A6" s="1348" t="s">
        <v>531</v>
      </c>
      <c r="B6" s="1348"/>
      <c r="C6" s="1348"/>
      <c r="D6" s="1348"/>
      <c r="E6" s="1348"/>
      <c r="F6" s="1348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2.75" customHeight="1">
      <c r="A7" s="274"/>
      <c r="B7" s="274"/>
      <c r="C7" s="275"/>
      <c r="D7" s="275"/>
      <c r="E7" s="275"/>
      <c r="F7" s="275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2.75" customHeight="1">
      <c r="A8" s="276"/>
      <c r="B8"/>
      <c r="C8"/>
      <c r="D8" s="1399" t="s">
        <v>219</v>
      </c>
      <c r="E8" s="1399"/>
      <c r="F8" s="1399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2.75" customHeight="1">
      <c r="A9" s="1397" t="s">
        <v>33</v>
      </c>
      <c r="B9" s="272" t="s">
        <v>24</v>
      </c>
      <c r="C9" s="259" t="s">
        <v>532</v>
      </c>
      <c r="D9" s="259" t="s">
        <v>533</v>
      </c>
      <c r="E9" s="259" t="s">
        <v>534</v>
      </c>
      <c r="F9" s="259" t="s">
        <v>535</v>
      </c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12.75" customHeight="1">
      <c r="A10" s="1397"/>
      <c r="B10" s="272" t="s">
        <v>161</v>
      </c>
      <c r="C10" s="259" t="s">
        <v>162</v>
      </c>
      <c r="D10" s="259" t="s">
        <v>163</v>
      </c>
      <c r="E10" s="259" t="s">
        <v>164</v>
      </c>
      <c r="F10" s="259" t="s">
        <v>508</v>
      </c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27" customHeight="1">
      <c r="A11" s="277" t="s">
        <v>38</v>
      </c>
      <c r="B11" s="950" t="s">
        <v>168</v>
      </c>
      <c r="C11" s="278">
        <v>196544252</v>
      </c>
      <c r="D11" s="278">
        <v>198000000</v>
      </c>
      <c r="E11" s="278">
        <v>198000000</v>
      </c>
      <c r="F11" s="278">
        <v>198000000</v>
      </c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s="81" customFormat="1" ht="27" customHeight="1">
      <c r="A12" s="282" t="s">
        <v>40</v>
      </c>
      <c r="B12" s="283" t="s">
        <v>170</v>
      </c>
      <c r="C12" s="278">
        <f>SUM('ÖNK ÖSSZESITŐ'!F34)</f>
        <v>0</v>
      </c>
      <c r="D12" s="278">
        <v>0</v>
      </c>
      <c r="E12" s="278">
        <v>0</v>
      </c>
      <c r="F12" s="278">
        <v>0</v>
      </c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  <c r="IN12" s="12"/>
      <c r="IO12" s="12"/>
      <c r="IP12" s="12"/>
      <c r="IQ12" s="12"/>
      <c r="IR12" s="12"/>
      <c r="IS12" s="12"/>
      <c r="IT12" s="12"/>
      <c r="IU12" s="12"/>
      <c r="IV12" s="12"/>
    </row>
    <row r="13" spans="1:256" s="81" customFormat="1" ht="12.75" customHeight="1">
      <c r="A13" s="277" t="s">
        <v>47</v>
      </c>
      <c r="B13" s="281" t="s">
        <v>177</v>
      </c>
      <c r="C13" s="278">
        <f>SUM('ÖNK ÖSSZESITŐ'!F35)</f>
        <v>150155000</v>
      </c>
      <c r="D13" s="278">
        <f>SUM(D14:D18)</f>
        <v>136000000</v>
      </c>
      <c r="E13" s="278">
        <f>SUM(E14:E18)</f>
        <v>136000000</v>
      </c>
      <c r="F13" s="278">
        <f>SUM(F14:F18)</f>
        <v>136000000</v>
      </c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  <c r="IN13" s="12"/>
      <c r="IO13" s="12"/>
      <c r="IP13" s="12"/>
      <c r="IQ13" s="12"/>
      <c r="IR13" s="12"/>
      <c r="IS13" s="12"/>
      <c r="IT13" s="12"/>
      <c r="IU13" s="12"/>
      <c r="IV13" s="12"/>
    </row>
    <row r="14" spans="1:256" s="955" customFormat="1" ht="12.75" customHeight="1">
      <c r="A14" s="951" t="s">
        <v>49</v>
      </c>
      <c r="B14" s="957" t="s">
        <v>773</v>
      </c>
      <c r="C14" s="953">
        <f>SUM('19 önkormányzat'!F22)</f>
        <v>6755000</v>
      </c>
      <c r="D14" s="953">
        <v>6685000</v>
      </c>
      <c r="E14" s="953">
        <v>6685000</v>
      </c>
      <c r="F14" s="953">
        <v>6685000</v>
      </c>
      <c r="G14" s="954"/>
      <c r="H14" s="954"/>
      <c r="I14" s="954"/>
      <c r="J14" s="954"/>
      <c r="K14" s="954"/>
      <c r="L14" s="954"/>
      <c r="M14" s="954"/>
      <c r="N14" s="954"/>
      <c r="O14" s="954"/>
      <c r="P14" s="954"/>
      <c r="Q14" s="954"/>
      <c r="R14" s="954"/>
      <c r="S14" s="954"/>
      <c r="T14" s="954"/>
      <c r="U14" s="954"/>
      <c r="V14" s="954"/>
      <c r="W14" s="954"/>
      <c r="X14" s="954"/>
      <c r="Y14" s="954"/>
      <c r="Z14" s="954"/>
      <c r="AA14" s="954"/>
      <c r="AB14" s="954"/>
      <c r="AC14" s="954"/>
      <c r="AD14" s="954"/>
      <c r="AE14" s="954"/>
      <c r="AF14" s="954"/>
      <c r="AG14" s="954"/>
      <c r="AH14" s="954"/>
      <c r="AI14" s="954"/>
      <c r="AJ14" s="954"/>
      <c r="AK14" s="954"/>
      <c r="AL14" s="954"/>
      <c r="AM14" s="954"/>
      <c r="AN14" s="954"/>
      <c r="AO14" s="954"/>
      <c r="AP14" s="954"/>
      <c r="AQ14" s="954"/>
      <c r="AR14" s="954"/>
      <c r="AS14" s="954"/>
      <c r="AT14" s="954"/>
      <c r="AU14" s="954"/>
      <c r="AV14" s="954"/>
      <c r="AW14" s="954"/>
      <c r="AX14" s="954"/>
      <c r="AY14" s="954"/>
      <c r="AZ14" s="954"/>
      <c r="BA14" s="954"/>
      <c r="BB14" s="954"/>
      <c r="BC14" s="954"/>
      <c r="BD14" s="954"/>
      <c r="BE14" s="954"/>
      <c r="BF14" s="954"/>
      <c r="BG14" s="954"/>
      <c r="BH14" s="954"/>
      <c r="BI14" s="954"/>
      <c r="BJ14" s="954"/>
      <c r="BK14" s="954"/>
      <c r="BL14" s="954"/>
      <c r="BM14" s="954"/>
      <c r="BN14" s="954"/>
      <c r="BO14" s="954"/>
      <c r="BP14" s="954"/>
      <c r="BQ14" s="954"/>
      <c r="BR14" s="954"/>
      <c r="BS14" s="954"/>
      <c r="BT14" s="954"/>
      <c r="BU14" s="954"/>
      <c r="BV14" s="954"/>
      <c r="BW14" s="954"/>
      <c r="BX14" s="954"/>
      <c r="BY14" s="954"/>
      <c r="BZ14" s="954"/>
      <c r="CA14" s="954"/>
      <c r="CB14" s="954"/>
      <c r="CC14" s="954"/>
      <c r="CD14" s="954"/>
      <c r="CE14" s="954"/>
      <c r="CF14" s="954"/>
      <c r="CG14" s="954"/>
      <c r="CH14" s="954"/>
      <c r="CI14" s="954"/>
      <c r="CJ14" s="954"/>
      <c r="CK14" s="954"/>
      <c r="CL14" s="954"/>
      <c r="CM14" s="954"/>
      <c r="CN14" s="954"/>
      <c r="CO14" s="954"/>
      <c r="CP14" s="954"/>
      <c r="CQ14" s="954"/>
      <c r="CR14" s="954"/>
      <c r="CS14" s="954"/>
      <c r="CT14" s="954"/>
      <c r="CU14" s="954"/>
      <c r="CV14" s="954"/>
      <c r="CW14" s="954"/>
      <c r="CX14" s="954"/>
      <c r="CY14" s="954"/>
      <c r="CZ14" s="954"/>
      <c r="DA14" s="954"/>
      <c r="DB14" s="954"/>
      <c r="DC14" s="954"/>
      <c r="DD14" s="954"/>
      <c r="DE14" s="954"/>
      <c r="DF14" s="954"/>
      <c r="DG14" s="954"/>
      <c r="DH14" s="954"/>
      <c r="DI14" s="954"/>
      <c r="DJ14" s="954"/>
      <c r="DK14" s="954"/>
      <c r="DL14" s="954"/>
      <c r="DM14" s="954"/>
      <c r="DN14" s="954"/>
      <c r="DO14" s="954"/>
      <c r="DP14" s="954"/>
      <c r="DQ14" s="954"/>
      <c r="DR14" s="954"/>
      <c r="DS14" s="954"/>
      <c r="DT14" s="954"/>
      <c r="DU14" s="954"/>
      <c r="DV14" s="954"/>
      <c r="DW14" s="954"/>
      <c r="DX14" s="954"/>
      <c r="DY14" s="954"/>
      <c r="DZ14" s="954"/>
      <c r="EA14" s="954"/>
      <c r="EB14" s="954"/>
      <c r="EC14" s="954"/>
      <c r="ED14" s="954"/>
      <c r="EE14" s="954"/>
      <c r="EF14" s="954"/>
      <c r="EG14" s="954"/>
      <c r="EH14" s="954"/>
      <c r="EI14" s="954"/>
      <c r="EJ14" s="954"/>
      <c r="EK14" s="954"/>
      <c r="EL14" s="954"/>
      <c r="EM14" s="954"/>
      <c r="EN14" s="954"/>
      <c r="EO14" s="954"/>
      <c r="EP14" s="954"/>
      <c r="EQ14" s="954"/>
      <c r="ER14" s="954"/>
      <c r="ES14" s="954"/>
      <c r="ET14" s="954"/>
      <c r="EU14" s="954"/>
      <c r="EV14" s="954"/>
      <c r="EW14" s="954"/>
      <c r="EX14" s="954"/>
      <c r="EY14" s="954"/>
      <c r="EZ14" s="954"/>
      <c r="FA14" s="954"/>
      <c r="FB14" s="954"/>
      <c r="FC14" s="954"/>
      <c r="FD14" s="954"/>
      <c r="FE14" s="954"/>
      <c r="FF14" s="954"/>
      <c r="FG14" s="954"/>
      <c r="FH14" s="954"/>
      <c r="FI14" s="954"/>
      <c r="FJ14" s="954"/>
      <c r="FK14" s="954"/>
      <c r="FL14" s="954"/>
      <c r="FM14" s="954"/>
      <c r="FN14" s="954"/>
      <c r="FO14" s="954"/>
      <c r="FP14" s="954"/>
      <c r="FQ14" s="954"/>
      <c r="FR14" s="954"/>
      <c r="FS14" s="954"/>
      <c r="FT14" s="954"/>
      <c r="FU14" s="954"/>
      <c r="FV14" s="954"/>
      <c r="FW14" s="954"/>
      <c r="FX14" s="954"/>
      <c r="FY14" s="954"/>
      <c r="FZ14" s="954"/>
      <c r="GA14" s="954"/>
      <c r="GB14" s="954"/>
      <c r="GC14" s="954"/>
      <c r="GD14" s="954"/>
      <c r="GE14" s="954"/>
      <c r="GF14" s="954"/>
      <c r="GG14" s="954"/>
      <c r="GH14" s="954"/>
      <c r="GI14" s="954"/>
      <c r="GJ14" s="954"/>
      <c r="GK14" s="954"/>
      <c r="GL14" s="954"/>
      <c r="GM14" s="954"/>
      <c r="GN14" s="954"/>
      <c r="GO14" s="954"/>
      <c r="GP14" s="954"/>
      <c r="GQ14" s="954"/>
      <c r="GR14" s="954"/>
      <c r="GS14" s="954"/>
      <c r="GT14" s="954"/>
      <c r="GU14" s="954"/>
      <c r="GV14" s="954"/>
      <c r="GW14" s="954"/>
      <c r="GX14" s="954"/>
      <c r="GY14" s="954"/>
      <c r="GZ14" s="954"/>
      <c r="HA14" s="954"/>
      <c r="HB14" s="954"/>
      <c r="HC14" s="954"/>
      <c r="HD14" s="954"/>
      <c r="HE14" s="954"/>
      <c r="HF14" s="954"/>
      <c r="HG14" s="954"/>
      <c r="HH14" s="954"/>
      <c r="HI14" s="954"/>
      <c r="HJ14" s="954"/>
      <c r="HK14" s="954"/>
      <c r="HL14" s="954"/>
      <c r="HM14" s="954"/>
      <c r="HN14" s="954"/>
      <c r="HO14" s="954"/>
      <c r="HP14" s="954"/>
      <c r="HQ14" s="954"/>
      <c r="HR14" s="954"/>
      <c r="HS14" s="954"/>
      <c r="HT14" s="954"/>
      <c r="HU14" s="954"/>
      <c r="HV14" s="954"/>
      <c r="HW14" s="954"/>
      <c r="HX14" s="954"/>
      <c r="HY14" s="954"/>
      <c r="HZ14" s="954"/>
      <c r="IA14" s="954"/>
      <c r="IB14" s="954"/>
      <c r="IC14" s="954"/>
      <c r="ID14" s="954"/>
      <c r="IE14" s="954"/>
      <c r="IF14" s="954"/>
      <c r="IG14" s="954"/>
      <c r="IH14" s="954"/>
      <c r="II14" s="954"/>
      <c r="IJ14" s="954"/>
      <c r="IK14" s="954"/>
      <c r="IL14" s="954"/>
      <c r="IM14" s="954"/>
      <c r="IN14" s="954"/>
      <c r="IO14" s="954"/>
      <c r="IP14" s="954"/>
      <c r="IQ14" s="954"/>
      <c r="IR14" s="954"/>
      <c r="IS14" s="954"/>
      <c r="IT14" s="954"/>
      <c r="IU14" s="954"/>
      <c r="IV14" s="954"/>
    </row>
    <row r="15" spans="1:256" s="955" customFormat="1" ht="12.75" customHeight="1">
      <c r="A15" s="956" t="s">
        <v>51</v>
      </c>
      <c r="B15" s="952" t="s">
        <v>772</v>
      </c>
      <c r="C15" s="953">
        <f>SUM('19 önkormányzat'!F23)</f>
        <v>134000000</v>
      </c>
      <c r="D15" s="953">
        <v>120000000</v>
      </c>
      <c r="E15" s="953">
        <v>120000000</v>
      </c>
      <c r="F15" s="953">
        <v>120000000</v>
      </c>
      <c r="G15" s="954"/>
      <c r="H15" s="954"/>
      <c r="I15" s="954"/>
      <c r="J15" s="954"/>
      <c r="K15" s="954"/>
      <c r="L15" s="954"/>
      <c r="M15" s="954"/>
      <c r="N15" s="954"/>
      <c r="O15" s="954"/>
      <c r="P15" s="954"/>
      <c r="Q15" s="954"/>
      <c r="R15" s="954"/>
      <c r="S15" s="954"/>
      <c r="T15" s="954"/>
      <c r="U15" s="954"/>
      <c r="V15" s="954"/>
      <c r="W15" s="954"/>
      <c r="X15" s="954"/>
      <c r="Y15" s="954"/>
      <c r="Z15" s="954"/>
      <c r="AA15" s="954"/>
      <c r="AB15" s="954"/>
      <c r="AC15" s="954"/>
      <c r="AD15" s="954"/>
      <c r="AE15" s="954"/>
      <c r="AF15" s="954"/>
      <c r="AG15" s="954"/>
      <c r="AH15" s="954"/>
      <c r="AI15" s="954"/>
      <c r="AJ15" s="954"/>
      <c r="AK15" s="954"/>
      <c r="AL15" s="954"/>
      <c r="AM15" s="954"/>
      <c r="AN15" s="954"/>
      <c r="AO15" s="954"/>
      <c r="AP15" s="954"/>
      <c r="AQ15" s="954"/>
      <c r="AR15" s="954"/>
      <c r="AS15" s="954"/>
      <c r="AT15" s="954"/>
      <c r="AU15" s="954"/>
      <c r="AV15" s="954"/>
      <c r="AW15" s="954"/>
      <c r="AX15" s="954"/>
      <c r="AY15" s="954"/>
      <c r="AZ15" s="954"/>
      <c r="BA15" s="954"/>
      <c r="BB15" s="954"/>
      <c r="BC15" s="954"/>
      <c r="BD15" s="954"/>
      <c r="BE15" s="954"/>
      <c r="BF15" s="954"/>
      <c r="BG15" s="954"/>
      <c r="BH15" s="954"/>
      <c r="BI15" s="954"/>
      <c r="BJ15" s="954"/>
      <c r="BK15" s="954"/>
      <c r="BL15" s="954"/>
      <c r="BM15" s="954"/>
      <c r="BN15" s="954"/>
      <c r="BO15" s="954"/>
      <c r="BP15" s="954"/>
      <c r="BQ15" s="954"/>
      <c r="BR15" s="954"/>
      <c r="BS15" s="954"/>
      <c r="BT15" s="954"/>
      <c r="BU15" s="954"/>
      <c r="BV15" s="954"/>
      <c r="BW15" s="954"/>
      <c r="BX15" s="954"/>
      <c r="BY15" s="954"/>
      <c r="BZ15" s="954"/>
      <c r="CA15" s="954"/>
      <c r="CB15" s="954"/>
      <c r="CC15" s="954"/>
      <c r="CD15" s="954"/>
      <c r="CE15" s="954"/>
      <c r="CF15" s="954"/>
      <c r="CG15" s="954"/>
      <c r="CH15" s="954"/>
      <c r="CI15" s="954"/>
      <c r="CJ15" s="954"/>
      <c r="CK15" s="954"/>
      <c r="CL15" s="954"/>
      <c r="CM15" s="954"/>
      <c r="CN15" s="954"/>
      <c r="CO15" s="954"/>
      <c r="CP15" s="954"/>
      <c r="CQ15" s="954"/>
      <c r="CR15" s="954"/>
      <c r="CS15" s="954"/>
      <c r="CT15" s="954"/>
      <c r="CU15" s="954"/>
      <c r="CV15" s="954"/>
      <c r="CW15" s="954"/>
      <c r="CX15" s="954"/>
      <c r="CY15" s="954"/>
      <c r="CZ15" s="954"/>
      <c r="DA15" s="954"/>
      <c r="DB15" s="954"/>
      <c r="DC15" s="954"/>
      <c r="DD15" s="954"/>
      <c r="DE15" s="954"/>
      <c r="DF15" s="954"/>
      <c r="DG15" s="954"/>
      <c r="DH15" s="954"/>
      <c r="DI15" s="954"/>
      <c r="DJ15" s="954"/>
      <c r="DK15" s="954"/>
      <c r="DL15" s="954"/>
      <c r="DM15" s="954"/>
      <c r="DN15" s="954"/>
      <c r="DO15" s="954"/>
      <c r="DP15" s="954"/>
      <c r="DQ15" s="954"/>
      <c r="DR15" s="954"/>
      <c r="DS15" s="954"/>
      <c r="DT15" s="954"/>
      <c r="DU15" s="954"/>
      <c r="DV15" s="954"/>
      <c r="DW15" s="954"/>
      <c r="DX15" s="954"/>
      <c r="DY15" s="954"/>
      <c r="DZ15" s="954"/>
      <c r="EA15" s="954"/>
      <c r="EB15" s="954"/>
      <c r="EC15" s="954"/>
      <c r="ED15" s="954"/>
      <c r="EE15" s="954"/>
      <c r="EF15" s="954"/>
      <c r="EG15" s="954"/>
      <c r="EH15" s="954"/>
      <c r="EI15" s="954"/>
      <c r="EJ15" s="954"/>
      <c r="EK15" s="954"/>
      <c r="EL15" s="954"/>
      <c r="EM15" s="954"/>
      <c r="EN15" s="954"/>
      <c r="EO15" s="954"/>
      <c r="EP15" s="954"/>
      <c r="EQ15" s="954"/>
      <c r="ER15" s="954"/>
      <c r="ES15" s="954"/>
      <c r="ET15" s="954"/>
      <c r="EU15" s="954"/>
      <c r="EV15" s="954"/>
      <c r="EW15" s="954"/>
      <c r="EX15" s="954"/>
      <c r="EY15" s="954"/>
      <c r="EZ15" s="954"/>
      <c r="FA15" s="954"/>
      <c r="FB15" s="954"/>
      <c r="FC15" s="954"/>
      <c r="FD15" s="954"/>
      <c r="FE15" s="954"/>
      <c r="FF15" s="954"/>
      <c r="FG15" s="954"/>
      <c r="FH15" s="954"/>
      <c r="FI15" s="954"/>
      <c r="FJ15" s="954"/>
      <c r="FK15" s="954"/>
      <c r="FL15" s="954"/>
      <c r="FM15" s="954"/>
      <c r="FN15" s="954"/>
      <c r="FO15" s="954"/>
      <c r="FP15" s="954"/>
      <c r="FQ15" s="954"/>
      <c r="FR15" s="954"/>
      <c r="FS15" s="954"/>
      <c r="FT15" s="954"/>
      <c r="FU15" s="954"/>
      <c r="FV15" s="954"/>
      <c r="FW15" s="954"/>
      <c r="FX15" s="954"/>
      <c r="FY15" s="954"/>
      <c r="FZ15" s="954"/>
      <c r="GA15" s="954"/>
      <c r="GB15" s="954"/>
      <c r="GC15" s="954"/>
      <c r="GD15" s="954"/>
      <c r="GE15" s="954"/>
      <c r="GF15" s="954"/>
      <c r="GG15" s="954"/>
      <c r="GH15" s="954"/>
      <c r="GI15" s="954"/>
      <c r="GJ15" s="954"/>
      <c r="GK15" s="954"/>
      <c r="GL15" s="954"/>
      <c r="GM15" s="954"/>
      <c r="GN15" s="954"/>
      <c r="GO15" s="954"/>
      <c r="GP15" s="954"/>
      <c r="GQ15" s="954"/>
      <c r="GR15" s="954"/>
      <c r="GS15" s="954"/>
      <c r="GT15" s="954"/>
      <c r="GU15" s="954"/>
      <c r="GV15" s="954"/>
      <c r="GW15" s="954"/>
      <c r="GX15" s="954"/>
      <c r="GY15" s="954"/>
      <c r="GZ15" s="954"/>
      <c r="HA15" s="954"/>
      <c r="HB15" s="954"/>
      <c r="HC15" s="954"/>
      <c r="HD15" s="954"/>
      <c r="HE15" s="954"/>
      <c r="HF15" s="954"/>
      <c r="HG15" s="954"/>
      <c r="HH15" s="954"/>
      <c r="HI15" s="954"/>
      <c r="HJ15" s="954"/>
      <c r="HK15" s="954"/>
      <c r="HL15" s="954"/>
      <c r="HM15" s="954"/>
      <c r="HN15" s="954"/>
      <c r="HO15" s="954"/>
      <c r="HP15" s="954"/>
      <c r="HQ15" s="954"/>
      <c r="HR15" s="954"/>
      <c r="HS15" s="954"/>
      <c r="HT15" s="954"/>
      <c r="HU15" s="954"/>
      <c r="HV15" s="954"/>
      <c r="HW15" s="954"/>
      <c r="HX15" s="954"/>
      <c r="HY15" s="954"/>
      <c r="HZ15" s="954"/>
      <c r="IA15" s="954"/>
      <c r="IB15" s="954"/>
      <c r="IC15" s="954"/>
      <c r="ID15" s="954"/>
      <c r="IE15" s="954"/>
      <c r="IF15" s="954"/>
      <c r="IG15" s="954"/>
      <c r="IH15" s="954"/>
      <c r="II15" s="954"/>
      <c r="IJ15" s="954"/>
      <c r="IK15" s="954"/>
      <c r="IL15" s="954"/>
      <c r="IM15" s="954"/>
      <c r="IN15" s="954"/>
      <c r="IO15" s="954"/>
      <c r="IP15" s="954"/>
      <c r="IQ15" s="954"/>
      <c r="IR15" s="954"/>
      <c r="IS15" s="954"/>
      <c r="IT15" s="954"/>
      <c r="IU15" s="954"/>
      <c r="IV15" s="954"/>
    </row>
    <row r="16" spans="1:256" s="955" customFormat="1" ht="12.75" customHeight="1">
      <c r="A16" s="951" t="s">
        <v>53</v>
      </c>
      <c r="B16" s="952" t="s">
        <v>673</v>
      </c>
      <c r="C16" s="953">
        <f>SUM('19 önkormányzat'!F24)</f>
        <v>8935000</v>
      </c>
      <c r="D16" s="953">
        <v>8000000</v>
      </c>
      <c r="E16" s="953">
        <v>8000000</v>
      </c>
      <c r="F16" s="953">
        <v>8000000</v>
      </c>
      <c r="G16" s="954"/>
      <c r="H16" s="954"/>
      <c r="I16" s="954"/>
      <c r="J16" s="954"/>
      <c r="K16" s="954"/>
      <c r="L16" s="954"/>
      <c r="M16" s="954"/>
      <c r="N16" s="954"/>
      <c r="O16" s="954"/>
      <c r="P16" s="954"/>
      <c r="Q16" s="954"/>
      <c r="R16" s="954"/>
      <c r="S16" s="954"/>
      <c r="T16" s="954"/>
      <c r="U16" s="954"/>
      <c r="V16" s="954"/>
      <c r="W16" s="954"/>
      <c r="X16" s="954"/>
      <c r="Y16" s="954"/>
      <c r="Z16" s="954"/>
      <c r="AA16" s="954"/>
      <c r="AB16" s="954"/>
      <c r="AC16" s="954"/>
      <c r="AD16" s="954"/>
      <c r="AE16" s="954"/>
      <c r="AF16" s="954"/>
      <c r="AG16" s="954"/>
      <c r="AH16" s="954"/>
      <c r="AI16" s="954"/>
      <c r="AJ16" s="954"/>
      <c r="AK16" s="954"/>
      <c r="AL16" s="954"/>
      <c r="AM16" s="954"/>
      <c r="AN16" s="954"/>
      <c r="AO16" s="954"/>
      <c r="AP16" s="954"/>
      <c r="AQ16" s="954"/>
      <c r="AR16" s="954"/>
      <c r="AS16" s="954"/>
      <c r="AT16" s="954"/>
      <c r="AU16" s="954"/>
      <c r="AV16" s="954"/>
      <c r="AW16" s="954"/>
      <c r="AX16" s="954"/>
      <c r="AY16" s="954"/>
      <c r="AZ16" s="954"/>
      <c r="BA16" s="954"/>
      <c r="BB16" s="954"/>
      <c r="BC16" s="954"/>
      <c r="BD16" s="954"/>
      <c r="BE16" s="954"/>
      <c r="BF16" s="954"/>
      <c r="BG16" s="954"/>
      <c r="BH16" s="954"/>
      <c r="BI16" s="954"/>
      <c r="BJ16" s="954"/>
      <c r="BK16" s="954"/>
      <c r="BL16" s="954"/>
      <c r="BM16" s="954"/>
      <c r="BN16" s="954"/>
      <c r="BO16" s="954"/>
      <c r="BP16" s="954"/>
      <c r="BQ16" s="954"/>
      <c r="BR16" s="954"/>
      <c r="BS16" s="954"/>
      <c r="BT16" s="954"/>
      <c r="BU16" s="954"/>
      <c r="BV16" s="954"/>
      <c r="BW16" s="954"/>
      <c r="BX16" s="954"/>
      <c r="BY16" s="954"/>
      <c r="BZ16" s="954"/>
      <c r="CA16" s="954"/>
      <c r="CB16" s="954"/>
      <c r="CC16" s="954"/>
      <c r="CD16" s="954"/>
      <c r="CE16" s="954"/>
      <c r="CF16" s="954"/>
      <c r="CG16" s="954"/>
      <c r="CH16" s="954"/>
      <c r="CI16" s="954"/>
      <c r="CJ16" s="954"/>
      <c r="CK16" s="954"/>
      <c r="CL16" s="954"/>
      <c r="CM16" s="954"/>
      <c r="CN16" s="954"/>
      <c r="CO16" s="954"/>
      <c r="CP16" s="954"/>
      <c r="CQ16" s="954"/>
      <c r="CR16" s="954"/>
      <c r="CS16" s="954"/>
      <c r="CT16" s="954"/>
      <c r="CU16" s="954"/>
      <c r="CV16" s="954"/>
      <c r="CW16" s="954"/>
      <c r="CX16" s="954"/>
      <c r="CY16" s="954"/>
      <c r="CZ16" s="954"/>
      <c r="DA16" s="954"/>
      <c r="DB16" s="954"/>
      <c r="DC16" s="954"/>
      <c r="DD16" s="954"/>
      <c r="DE16" s="954"/>
      <c r="DF16" s="954"/>
      <c r="DG16" s="954"/>
      <c r="DH16" s="954"/>
      <c r="DI16" s="954"/>
      <c r="DJ16" s="954"/>
      <c r="DK16" s="954"/>
      <c r="DL16" s="954"/>
      <c r="DM16" s="954"/>
      <c r="DN16" s="954"/>
      <c r="DO16" s="954"/>
      <c r="DP16" s="954"/>
      <c r="DQ16" s="954"/>
      <c r="DR16" s="954"/>
      <c r="DS16" s="954"/>
      <c r="DT16" s="954"/>
      <c r="DU16" s="954"/>
      <c r="DV16" s="954"/>
      <c r="DW16" s="954"/>
      <c r="DX16" s="954"/>
      <c r="DY16" s="954"/>
      <c r="DZ16" s="954"/>
      <c r="EA16" s="954"/>
      <c r="EB16" s="954"/>
      <c r="EC16" s="954"/>
      <c r="ED16" s="954"/>
      <c r="EE16" s="954"/>
      <c r="EF16" s="954"/>
      <c r="EG16" s="954"/>
      <c r="EH16" s="954"/>
      <c r="EI16" s="954"/>
      <c r="EJ16" s="954"/>
      <c r="EK16" s="954"/>
      <c r="EL16" s="954"/>
      <c r="EM16" s="954"/>
      <c r="EN16" s="954"/>
      <c r="EO16" s="954"/>
      <c r="EP16" s="954"/>
      <c r="EQ16" s="954"/>
      <c r="ER16" s="954"/>
      <c r="ES16" s="954"/>
      <c r="ET16" s="954"/>
      <c r="EU16" s="954"/>
      <c r="EV16" s="954"/>
      <c r="EW16" s="954"/>
      <c r="EX16" s="954"/>
      <c r="EY16" s="954"/>
      <c r="EZ16" s="954"/>
      <c r="FA16" s="954"/>
      <c r="FB16" s="954"/>
      <c r="FC16" s="954"/>
      <c r="FD16" s="954"/>
      <c r="FE16" s="954"/>
      <c r="FF16" s="954"/>
      <c r="FG16" s="954"/>
      <c r="FH16" s="954"/>
      <c r="FI16" s="954"/>
      <c r="FJ16" s="954"/>
      <c r="FK16" s="954"/>
      <c r="FL16" s="954"/>
      <c r="FM16" s="954"/>
      <c r="FN16" s="954"/>
      <c r="FO16" s="954"/>
      <c r="FP16" s="954"/>
      <c r="FQ16" s="954"/>
      <c r="FR16" s="954"/>
      <c r="FS16" s="954"/>
      <c r="FT16" s="954"/>
      <c r="FU16" s="954"/>
      <c r="FV16" s="954"/>
      <c r="FW16" s="954"/>
      <c r="FX16" s="954"/>
      <c r="FY16" s="954"/>
      <c r="FZ16" s="954"/>
      <c r="GA16" s="954"/>
      <c r="GB16" s="954"/>
      <c r="GC16" s="954"/>
      <c r="GD16" s="954"/>
      <c r="GE16" s="954"/>
      <c r="GF16" s="954"/>
      <c r="GG16" s="954"/>
      <c r="GH16" s="954"/>
      <c r="GI16" s="954"/>
      <c r="GJ16" s="954"/>
      <c r="GK16" s="954"/>
      <c r="GL16" s="954"/>
      <c r="GM16" s="954"/>
      <c r="GN16" s="954"/>
      <c r="GO16" s="954"/>
      <c r="GP16" s="954"/>
      <c r="GQ16" s="954"/>
      <c r="GR16" s="954"/>
      <c r="GS16" s="954"/>
      <c r="GT16" s="954"/>
      <c r="GU16" s="954"/>
      <c r="GV16" s="954"/>
      <c r="GW16" s="954"/>
      <c r="GX16" s="954"/>
      <c r="GY16" s="954"/>
      <c r="GZ16" s="954"/>
      <c r="HA16" s="954"/>
      <c r="HB16" s="954"/>
      <c r="HC16" s="954"/>
      <c r="HD16" s="954"/>
      <c r="HE16" s="954"/>
      <c r="HF16" s="954"/>
      <c r="HG16" s="954"/>
      <c r="HH16" s="954"/>
      <c r="HI16" s="954"/>
      <c r="HJ16" s="954"/>
      <c r="HK16" s="954"/>
      <c r="HL16" s="954"/>
      <c r="HM16" s="954"/>
      <c r="HN16" s="954"/>
      <c r="HO16" s="954"/>
      <c r="HP16" s="954"/>
      <c r="HQ16" s="954"/>
      <c r="HR16" s="954"/>
      <c r="HS16" s="954"/>
      <c r="HT16" s="954"/>
      <c r="HU16" s="954"/>
      <c r="HV16" s="954"/>
      <c r="HW16" s="954"/>
      <c r="HX16" s="954"/>
      <c r="HY16" s="954"/>
      <c r="HZ16" s="954"/>
      <c r="IA16" s="954"/>
      <c r="IB16" s="954"/>
      <c r="IC16" s="954"/>
      <c r="ID16" s="954"/>
      <c r="IE16" s="954"/>
      <c r="IF16" s="954"/>
      <c r="IG16" s="954"/>
      <c r="IH16" s="954"/>
      <c r="II16" s="954"/>
      <c r="IJ16" s="954"/>
      <c r="IK16" s="954"/>
      <c r="IL16" s="954"/>
      <c r="IM16" s="954"/>
      <c r="IN16" s="954"/>
      <c r="IO16" s="954"/>
      <c r="IP16" s="954"/>
      <c r="IQ16" s="954"/>
      <c r="IR16" s="954"/>
      <c r="IS16" s="954"/>
      <c r="IT16" s="954"/>
      <c r="IU16" s="954"/>
      <c r="IV16" s="954"/>
    </row>
    <row r="17" spans="1:256" s="955" customFormat="1" ht="12.75" customHeight="1">
      <c r="A17" s="956" t="s">
        <v>55</v>
      </c>
      <c r="B17" s="952" t="s">
        <v>96</v>
      </c>
      <c r="C17" s="953">
        <f>SUM('19 önkormányzat'!F25)</f>
        <v>315000</v>
      </c>
      <c r="D17" s="953">
        <v>315000</v>
      </c>
      <c r="E17" s="953">
        <v>315000</v>
      </c>
      <c r="F17" s="953">
        <v>315000</v>
      </c>
      <c r="G17" s="954"/>
      <c r="H17" s="954"/>
      <c r="I17" s="954"/>
      <c r="J17" s="954"/>
      <c r="K17" s="954"/>
      <c r="L17" s="954"/>
      <c r="M17" s="954"/>
      <c r="N17" s="954"/>
      <c r="O17" s="954"/>
      <c r="P17" s="954"/>
      <c r="Q17" s="954"/>
      <c r="R17" s="954"/>
      <c r="S17" s="954"/>
      <c r="T17" s="954"/>
      <c r="U17" s="954"/>
      <c r="V17" s="954"/>
      <c r="W17" s="954"/>
      <c r="X17" s="954"/>
      <c r="Y17" s="954"/>
      <c r="Z17" s="954"/>
      <c r="AA17" s="954"/>
      <c r="AB17" s="954"/>
      <c r="AC17" s="954"/>
      <c r="AD17" s="954"/>
      <c r="AE17" s="954"/>
      <c r="AF17" s="954"/>
      <c r="AG17" s="954"/>
      <c r="AH17" s="954"/>
      <c r="AI17" s="954"/>
      <c r="AJ17" s="954"/>
      <c r="AK17" s="954"/>
      <c r="AL17" s="954"/>
      <c r="AM17" s="954"/>
      <c r="AN17" s="954"/>
      <c r="AO17" s="954"/>
      <c r="AP17" s="954"/>
      <c r="AQ17" s="954"/>
      <c r="AR17" s="954"/>
      <c r="AS17" s="954"/>
      <c r="AT17" s="954"/>
      <c r="AU17" s="954"/>
      <c r="AV17" s="954"/>
      <c r="AW17" s="954"/>
      <c r="AX17" s="954"/>
      <c r="AY17" s="954"/>
      <c r="AZ17" s="954"/>
      <c r="BA17" s="954"/>
      <c r="BB17" s="954"/>
      <c r="BC17" s="954"/>
      <c r="BD17" s="954"/>
      <c r="BE17" s="954"/>
      <c r="BF17" s="954"/>
      <c r="BG17" s="954"/>
      <c r="BH17" s="954"/>
      <c r="BI17" s="954"/>
      <c r="BJ17" s="954"/>
      <c r="BK17" s="954"/>
      <c r="BL17" s="954"/>
      <c r="BM17" s="954"/>
      <c r="BN17" s="954"/>
      <c r="BO17" s="954"/>
      <c r="BP17" s="954"/>
      <c r="BQ17" s="954"/>
      <c r="BR17" s="954"/>
      <c r="BS17" s="954"/>
      <c r="BT17" s="954"/>
      <c r="BU17" s="954"/>
      <c r="BV17" s="954"/>
      <c r="BW17" s="954"/>
      <c r="BX17" s="954"/>
      <c r="BY17" s="954"/>
      <c r="BZ17" s="954"/>
      <c r="CA17" s="954"/>
      <c r="CB17" s="954"/>
      <c r="CC17" s="954"/>
      <c r="CD17" s="954"/>
      <c r="CE17" s="954"/>
      <c r="CF17" s="954"/>
      <c r="CG17" s="954"/>
      <c r="CH17" s="954"/>
      <c r="CI17" s="954"/>
      <c r="CJ17" s="954"/>
      <c r="CK17" s="954"/>
      <c r="CL17" s="954"/>
      <c r="CM17" s="954"/>
      <c r="CN17" s="954"/>
      <c r="CO17" s="954"/>
      <c r="CP17" s="954"/>
      <c r="CQ17" s="954"/>
      <c r="CR17" s="954"/>
      <c r="CS17" s="954"/>
      <c r="CT17" s="954"/>
      <c r="CU17" s="954"/>
      <c r="CV17" s="954"/>
      <c r="CW17" s="954"/>
      <c r="CX17" s="954"/>
      <c r="CY17" s="954"/>
      <c r="CZ17" s="954"/>
      <c r="DA17" s="954"/>
      <c r="DB17" s="954"/>
      <c r="DC17" s="954"/>
      <c r="DD17" s="954"/>
      <c r="DE17" s="954"/>
      <c r="DF17" s="954"/>
      <c r="DG17" s="954"/>
      <c r="DH17" s="954"/>
      <c r="DI17" s="954"/>
      <c r="DJ17" s="954"/>
      <c r="DK17" s="954"/>
      <c r="DL17" s="954"/>
      <c r="DM17" s="954"/>
      <c r="DN17" s="954"/>
      <c r="DO17" s="954"/>
      <c r="DP17" s="954"/>
      <c r="DQ17" s="954"/>
      <c r="DR17" s="954"/>
      <c r="DS17" s="954"/>
      <c r="DT17" s="954"/>
      <c r="DU17" s="954"/>
      <c r="DV17" s="954"/>
      <c r="DW17" s="954"/>
      <c r="DX17" s="954"/>
      <c r="DY17" s="954"/>
      <c r="DZ17" s="954"/>
      <c r="EA17" s="954"/>
      <c r="EB17" s="954"/>
      <c r="EC17" s="954"/>
      <c r="ED17" s="954"/>
      <c r="EE17" s="954"/>
      <c r="EF17" s="954"/>
      <c r="EG17" s="954"/>
      <c r="EH17" s="954"/>
      <c r="EI17" s="954"/>
      <c r="EJ17" s="954"/>
      <c r="EK17" s="954"/>
      <c r="EL17" s="954"/>
      <c r="EM17" s="954"/>
      <c r="EN17" s="954"/>
      <c r="EO17" s="954"/>
      <c r="EP17" s="954"/>
      <c r="EQ17" s="954"/>
      <c r="ER17" s="954"/>
      <c r="ES17" s="954"/>
      <c r="ET17" s="954"/>
      <c r="EU17" s="954"/>
      <c r="EV17" s="954"/>
      <c r="EW17" s="954"/>
      <c r="EX17" s="954"/>
      <c r="EY17" s="954"/>
      <c r="EZ17" s="954"/>
      <c r="FA17" s="954"/>
      <c r="FB17" s="954"/>
      <c r="FC17" s="954"/>
      <c r="FD17" s="954"/>
      <c r="FE17" s="954"/>
      <c r="FF17" s="954"/>
      <c r="FG17" s="954"/>
      <c r="FH17" s="954"/>
      <c r="FI17" s="954"/>
      <c r="FJ17" s="954"/>
      <c r="FK17" s="954"/>
      <c r="FL17" s="954"/>
      <c r="FM17" s="954"/>
      <c r="FN17" s="954"/>
      <c r="FO17" s="954"/>
      <c r="FP17" s="954"/>
      <c r="FQ17" s="954"/>
      <c r="FR17" s="954"/>
      <c r="FS17" s="954"/>
      <c r="FT17" s="954"/>
      <c r="FU17" s="954"/>
      <c r="FV17" s="954"/>
      <c r="FW17" s="954"/>
      <c r="FX17" s="954"/>
      <c r="FY17" s="954"/>
      <c r="FZ17" s="954"/>
      <c r="GA17" s="954"/>
      <c r="GB17" s="954"/>
      <c r="GC17" s="954"/>
      <c r="GD17" s="954"/>
      <c r="GE17" s="954"/>
      <c r="GF17" s="954"/>
      <c r="GG17" s="954"/>
      <c r="GH17" s="954"/>
      <c r="GI17" s="954"/>
      <c r="GJ17" s="954"/>
      <c r="GK17" s="954"/>
      <c r="GL17" s="954"/>
      <c r="GM17" s="954"/>
      <c r="GN17" s="954"/>
      <c r="GO17" s="954"/>
      <c r="GP17" s="954"/>
      <c r="GQ17" s="954"/>
      <c r="GR17" s="954"/>
      <c r="GS17" s="954"/>
      <c r="GT17" s="954"/>
      <c r="GU17" s="954"/>
      <c r="GV17" s="954"/>
      <c r="GW17" s="954"/>
      <c r="GX17" s="954"/>
      <c r="GY17" s="954"/>
      <c r="GZ17" s="954"/>
      <c r="HA17" s="954"/>
      <c r="HB17" s="954"/>
      <c r="HC17" s="954"/>
      <c r="HD17" s="954"/>
      <c r="HE17" s="954"/>
      <c r="HF17" s="954"/>
      <c r="HG17" s="954"/>
      <c r="HH17" s="954"/>
      <c r="HI17" s="954"/>
      <c r="HJ17" s="954"/>
      <c r="HK17" s="954"/>
      <c r="HL17" s="954"/>
      <c r="HM17" s="954"/>
      <c r="HN17" s="954"/>
      <c r="HO17" s="954"/>
      <c r="HP17" s="954"/>
      <c r="HQ17" s="954"/>
      <c r="HR17" s="954"/>
      <c r="HS17" s="954"/>
      <c r="HT17" s="954"/>
      <c r="HU17" s="954"/>
      <c r="HV17" s="954"/>
      <c r="HW17" s="954"/>
      <c r="HX17" s="954"/>
      <c r="HY17" s="954"/>
      <c r="HZ17" s="954"/>
      <c r="IA17" s="954"/>
      <c r="IB17" s="954"/>
      <c r="IC17" s="954"/>
      <c r="ID17" s="954"/>
      <c r="IE17" s="954"/>
      <c r="IF17" s="954"/>
      <c r="IG17" s="954"/>
      <c r="IH17" s="954"/>
      <c r="II17" s="954"/>
      <c r="IJ17" s="954"/>
      <c r="IK17" s="954"/>
      <c r="IL17" s="954"/>
      <c r="IM17" s="954"/>
      <c r="IN17" s="954"/>
      <c r="IO17" s="954"/>
      <c r="IP17" s="954"/>
      <c r="IQ17" s="954"/>
      <c r="IR17" s="954"/>
      <c r="IS17" s="954"/>
      <c r="IT17" s="954"/>
      <c r="IU17" s="954"/>
      <c r="IV17" s="954"/>
    </row>
    <row r="18" spans="1:256" s="955" customFormat="1" ht="12.75" customHeight="1">
      <c r="A18" s="951" t="s">
        <v>57</v>
      </c>
      <c r="B18" s="952" t="s">
        <v>175</v>
      </c>
      <c r="C18" s="953">
        <f>SUM('19 önkormányzat'!F26)</f>
        <v>150000</v>
      </c>
      <c r="D18" s="953">
        <v>1000000</v>
      </c>
      <c r="E18" s="953">
        <v>1000000</v>
      </c>
      <c r="F18" s="953">
        <v>1000000</v>
      </c>
      <c r="G18" s="954"/>
      <c r="H18" s="954"/>
      <c r="I18" s="954"/>
      <c r="J18" s="954"/>
      <c r="K18" s="954"/>
      <c r="L18" s="954"/>
      <c r="M18" s="954"/>
      <c r="N18" s="954"/>
      <c r="O18" s="954"/>
      <c r="P18" s="954"/>
      <c r="Q18" s="954"/>
      <c r="R18" s="954"/>
      <c r="S18" s="954"/>
      <c r="T18" s="954"/>
      <c r="U18" s="954"/>
      <c r="V18" s="954"/>
      <c r="W18" s="954"/>
      <c r="X18" s="954"/>
      <c r="Y18" s="954"/>
      <c r="Z18" s="954"/>
      <c r="AA18" s="954"/>
      <c r="AB18" s="954"/>
      <c r="AC18" s="954"/>
      <c r="AD18" s="954"/>
      <c r="AE18" s="954"/>
      <c r="AF18" s="954"/>
      <c r="AG18" s="954"/>
      <c r="AH18" s="954"/>
      <c r="AI18" s="954"/>
      <c r="AJ18" s="954"/>
      <c r="AK18" s="954"/>
      <c r="AL18" s="954"/>
      <c r="AM18" s="954"/>
      <c r="AN18" s="954"/>
      <c r="AO18" s="954"/>
      <c r="AP18" s="954"/>
      <c r="AQ18" s="954"/>
      <c r="AR18" s="954"/>
      <c r="AS18" s="954"/>
      <c r="AT18" s="954"/>
      <c r="AU18" s="954"/>
      <c r="AV18" s="954"/>
      <c r="AW18" s="954"/>
      <c r="AX18" s="954"/>
      <c r="AY18" s="954"/>
      <c r="AZ18" s="954"/>
      <c r="BA18" s="954"/>
      <c r="BB18" s="954"/>
      <c r="BC18" s="954"/>
      <c r="BD18" s="954"/>
      <c r="BE18" s="954"/>
      <c r="BF18" s="954"/>
      <c r="BG18" s="954"/>
      <c r="BH18" s="954"/>
      <c r="BI18" s="954"/>
      <c r="BJ18" s="954"/>
      <c r="BK18" s="954"/>
      <c r="BL18" s="954"/>
      <c r="BM18" s="954"/>
      <c r="BN18" s="954"/>
      <c r="BO18" s="954"/>
      <c r="BP18" s="954"/>
      <c r="BQ18" s="954"/>
      <c r="BR18" s="954"/>
      <c r="BS18" s="954"/>
      <c r="BT18" s="954"/>
      <c r="BU18" s="954"/>
      <c r="BV18" s="954"/>
      <c r="BW18" s="954"/>
      <c r="BX18" s="954"/>
      <c r="BY18" s="954"/>
      <c r="BZ18" s="954"/>
      <c r="CA18" s="954"/>
      <c r="CB18" s="954"/>
      <c r="CC18" s="954"/>
      <c r="CD18" s="954"/>
      <c r="CE18" s="954"/>
      <c r="CF18" s="954"/>
      <c r="CG18" s="954"/>
      <c r="CH18" s="954"/>
      <c r="CI18" s="954"/>
      <c r="CJ18" s="954"/>
      <c r="CK18" s="954"/>
      <c r="CL18" s="954"/>
      <c r="CM18" s="954"/>
      <c r="CN18" s="954"/>
      <c r="CO18" s="954"/>
      <c r="CP18" s="954"/>
      <c r="CQ18" s="954"/>
      <c r="CR18" s="954"/>
      <c r="CS18" s="954"/>
      <c r="CT18" s="954"/>
      <c r="CU18" s="954"/>
      <c r="CV18" s="954"/>
      <c r="CW18" s="954"/>
      <c r="CX18" s="954"/>
      <c r="CY18" s="954"/>
      <c r="CZ18" s="954"/>
      <c r="DA18" s="954"/>
      <c r="DB18" s="954"/>
      <c r="DC18" s="954"/>
      <c r="DD18" s="954"/>
      <c r="DE18" s="954"/>
      <c r="DF18" s="954"/>
      <c r="DG18" s="954"/>
      <c r="DH18" s="954"/>
      <c r="DI18" s="954"/>
      <c r="DJ18" s="954"/>
      <c r="DK18" s="954"/>
      <c r="DL18" s="954"/>
      <c r="DM18" s="954"/>
      <c r="DN18" s="954"/>
      <c r="DO18" s="954"/>
      <c r="DP18" s="954"/>
      <c r="DQ18" s="954"/>
      <c r="DR18" s="954"/>
      <c r="DS18" s="954"/>
      <c r="DT18" s="954"/>
      <c r="DU18" s="954"/>
      <c r="DV18" s="954"/>
      <c r="DW18" s="954"/>
      <c r="DX18" s="954"/>
      <c r="DY18" s="954"/>
      <c r="DZ18" s="954"/>
      <c r="EA18" s="954"/>
      <c r="EB18" s="954"/>
      <c r="EC18" s="954"/>
      <c r="ED18" s="954"/>
      <c r="EE18" s="954"/>
      <c r="EF18" s="954"/>
      <c r="EG18" s="954"/>
      <c r="EH18" s="954"/>
      <c r="EI18" s="954"/>
      <c r="EJ18" s="954"/>
      <c r="EK18" s="954"/>
      <c r="EL18" s="954"/>
      <c r="EM18" s="954"/>
      <c r="EN18" s="954"/>
      <c r="EO18" s="954"/>
      <c r="EP18" s="954"/>
      <c r="EQ18" s="954"/>
      <c r="ER18" s="954"/>
      <c r="ES18" s="954"/>
      <c r="ET18" s="954"/>
      <c r="EU18" s="954"/>
      <c r="EV18" s="954"/>
      <c r="EW18" s="954"/>
      <c r="EX18" s="954"/>
      <c r="EY18" s="954"/>
      <c r="EZ18" s="954"/>
      <c r="FA18" s="954"/>
      <c r="FB18" s="954"/>
      <c r="FC18" s="954"/>
      <c r="FD18" s="954"/>
      <c r="FE18" s="954"/>
      <c r="FF18" s="954"/>
      <c r="FG18" s="954"/>
      <c r="FH18" s="954"/>
      <c r="FI18" s="954"/>
      <c r="FJ18" s="954"/>
      <c r="FK18" s="954"/>
      <c r="FL18" s="954"/>
      <c r="FM18" s="954"/>
      <c r="FN18" s="954"/>
      <c r="FO18" s="954"/>
      <c r="FP18" s="954"/>
      <c r="FQ18" s="954"/>
      <c r="FR18" s="954"/>
      <c r="FS18" s="954"/>
      <c r="FT18" s="954"/>
      <c r="FU18" s="954"/>
      <c r="FV18" s="954"/>
      <c r="FW18" s="954"/>
      <c r="FX18" s="954"/>
      <c r="FY18" s="954"/>
      <c r="FZ18" s="954"/>
      <c r="GA18" s="954"/>
      <c r="GB18" s="954"/>
      <c r="GC18" s="954"/>
      <c r="GD18" s="954"/>
      <c r="GE18" s="954"/>
      <c r="GF18" s="954"/>
      <c r="GG18" s="954"/>
      <c r="GH18" s="954"/>
      <c r="GI18" s="954"/>
      <c r="GJ18" s="954"/>
      <c r="GK18" s="954"/>
      <c r="GL18" s="954"/>
      <c r="GM18" s="954"/>
      <c r="GN18" s="954"/>
      <c r="GO18" s="954"/>
      <c r="GP18" s="954"/>
      <c r="GQ18" s="954"/>
      <c r="GR18" s="954"/>
      <c r="GS18" s="954"/>
      <c r="GT18" s="954"/>
      <c r="GU18" s="954"/>
      <c r="GV18" s="954"/>
      <c r="GW18" s="954"/>
      <c r="GX18" s="954"/>
      <c r="GY18" s="954"/>
      <c r="GZ18" s="954"/>
      <c r="HA18" s="954"/>
      <c r="HB18" s="954"/>
      <c r="HC18" s="954"/>
      <c r="HD18" s="954"/>
      <c r="HE18" s="954"/>
      <c r="HF18" s="954"/>
      <c r="HG18" s="954"/>
      <c r="HH18" s="954"/>
      <c r="HI18" s="954"/>
      <c r="HJ18" s="954"/>
      <c r="HK18" s="954"/>
      <c r="HL18" s="954"/>
      <c r="HM18" s="954"/>
      <c r="HN18" s="954"/>
      <c r="HO18" s="954"/>
      <c r="HP18" s="954"/>
      <c r="HQ18" s="954"/>
      <c r="HR18" s="954"/>
      <c r="HS18" s="954"/>
      <c r="HT18" s="954"/>
      <c r="HU18" s="954"/>
      <c r="HV18" s="954"/>
      <c r="HW18" s="954"/>
      <c r="HX18" s="954"/>
      <c r="HY18" s="954"/>
      <c r="HZ18" s="954"/>
      <c r="IA18" s="954"/>
      <c r="IB18" s="954"/>
      <c r="IC18" s="954"/>
      <c r="ID18" s="954"/>
      <c r="IE18" s="954"/>
      <c r="IF18" s="954"/>
      <c r="IG18" s="954"/>
      <c r="IH18" s="954"/>
      <c r="II18" s="954"/>
      <c r="IJ18" s="954"/>
      <c r="IK18" s="954"/>
      <c r="IL18" s="954"/>
      <c r="IM18" s="954"/>
      <c r="IN18" s="954"/>
      <c r="IO18" s="954"/>
      <c r="IP18" s="954"/>
      <c r="IQ18" s="954"/>
      <c r="IR18" s="954"/>
      <c r="IS18" s="954"/>
      <c r="IT18" s="954"/>
      <c r="IU18" s="954"/>
      <c r="IV18" s="954"/>
    </row>
    <row r="19" spans="1:256" s="81" customFormat="1" ht="12.75" customHeight="1">
      <c r="A19" s="277" t="s">
        <v>86</v>
      </c>
      <c r="B19" s="281" t="s">
        <v>78</v>
      </c>
      <c r="C19" s="278">
        <f>SUM(C20:C26)</f>
        <v>43021909</v>
      </c>
      <c r="D19" s="278">
        <f>SUM(D20:D26)</f>
        <v>40700000</v>
      </c>
      <c r="E19" s="278">
        <f>SUM(E20:E26)</f>
        <v>40700000</v>
      </c>
      <c r="F19" s="278">
        <f>SUM(F20:F26)</f>
        <v>40700000</v>
      </c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  <c r="IN19" s="12"/>
      <c r="IO19" s="12"/>
      <c r="IP19" s="12"/>
      <c r="IQ19" s="12"/>
      <c r="IR19" s="12"/>
      <c r="IS19" s="12"/>
      <c r="IT19" s="12"/>
      <c r="IU19" s="12"/>
      <c r="IV19" s="12"/>
    </row>
    <row r="20" spans="1:256" s="955" customFormat="1" ht="12.75" customHeight="1">
      <c r="A20" s="951" t="s">
        <v>59</v>
      </c>
      <c r="B20" s="957" t="s">
        <v>779</v>
      </c>
      <c r="C20" s="953">
        <v>5180192</v>
      </c>
      <c r="D20" s="953">
        <v>7000000</v>
      </c>
      <c r="E20" s="953">
        <v>7000000</v>
      </c>
      <c r="F20" s="953">
        <v>7000000</v>
      </c>
      <c r="G20" s="954"/>
      <c r="H20" s="954"/>
      <c r="I20" s="954"/>
      <c r="J20" s="954"/>
      <c r="K20" s="954"/>
      <c r="L20" s="954"/>
      <c r="M20" s="954"/>
      <c r="N20" s="954"/>
      <c r="O20" s="954"/>
      <c r="P20" s="954"/>
      <c r="Q20" s="954"/>
      <c r="R20" s="954"/>
      <c r="S20" s="954"/>
      <c r="T20" s="954"/>
      <c r="U20" s="954"/>
      <c r="V20" s="954"/>
      <c r="W20" s="954"/>
      <c r="X20" s="954"/>
      <c r="Y20" s="954"/>
      <c r="Z20" s="954"/>
      <c r="AA20" s="954"/>
      <c r="AB20" s="954"/>
      <c r="AC20" s="954"/>
      <c r="AD20" s="954"/>
      <c r="AE20" s="954"/>
      <c r="AF20" s="954"/>
      <c r="AG20" s="954"/>
      <c r="AH20" s="954"/>
      <c r="AI20" s="954"/>
      <c r="AJ20" s="954"/>
      <c r="AK20" s="954"/>
      <c r="AL20" s="954"/>
      <c r="AM20" s="954"/>
      <c r="AN20" s="954"/>
      <c r="AO20" s="954"/>
      <c r="AP20" s="954"/>
      <c r="AQ20" s="954"/>
      <c r="AR20" s="954"/>
      <c r="AS20" s="954"/>
      <c r="AT20" s="954"/>
      <c r="AU20" s="954"/>
      <c r="AV20" s="954"/>
      <c r="AW20" s="954"/>
      <c r="AX20" s="954"/>
      <c r="AY20" s="954"/>
      <c r="AZ20" s="954"/>
      <c r="BA20" s="954"/>
      <c r="BB20" s="954"/>
      <c r="BC20" s="954"/>
      <c r="BD20" s="954"/>
      <c r="BE20" s="954"/>
      <c r="BF20" s="954"/>
      <c r="BG20" s="954"/>
      <c r="BH20" s="954"/>
      <c r="BI20" s="954"/>
      <c r="BJ20" s="954"/>
      <c r="BK20" s="954"/>
      <c r="BL20" s="954"/>
      <c r="BM20" s="954"/>
      <c r="BN20" s="954"/>
      <c r="BO20" s="954"/>
      <c r="BP20" s="954"/>
      <c r="BQ20" s="954"/>
      <c r="BR20" s="954"/>
      <c r="BS20" s="954"/>
      <c r="BT20" s="954"/>
      <c r="BU20" s="954"/>
      <c r="BV20" s="954"/>
      <c r="BW20" s="954"/>
      <c r="BX20" s="954"/>
      <c r="BY20" s="954"/>
      <c r="BZ20" s="954"/>
      <c r="CA20" s="954"/>
      <c r="CB20" s="954"/>
      <c r="CC20" s="954"/>
      <c r="CD20" s="954"/>
      <c r="CE20" s="954"/>
      <c r="CF20" s="954"/>
      <c r="CG20" s="954"/>
      <c r="CH20" s="954"/>
      <c r="CI20" s="954"/>
      <c r="CJ20" s="954"/>
      <c r="CK20" s="954"/>
      <c r="CL20" s="954"/>
      <c r="CM20" s="954"/>
      <c r="CN20" s="954"/>
      <c r="CO20" s="954"/>
      <c r="CP20" s="954"/>
      <c r="CQ20" s="954"/>
      <c r="CR20" s="954"/>
      <c r="CS20" s="954"/>
      <c r="CT20" s="954"/>
      <c r="CU20" s="954"/>
      <c r="CV20" s="954"/>
      <c r="CW20" s="954"/>
      <c r="CX20" s="954"/>
      <c r="CY20" s="954"/>
      <c r="CZ20" s="954"/>
      <c r="DA20" s="954"/>
      <c r="DB20" s="954"/>
      <c r="DC20" s="954"/>
      <c r="DD20" s="954"/>
      <c r="DE20" s="954"/>
      <c r="DF20" s="954"/>
      <c r="DG20" s="954"/>
      <c r="DH20" s="954"/>
      <c r="DI20" s="954"/>
      <c r="DJ20" s="954"/>
      <c r="DK20" s="954"/>
      <c r="DL20" s="954"/>
      <c r="DM20" s="954"/>
      <c r="DN20" s="954"/>
      <c r="DO20" s="954"/>
      <c r="DP20" s="954"/>
      <c r="DQ20" s="954"/>
      <c r="DR20" s="954"/>
      <c r="DS20" s="954"/>
      <c r="DT20" s="954"/>
      <c r="DU20" s="954"/>
      <c r="DV20" s="954"/>
      <c r="DW20" s="954"/>
      <c r="DX20" s="954"/>
      <c r="DY20" s="954"/>
      <c r="DZ20" s="954"/>
      <c r="EA20" s="954"/>
      <c r="EB20" s="954"/>
      <c r="EC20" s="954"/>
      <c r="ED20" s="954"/>
      <c r="EE20" s="954"/>
      <c r="EF20" s="954"/>
      <c r="EG20" s="954"/>
      <c r="EH20" s="954"/>
      <c r="EI20" s="954"/>
      <c r="EJ20" s="954"/>
      <c r="EK20" s="954"/>
      <c r="EL20" s="954"/>
      <c r="EM20" s="954"/>
      <c r="EN20" s="954"/>
      <c r="EO20" s="954"/>
      <c r="EP20" s="954"/>
      <c r="EQ20" s="954"/>
      <c r="ER20" s="954"/>
      <c r="ES20" s="954"/>
      <c r="ET20" s="954"/>
      <c r="EU20" s="954"/>
      <c r="EV20" s="954"/>
      <c r="EW20" s="954"/>
      <c r="EX20" s="954"/>
      <c r="EY20" s="954"/>
      <c r="EZ20" s="954"/>
      <c r="FA20" s="954"/>
      <c r="FB20" s="954"/>
      <c r="FC20" s="954"/>
      <c r="FD20" s="954"/>
      <c r="FE20" s="954"/>
      <c r="FF20" s="954"/>
      <c r="FG20" s="954"/>
      <c r="FH20" s="954"/>
      <c r="FI20" s="954"/>
      <c r="FJ20" s="954"/>
      <c r="FK20" s="954"/>
      <c r="FL20" s="954"/>
      <c r="FM20" s="954"/>
      <c r="FN20" s="954"/>
      <c r="FO20" s="954"/>
      <c r="FP20" s="954"/>
      <c r="FQ20" s="954"/>
      <c r="FR20" s="954"/>
      <c r="FS20" s="954"/>
      <c r="FT20" s="954"/>
      <c r="FU20" s="954"/>
      <c r="FV20" s="954"/>
      <c r="FW20" s="954"/>
      <c r="FX20" s="954"/>
      <c r="FY20" s="954"/>
      <c r="FZ20" s="954"/>
      <c r="GA20" s="954"/>
      <c r="GB20" s="954"/>
      <c r="GC20" s="954"/>
      <c r="GD20" s="954"/>
      <c r="GE20" s="954"/>
      <c r="GF20" s="954"/>
      <c r="GG20" s="954"/>
      <c r="GH20" s="954"/>
      <c r="GI20" s="954"/>
      <c r="GJ20" s="954"/>
      <c r="GK20" s="954"/>
      <c r="GL20" s="954"/>
      <c r="GM20" s="954"/>
      <c r="GN20" s="954"/>
      <c r="GO20" s="954"/>
      <c r="GP20" s="954"/>
      <c r="GQ20" s="954"/>
      <c r="GR20" s="954"/>
      <c r="GS20" s="954"/>
      <c r="GT20" s="954"/>
      <c r="GU20" s="954"/>
      <c r="GV20" s="954"/>
      <c r="GW20" s="954"/>
      <c r="GX20" s="954"/>
      <c r="GY20" s="954"/>
      <c r="GZ20" s="954"/>
      <c r="HA20" s="954"/>
      <c r="HB20" s="954"/>
      <c r="HC20" s="954"/>
      <c r="HD20" s="954"/>
      <c r="HE20" s="954"/>
      <c r="HF20" s="954"/>
      <c r="HG20" s="954"/>
      <c r="HH20" s="954"/>
      <c r="HI20" s="954"/>
      <c r="HJ20" s="954"/>
      <c r="HK20" s="954"/>
      <c r="HL20" s="954"/>
      <c r="HM20" s="954"/>
      <c r="HN20" s="954"/>
      <c r="HO20" s="954"/>
      <c r="HP20" s="954"/>
      <c r="HQ20" s="954"/>
      <c r="HR20" s="954"/>
      <c r="HS20" s="954"/>
      <c r="HT20" s="954"/>
      <c r="HU20" s="954"/>
      <c r="HV20" s="954"/>
      <c r="HW20" s="954"/>
      <c r="HX20" s="954"/>
      <c r="HY20" s="954"/>
      <c r="HZ20" s="954"/>
      <c r="IA20" s="954"/>
      <c r="IB20" s="954"/>
      <c r="IC20" s="954"/>
      <c r="ID20" s="954"/>
      <c r="IE20" s="954"/>
      <c r="IF20" s="954"/>
      <c r="IG20" s="954"/>
      <c r="IH20" s="954"/>
      <c r="II20" s="954"/>
      <c r="IJ20" s="954"/>
      <c r="IK20" s="954"/>
      <c r="IL20" s="954"/>
      <c r="IM20" s="954"/>
      <c r="IN20" s="954"/>
      <c r="IO20" s="954"/>
      <c r="IP20" s="954"/>
      <c r="IQ20" s="954"/>
      <c r="IR20" s="954"/>
      <c r="IS20" s="954"/>
      <c r="IT20" s="954"/>
      <c r="IU20" s="954"/>
      <c r="IV20" s="954"/>
    </row>
    <row r="21" spans="1:256" s="955" customFormat="1" ht="12.75" customHeight="1">
      <c r="A21" s="956" t="s">
        <v>61</v>
      </c>
      <c r="B21" s="952" t="s">
        <v>774</v>
      </c>
      <c r="C21" s="953">
        <v>3180000</v>
      </c>
      <c r="D21" s="953">
        <v>5000000</v>
      </c>
      <c r="E21" s="953">
        <v>5000000</v>
      </c>
      <c r="F21" s="953">
        <v>5000000</v>
      </c>
      <c r="G21" s="954"/>
      <c r="H21" s="954"/>
      <c r="I21" s="954"/>
      <c r="J21" s="954"/>
      <c r="K21" s="954"/>
      <c r="L21" s="954"/>
      <c r="M21" s="954"/>
      <c r="N21" s="954"/>
      <c r="O21" s="954"/>
      <c r="P21" s="954"/>
      <c r="Q21" s="954"/>
      <c r="R21" s="954"/>
      <c r="S21" s="954"/>
      <c r="T21" s="954"/>
      <c r="U21" s="954"/>
      <c r="V21" s="954"/>
      <c r="W21" s="954"/>
      <c r="X21" s="954"/>
      <c r="Y21" s="954"/>
      <c r="Z21" s="954"/>
      <c r="AA21" s="954"/>
      <c r="AB21" s="954"/>
      <c r="AC21" s="954"/>
      <c r="AD21" s="954"/>
      <c r="AE21" s="954"/>
      <c r="AF21" s="954"/>
      <c r="AG21" s="954"/>
      <c r="AH21" s="954"/>
      <c r="AI21" s="954"/>
      <c r="AJ21" s="954"/>
      <c r="AK21" s="954"/>
      <c r="AL21" s="954"/>
      <c r="AM21" s="954"/>
      <c r="AN21" s="954"/>
      <c r="AO21" s="954"/>
      <c r="AP21" s="954"/>
      <c r="AQ21" s="954"/>
      <c r="AR21" s="954"/>
      <c r="AS21" s="954"/>
      <c r="AT21" s="954"/>
      <c r="AU21" s="954"/>
      <c r="AV21" s="954"/>
      <c r="AW21" s="954"/>
      <c r="AX21" s="954"/>
      <c r="AY21" s="954"/>
      <c r="AZ21" s="954"/>
      <c r="BA21" s="954"/>
      <c r="BB21" s="954"/>
      <c r="BC21" s="954"/>
      <c r="BD21" s="954"/>
      <c r="BE21" s="954"/>
      <c r="BF21" s="954"/>
      <c r="BG21" s="954"/>
      <c r="BH21" s="954"/>
      <c r="BI21" s="954"/>
      <c r="BJ21" s="954"/>
      <c r="BK21" s="954"/>
      <c r="BL21" s="954"/>
      <c r="BM21" s="954"/>
      <c r="BN21" s="954"/>
      <c r="BO21" s="954"/>
      <c r="BP21" s="954"/>
      <c r="BQ21" s="954"/>
      <c r="BR21" s="954"/>
      <c r="BS21" s="954"/>
      <c r="BT21" s="954"/>
      <c r="BU21" s="954"/>
      <c r="BV21" s="954"/>
      <c r="BW21" s="954"/>
      <c r="BX21" s="954"/>
      <c r="BY21" s="954"/>
      <c r="BZ21" s="954"/>
      <c r="CA21" s="954"/>
      <c r="CB21" s="954"/>
      <c r="CC21" s="954"/>
      <c r="CD21" s="954"/>
      <c r="CE21" s="954"/>
      <c r="CF21" s="954"/>
      <c r="CG21" s="954"/>
      <c r="CH21" s="954"/>
      <c r="CI21" s="954"/>
      <c r="CJ21" s="954"/>
      <c r="CK21" s="954"/>
      <c r="CL21" s="954"/>
      <c r="CM21" s="954"/>
      <c r="CN21" s="954"/>
      <c r="CO21" s="954"/>
      <c r="CP21" s="954"/>
      <c r="CQ21" s="954"/>
      <c r="CR21" s="954"/>
      <c r="CS21" s="954"/>
      <c r="CT21" s="954"/>
      <c r="CU21" s="954"/>
      <c r="CV21" s="954"/>
      <c r="CW21" s="954"/>
      <c r="CX21" s="954"/>
      <c r="CY21" s="954"/>
      <c r="CZ21" s="954"/>
      <c r="DA21" s="954"/>
      <c r="DB21" s="954"/>
      <c r="DC21" s="954"/>
      <c r="DD21" s="954"/>
      <c r="DE21" s="954"/>
      <c r="DF21" s="954"/>
      <c r="DG21" s="954"/>
      <c r="DH21" s="954"/>
      <c r="DI21" s="954"/>
      <c r="DJ21" s="954"/>
      <c r="DK21" s="954"/>
      <c r="DL21" s="954"/>
      <c r="DM21" s="954"/>
      <c r="DN21" s="954"/>
      <c r="DO21" s="954"/>
      <c r="DP21" s="954"/>
      <c r="DQ21" s="954"/>
      <c r="DR21" s="954"/>
      <c r="DS21" s="954"/>
      <c r="DT21" s="954"/>
      <c r="DU21" s="954"/>
      <c r="DV21" s="954"/>
      <c r="DW21" s="954"/>
      <c r="DX21" s="954"/>
      <c r="DY21" s="954"/>
      <c r="DZ21" s="954"/>
      <c r="EA21" s="954"/>
      <c r="EB21" s="954"/>
      <c r="EC21" s="954"/>
      <c r="ED21" s="954"/>
      <c r="EE21" s="954"/>
      <c r="EF21" s="954"/>
      <c r="EG21" s="954"/>
      <c r="EH21" s="954"/>
      <c r="EI21" s="954"/>
      <c r="EJ21" s="954"/>
      <c r="EK21" s="954"/>
      <c r="EL21" s="954"/>
      <c r="EM21" s="954"/>
      <c r="EN21" s="954"/>
      <c r="EO21" s="954"/>
      <c r="EP21" s="954"/>
      <c r="EQ21" s="954"/>
      <c r="ER21" s="954"/>
      <c r="ES21" s="954"/>
      <c r="ET21" s="954"/>
      <c r="EU21" s="954"/>
      <c r="EV21" s="954"/>
      <c r="EW21" s="954"/>
      <c r="EX21" s="954"/>
      <c r="EY21" s="954"/>
      <c r="EZ21" s="954"/>
      <c r="FA21" s="954"/>
      <c r="FB21" s="954"/>
      <c r="FC21" s="954"/>
      <c r="FD21" s="954"/>
      <c r="FE21" s="954"/>
      <c r="FF21" s="954"/>
      <c r="FG21" s="954"/>
      <c r="FH21" s="954"/>
      <c r="FI21" s="954"/>
      <c r="FJ21" s="954"/>
      <c r="FK21" s="954"/>
      <c r="FL21" s="954"/>
      <c r="FM21" s="954"/>
      <c r="FN21" s="954"/>
      <c r="FO21" s="954"/>
      <c r="FP21" s="954"/>
      <c r="FQ21" s="954"/>
      <c r="FR21" s="954"/>
      <c r="FS21" s="954"/>
      <c r="FT21" s="954"/>
      <c r="FU21" s="954"/>
      <c r="FV21" s="954"/>
      <c r="FW21" s="954"/>
      <c r="FX21" s="954"/>
      <c r="FY21" s="954"/>
      <c r="FZ21" s="954"/>
      <c r="GA21" s="954"/>
      <c r="GB21" s="954"/>
      <c r="GC21" s="954"/>
      <c r="GD21" s="954"/>
      <c r="GE21" s="954"/>
      <c r="GF21" s="954"/>
      <c r="GG21" s="954"/>
      <c r="GH21" s="954"/>
      <c r="GI21" s="954"/>
      <c r="GJ21" s="954"/>
      <c r="GK21" s="954"/>
      <c r="GL21" s="954"/>
      <c r="GM21" s="954"/>
      <c r="GN21" s="954"/>
      <c r="GO21" s="954"/>
      <c r="GP21" s="954"/>
      <c r="GQ21" s="954"/>
      <c r="GR21" s="954"/>
      <c r="GS21" s="954"/>
      <c r="GT21" s="954"/>
      <c r="GU21" s="954"/>
      <c r="GV21" s="954"/>
      <c r="GW21" s="954"/>
      <c r="GX21" s="954"/>
      <c r="GY21" s="954"/>
      <c r="GZ21" s="954"/>
      <c r="HA21" s="954"/>
      <c r="HB21" s="954"/>
      <c r="HC21" s="954"/>
      <c r="HD21" s="954"/>
      <c r="HE21" s="954"/>
      <c r="HF21" s="954"/>
      <c r="HG21" s="954"/>
      <c r="HH21" s="954"/>
      <c r="HI21" s="954"/>
      <c r="HJ21" s="954"/>
      <c r="HK21" s="954"/>
      <c r="HL21" s="954"/>
      <c r="HM21" s="954"/>
      <c r="HN21" s="954"/>
      <c r="HO21" s="954"/>
      <c r="HP21" s="954"/>
      <c r="HQ21" s="954"/>
      <c r="HR21" s="954"/>
      <c r="HS21" s="954"/>
      <c r="HT21" s="954"/>
      <c r="HU21" s="954"/>
      <c r="HV21" s="954"/>
      <c r="HW21" s="954"/>
      <c r="HX21" s="954"/>
      <c r="HY21" s="954"/>
      <c r="HZ21" s="954"/>
      <c r="IA21" s="954"/>
      <c r="IB21" s="954"/>
      <c r="IC21" s="954"/>
      <c r="ID21" s="954"/>
      <c r="IE21" s="954"/>
      <c r="IF21" s="954"/>
      <c r="IG21" s="954"/>
      <c r="IH21" s="954"/>
      <c r="II21" s="954"/>
      <c r="IJ21" s="954"/>
      <c r="IK21" s="954"/>
      <c r="IL21" s="954"/>
      <c r="IM21" s="954"/>
      <c r="IN21" s="954"/>
      <c r="IO21" s="954"/>
      <c r="IP21" s="954"/>
      <c r="IQ21" s="954"/>
      <c r="IR21" s="954"/>
      <c r="IS21" s="954"/>
      <c r="IT21" s="954"/>
      <c r="IU21" s="954"/>
      <c r="IV21" s="954"/>
    </row>
    <row r="22" spans="1:256" s="955" customFormat="1" ht="12.75" customHeight="1">
      <c r="A22" s="951" t="s">
        <v>63</v>
      </c>
      <c r="B22" s="952" t="s">
        <v>775</v>
      </c>
      <c r="C22" s="953">
        <v>19029993</v>
      </c>
      <c r="D22" s="953">
        <v>15670000</v>
      </c>
      <c r="E22" s="953">
        <v>15670000</v>
      </c>
      <c r="F22" s="953">
        <v>15670000</v>
      </c>
      <c r="G22" s="954"/>
      <c r="H22" s="954"/>
      <c r="I22" s="954"/>
      <c r="J22" s="954"/>
      <c r="K22" s="954"/>
      <c r="L22" s="954"/>
      <c r="M22" s="954"/>
      <c r="N22" s="954"/>
      <c r="O22" s="954"/>
      <c r="P22" s="954"/>
      <c r="Q22" s="954"/>
      <c r="R22" s="954"/>
      <c r="S22" s="954"/>
      <c r="T22" s="954"/>
      <c r="U22" s="954"/>
      <c r="V22" s="954"/>
      <c r="W22" s="954"/>
      <c r="X22" s="954"/>
      <c r="Y22" s="954"/>
      <c r="Z22" s="954"/>
      <c r="AA22" s="954"/>
      <c r="AB22" s="954"/>
      <c r="AC22" s="954"/>
      <c r="AD22" s="954"/>
      <c r="AE22" s="954"/>
      <c r="AF22" s="954"/>
      <c r="AG22" s="954"/>
      <c r="AH22" s="954"/>
      <c r="AI22" s="954"/>
      <c r="AJ22" s="954"/>
      <c r="AK22" s="954"/>
      <c r="AL22" s="954"/>
      <c r="AM22" s="954"/>
      <c r="AN22" s="954"/>
      <c r="AO22" s="954"/>
      <c r="AP22" s="954"/>
      <c r="AQ22" s="954"/>
      <c r="AR22" s="954"/>
      <c r="AS22" s="954"/>
      <c r="AT22" s="954"/>
      <c r="AU22" s="954"/>
      <c r="AV22" s="954"/>
      <c r="AW22" s="954"/>
      <c r="AX22" s="954"/>
      <c r="AY22" s="954"/>
      <c r="AZ22" s="954"/>
      <c r="BA22" s="954"/>
      <c r="BB22" s="954"/>
      <c r="BC22" s="954"/>
      <c r="BD22" s="954"/>
      <c r="BE22" s="954"/>
      <c r="BF22" s="954"/>
      <c r="BG22" s="954"/>
      <c r="BH22" s="954"/>
      <c r="BI22" s="954"/>
      <c r="BJ22" s="954"/>
      <c r="BK22" s="954"/>
      <c r="BL22" s="954"/>
      <c r="BM22" s="954"/>
      <c r="BN22" s="954"/>
      <c r="BO22" s="954"/>
      <c r="BP22" s="954"/>
      <c r="BQ22" s="954"/>
      <c r="BR22" s="954"/>
      <c r="BS22" s="954"/>
      <c r="BT22" s="954"/>
      <c r="BU22" s="954"/>
      <c r="BV22" s="954"/>
      <c r="BW22" s="954"/>
      <c r="BX22" s="954"/>
      <c r="BY22" s="954"/>
      <c r="BZ22" s="954"/>
      <c r="CA22" s="954"/>
      <c r="CB22" s="954"/>
      <c r="CC22" s="954"/>
      <c r="CD22" s="954"/>
      <c r="CE22" s="954"/>
      <c r="CF22" s="954"/>
      <c r="CG22" s="954"/>
      <c r="CH22" s="954"/>
      <c r="CI22" s="954"/>
      <c r="CJ22" s="954"/>
      <c r="CK22" s="954"/>
      <c r="CL22" s="954"/>
      <c r="CM22" s="954"/>
      <c r="CN22" s="954"/>
      <c r="CO22" s="954"/>
      <c r="CP22" s="954"/>
      <c r="CQ22" s="954"/>
      <c r="CR22" s="954"/>
      <c r="CS22" s="954"/>
      <c r="CT22" s="954"/>
      <c r="CU22" s="954"/>
      <c r="CV22" s="954"/>
      <c r="CW22" s="954"/>
      <c r="CX22" s="954"/>
      <c r="CY22" s="954"/>
      <c r="CZ22" s="954"/>
      <c r="DA22" s="954"/>
      <c r="DB22" s="954"/>
      <c r="DC22" s="954"/>
      <c r="DD22" s="954"/>
      <c r="DE22" s="954"/>
      <c r="DF22" s="954"/>
      <c r="DG22" s="954"/>
      <c r="DH22" s="954"/>
      <c r="DI22" s="954"/>
      <c r="DJ22" s="954"/>
      <c r="DK22" s="954"/>
      <c r="DL22" s="954"/>
      <c r="DM22" s="954"/>
      <c r="DN22" s="954"/>
      <c r="DO22" s="954"/>
      <c r="DP22" s="954"/>
      <c r="DQ22" s="954"/>
      <c r="DR22" s="954"/>
      <c r="DS22" s="954"/>
      <c r="DT22" s="954"/>
      <c r="DU22" s="954"/>
      <c r="DV22" s="954"/>
      <c r="DW22" s="954"/>
      <c r="DX22" s="954"/>
      <c r="DY22" s="954"/>
      <c r="DZ22" s="954"/>
      <c r="EA22" s="954"/>
      <c r="EB22" s="954"/>
      <c r="EC22" s="954"/>
      <c r="ED22" s="954"/>
      <c r="EE22" s="954"/>
      <c r="EF22" s="954"/>
      <c r="EG22" s="954"/>
      <c r="EH22" s="954"/>
      <c r="EI22" s="954"/>
      <c r="EJ22" s="954"/>
      <c r="EK22" s="954"/>
      <c r="EL22" s="954"/>
      <c r="EM22" s="954"/>
      <c r="EN22" s="954"/>
      <c r="EO22" s="954"/>
      <c r="EP22" s="954"/>
      <c r="EQ22" s="954"/>
      <c r="ER22" s="954"/>
      <c r="ES22" s="954"/>
      <c r="ET22" s="954"/>
      <c r="EU22" s="954"/>
      <c r="EV22" s="954"/>
      <c r="EW22" s="954"/>
      <c r="EX22" s="954"/>
      <c r="EY22" s="954"/>
      <c r="EZ22" s="954"/>
      <c r="FA22" s="954"/>
      <c r="FB22" s="954"/>
      <c r="FC22" s="954"/>
      <c r="FD22" s="954"/>
      <c r="FE22" s="954"/>
      <c r="FF22" s="954"/>
      <c r="FG22" s="954"/>
      <c r="FH22" s="954"/>
      <c r="FI22" s="954"/>
      <c r="FJ22" s="954"/>
      <c r="FK22" s="954"/>
      <c r="FL22" s="954"/>
      <c r="FM22" s="954"/>
      <c r="FN22" s="954"/>
      <c r="FO22" s="954"/>
      <c r="FP22" s="954"/>
      <c r="FQ22" s="954"/>
      <c r="FR22" s="954"/>
      <c r="FS22" s="954"/>
      <c r="FT22" s="954"/>
      <c r="FU22" s="954"/>
      <c r="FV22" s="954"/>
      <c r="FW22" s="954"/>
      <c r="FX22" s="954"/>
      <c r="FY22" s="954"/>
      <c r="FZ22" s="954"/>
      <c r="GA22" s="954"/>
      <c r="GB22" s="954"/>
      <c r="GC22" s="954"/>
      <c r="GD22" s="954"/>
      <c r="GE22" s="954"/>
      <c r="GF22" s="954"/>
      <c r="GG22" s="954"/>
      <c r="GH22" s="954"/>
      <c r="GI22" s="954"/>
      <c r="GJ22" s="954"/>
      <c r="GK22" s="954"/>
      <c r="GL22" s="954"/>
      <c r="GM22" s="954"/>
      <c r="GN22" s="954"/>
      <c r="GO22" s="954"/>
      <c r="GP22" s="954"/>
      <c r="GQ22" s="954"/>
      <c r="GR22" s="954"/>
      <c r="GS22" s="954"/>
      <c r="GT22" s="954"/>
      <c r="GU22" s="954"/>
      <c r="GV22" s="954"/>
      <c r="GW22" s="954"/>
      <c r="GX22" s="954"/>
      <c r="GY22" s="954"/>
      <c r="GZ22" s="954"/>
      <c r="HA22" s="954"/>
      <c r="HB22" s="954"/>
      <c r="HC22" s="954"/>
      <c r="HD22" s="954"/>
      <c r="HE22" s="954"/>
      <c r="HF22" s="954"/>
      <c r="HG22" s="954"/>
      <c r="HH22" s="954"/>
      <c r="HI22" s="954"/>
      <c r="HJ22" s="954"/>
      <c r="HK22" s="954"/>
      <c r="HL22" s="954"/>
      <c r="HM22" s="954"/>
      <c r="HN22" s="954"/>
      <c r="HO22" s="954"/>
      <c r="HP22" s="954"/>
      <c r="HQ22" s="954"/>
      <c r="HR22" s="954"/>
      <c r="HS22" s="954"/>
      <c r="HT22" s="954"/>
      <c r="HU22" s="954"/>
      <c r="HV22" s="954"/>
      <c r="HW22" s="954"/>
      <c r="HX22" s="954"/>
      <c r="HY22" s="954"/>
      <c r="HZ22" s="954"/>
      <c r="IA22" s="954"/>
      <c r="IB22" s="954"/>
      <c r="IC22" s="954"/>
      <c r="ID22" s="954"/>
      <c r="IE22" s="954"/>
      <c r="IF22" s="954"/>
      <c r="IG22" s="954"/>
      <c r="IH22" s="954"/>
      <c r="II22" s="954"/>
      <c r="IJ22" s="954"/>
      <c r="IK22" s="954"/>
      <c r="IL22" s="954"/>
      <c r="IM22" s="954"/>
      <c r="IN22" s="954"/>
      <c r="IO22" s="954"/>
      <c r="IP22" s="954"/>
      <c r="IQ22" s="954"/>
      <c r="IR22" s="954"/>
      <c r="IS22" s="954"/>
      <c r="IT22" s="954"/>
      <c r="IU22" s="954"/>
      <c r="IV22" s="954"/>
    </row>
    <row r="23" spans="1:256" s="955" customFormat="1" ht="12.75" customHeight="1">
      <c r="A23" s="956" t="s">
        <v>65</v>
      </c>
      <c r="B23" s="952" t="s">
        <v>776</v>
      </c>
      <c r="C23" s="953">
        <f>SUM('15. Óvoda'!F12+'17. Hivatal'!F13+'18. VÜKI'!F14+'19 önkormányzat'!F31)</f>
        <v>9900954</v>
      </c>
      <c r="D23" s="953">
        <v>9000000</v>
      </c>
      <c r="E23" s="953">
        <v>9000000</v>
      </c>
      <c r="F23" s="953">
        <v>9000000</v>
      </c>
      <c r="G23" s="954"/>
      <c r="H23" s="954"/>
      <c r="I23" s="954"/>
      <c r="J23" s="954"/>
      <c r="K23" s="954"/>
      <c r="L23" s="954"/>
      <c r="M23" s="954"/>
      <c r="N23" s="954"/>
      <c r="O23" s="954"/>
      <c r="P23" s="954"/>
      <c r="Q23" s="954"/>
      <c r="R23" s="954"/>
      <c r="S23" s="954"/>
      <c r="T23" s="954"/>
      <c r="U23" s="954"/>
      <c r="V23" s="954"/>
      <c r="W23" s="954"/>
      <c r="X23" s="954"/>
      <c r="Y23" s="954"/>
      <c r="Z23" s="954"/>
      <c r="AA23" s="954"/>
      <c r="AB23" s="954"/>
      <c r="AC23" s="954"/>
      <c r="AD23" s="954"/>
      <c r="AE23" s="954"/>
      <c r="AF23" s="954"/>
      <c r="AG23" s="954"/>
      <c r="AH23" s="954"/>
      <c r="AI23" s="954"/>
      <c r="AJ23" s="954"/>
      <c r="AK23" s="954"/>
      <c r="AL23" s="954"/>
      <c r="AM23" s="954"/>
      <c r="AN23" s="954"/>
      <c r="AO23" s="954"/>
      <c r="AP23" s="954"/>
      <c r="AQ23" s="954"/>
      <c r="AR23" s="954"/>
      <c r="AS23" s="954"/>
      <c r="AT23" s="954"/>
      <c r="AU23" s="954"/>
      <c r="AV23" s="954"/>
      <c r="AW23" s="954"/>
      <c r="AX23" s="954"/>
      <c r="AY23" s="954"/>
      <c r="AZ23" s="954"/>
      <c r="BA23" s="954"/>
      <c r="BB23" s="954"/>
      <c r="BC23" s="954"/>
      <c r="BD23" s="954"/>
      <c r="BE23" s="954"/>
      <c r="BF23" s="954"/>
      <c r="BG23" s="954"/>
      <c r="BH23" s="954"/>
      <c r="BI23" s="954"/>
      <c r="BJ23" s="954"/>
      <c r="BK23" s="954"/>
      <c r="BL23" s="954"/>
      <c r="BM23" s="954"/>
      <c r="BN23" s="954"/>
      <c r="BO23" s="954"/>
      <c r="BP23" s="954"/>
      <c r="BQ23" s="954"/>
      <c r="BR23" s="954"/>
      <c r="BS23" s="954"/>
      <c r="BT23" s="954"/>
      <c r="BU23" s="954"/>
      <c r="BV23" s="954"/>
      <c r="BW23" s="954"/>
      <c r="BX23" s="954"/>
      <c r="BY23" s="954"/>
      <c r="BZ23" s="954"/>
      <c r="CA23" s="954"/>
      <c r="CB23" s="954"/>
      <c r="CC23" s="954"/>
      <c r="CD23" s="954"/>
      <c r="CE23" s="954"/>
      <c r="CF23" s="954"/>
      <c r="CG23" s="954"/>
      <c r="CH23" s="954"/>
      <c r="CI23" s="954"/>
      <c r="CJ23" s="954"/>
      <c r="CK23" s="954"/>
      <c r="CL23" s="954"/>
      <c r="CM23" s="954"/>
      <c r="CN23" s="954"/>
      <c r="CO23" s="954"/>
      <c r="CP23" s="954"/>
      <c r="CQ23" s="954"/>
      <c r="CR23" s="954"/>
      <c r="CS23" s="954"/>
      <c r="CT23" s="954"/>
      <c r="CU23" s="954"/>
      <c r="CV23" s="954"/>
      <c r="CW23" s="954"/>
      <c r="CX23" s="954"/>
      <c r="CY23" s="954"/>
      <c r="CZ23" s="954"/>
      <c r="DA23" s="954"/>
      <c r="DB23" s="954"/>
      <c r="DC23" s="954"/>
      <c r="DD23" s="954"/>
      <c r="DE23" s="954"/>
      <c r="DF23" s="954"/>
      <c r="DG23" s="954"/>
      <c r="DH23" s="954"/>
      <c r="DI23" s="954"/>
      <c r="DJ23" s="954"/>
      <c r="DK23" s="954"/>
      <c r="DL23" s="954"/>
      <c r="DM23" s="954"/>
      <c r="DN23" s="954"/>
      <c r="DO23" s="954"/>
      <c r="DP23" s="954"/>
      <c r="DQ23" s="954"/>
      <c r="DR23" s="954"/>
      <c r="DS23" s="954"/>
      <c r="DT23" s="954"/>
      <c r="DU23" s="954"/>
      <c r="DV23" s="954"/>
      <c r="DW23" s="954"/>
      <c r="DX23" s="954"/>
      <c r="DY23" s="954"/>
      <c r="DZ23" s="954"/>
      <c r="EA23" s="954"/>
      <c r="EB23" s="954"/>
      <c r="EC23" s="954"/>
      <c r="ED23" s="954"/>
      <c r="EE23" s="954"/>
      <c r="EF23" s="954"/>
      <c r="EG23" s="954"/>
      <c r="EH23" s="954"/>
      <c r="EI23" s="954"/>
      <c r="EJ23" s="954"/>
      <c r="EK23" s="954"/>
      <c r="EL23" s="954"/>
      <c r="EM23" s="954"/>
      <c r="EN23" s="954"/>
      <c r="EO23" s="954"/>
      <c r="EP23" s="954"/>
      <c r="EQ23" s="954"/>
      <c r="ER23" s="954"/>
      <c r="ES23" s="954"/>
      <c r="ET23" s="954"/>
      <c r="EU23" s="954"/>
      <c r="EV23" s="954"/>
      <c r="EW23" s="954"/>
      <c r="EX23" s="954"/>
      <c r="EY23" s="954"/>
      <c r="EZ23" s="954"/>
      <c r="FA23" s="954"/>
      <c r="FB23" s="954"/>
      <c r="FC23" s="954"/>
      <c r="FD23" s="954"/>
      <c r="FE23" s="954"/>
      <c r="FF23" s="954"/>
      <c r="FG23" s="954"/>
      <c r="FH23" s="954"/>
      <c r="FI23" s="954"/>
      <c r="FJ23" s="954"/>
      <c r="FK23" s="954"/>
      <c r="FL23" s="954"/>
      <c r="FM23" s="954"/>
      <c r="FN23" s="954"/>
      <c r="FO23" s="954"/>
      <c r="FP23" s="954"/>
      <c r="FQ23" s="954"/>
      <c r="FR23" s="954"/>
      <c r="FS23" s="954"/>
      <c r="FT23" s="954"/>
      <c r="FU23" s="954"/>
      <c r="FV23" s="954"/>
      <c r="FW23" s="954"/>
      <c r="FX23" s="954"/>
      <c r="FY23" s="954"/>
      <c r="FZ23" s="954"/>
      <c r="GA23" s="954"/>
      <c r="GB23" s="954"/>
      <c r="GC23" s="954"/>
      <c r="GD23" s="954"/>
      <c r="GE23" s="954"/>
      <c r="GF23" s="954"/>
      <c r="GG23" s="954"/>
      <c r="GH23" s="954"/>
      <c r="GI23" s="954"/>
      <c r="GJ23" s="954"/>
      <c r="GK23" s="954"/>
      <c r="GL23" s="954"/>
      <c r="GM23" s="954"/>
      <c r="GN23" s="954"/>
      <c r="GO23" s="954"/>
      <c r="GP23" s="954"/>
      <c r="GQ23" s="954"/>
      <c r="GR23" s="954"/>
      <c r="GS23" s="954"/>
      <c r="GT23" s="954"/>
      <c r="GU23" s="954"/>
      <c r="GV23" s="954"/>
      <c r="GW23" s="954"/>
      <c r="GX23" s="954"/>
      <c r="GY23" s="954"/>
      <c r="GZ23" s="954"/>
      <c r="HA23" s="954"/>
      <c r="HB23" s="954"/>
      <c r="HC23" s="954"/>
      <c r="HD23" s="954"/>
      <c r="HE23" s="954"/>
      <c r="HF23" s="954"/>
      <c r="HG23" s="954"/>
      <c r="HH23" s="954"/>
      <c r="HI23" s="954"/>
      <c r="HJ23" s="954"/>
      <c r="HK23" s="954"/>
      <c r="HL23" s="954"/>
      <c r="HM23" s="954"/>
      <c r="HN23" s="954"/>
      <c r="HO23" s="954"/>
      <c r="HP23" s="954"/>
      <c r="HQ23" s="954"/>
      <c r="HR23" s="954"/>
      <c r="HS23" s="954"/>
      <c r="HT23" s="954"/>
      <c r="HU23" s="954"/>
      <c r="HV23" s="954"/>
      <c r="HW23" s="954"/>
      <c r="HX23" s="954"/>
      <c r="HY23" s="954"/>
      <c r="HZ23" s="954"/>
      <c r="IA23" s="954"/>
      <c r="IB23" s="954"/>
      <c r="IC23" s="954"/>
      <c r="ID23" s="954"/>
      <c r="IE23" s="954"/>
      <c r="IF23" s="954"/>
      <c r="IG23" s="954"/>
      <c r="IH23" s="954"/>
      <c r="II23" s="954"/>
      <c r="IJ23" s="954"/>
      <c r="IK23" s="954"/>
      <c r="IL23" s="954"/>
      <c r="IM23" s="954"/>
      <c r="IN23" s="954"/>
      <c r="IO23" s="954"/>
      <c r="IP23" s="954"/>
      <c r="IQ23" s="954"/>
      <c r="IR23" s="954"/>
      <c r="IS23" s="954"/>
      <c r="IT23" s="954"/>
      <c r="IU23" s="954"/>
      <c r="IV23" s="954"/>
    </row>
    <row r="24" spans="1:256" s="955" customFormat="1" ht="12.75" customHeight="1">
      <c r="A24" s="956" t="s">
        <v>92</v>
      </c>
      <c r="B24" s="952" t="s">
        <v>823</v>
      </c>
      <c r="C24" s="953">
        <v>5708000</v>
      </c>
      <c r="D24" s="953"/>
      <c r="E24" s="953"/>
      <c r="F24" s="953"/>
      <c r="G24" s="954"/>
      <c r="H24" s="954"/>
      <c r="I24" s="954"/>
      <c r="J24" s="954"/>
      <c r="K24" s="954"/>
      <c r="L24" s="954"/>
      <c r="M24" s="954"/>
      <c r="N24" s="954"/>
      <c r="O24" s="954"/>
      <c r="P24" s="954"/>
      <c r="Q24" s="954"/>
      <c r="R24" s="954"/>
      <c r="S24" s="954"/>
      <c r="T24" s="954"/>
      <c r="U24" s="954"/>
      <c r="V24" s="954"/>
      <c r="W24" s="954"/>
      <c r="X24" s="954"/>
      <c r="Y24" s="954"/>
      <c r="Z24" s="954"/>
      <c r="AA24" s="954"/>
      <c r="AB24" s="954"/>
      <c r="AC24" s="954"/>
      <c r="AD24" s="954"/>
      <c r="AE24" s="954"/>
      <c r="AF24" s="954"/>
      <c r="AG24" s="954"/>
      <c r="AH24" s="954"/>
      <c r="AI24" s="954"/>
      <c r="AJ24" s="954"/>
      <c r="AK24" s="954"/>
      <c r="AL24" s="954"/>
      <c r="AM24" s="954"/>
      <c r="AN24" s="954"/>
      <c r="AO24" s="954"/>
      <c r="AP24" s="954"/>
      <c r="AQ24" s="954"/>
      <c r="AR24" s="954"/>
      <c r="AS24" s="954"/>
      <c r="AT24" s="954"/>
      <c r="AU24" s="954"/>
      <c r="AV24" s="954"/>
      <c r="AW24" s="954"/>
      <c r="AX24" s="954"/>
      <c r="AY24" s="954"/>
      <c r="AZ24" s="954"/>
      <c r="BA24" s="954"/>
      <c r="BB24" s="954"/>
      <c r="BC24" s="954"/>
      <c r="BD24" s="954"/>
      <c r="BE24" s="954"/>
      <c r="BF24" s="954"/>
      <c r="BG24" s="954"/>
      <c r="BH24" s="954"/>
      <c r="BI24" s="954"/>
      <c r="BJ24" s="954"/>
      <c r="BK24" s="954"/>
      <c r="BL24" s="954"/>
      <c r="BM24" s="954"/>
      <c r="BN24" s="954"/>
      <c r="BO24" s="954"/>
      <c r="BP24" s="954"/>
      <c r="BQ24" s="954"/>
      <c r="BR24" s="954"/>
      <c r="BS24" s="954"/>
      <c r="BT24" s="954"/>
      <c r="BU24" s="954"/>
      <c r="BV24" s="954"/>
      <c r="BW24" s="954"/>
      <c r="BX24" s="954"/>
      <c r="BY24" s="954"/>
      <c r="BZ24" s="954"/>
      <c r="CA24" s="954"/>
      <c r="CB24" s="954"/>
      <c r="CC24" s="954"/>
      <c r="CD24" s="954"/>
      <c r="CE24" s="954"/>
      <c r="CF24" s="954"/>
      <c r="CG24" s="954"/>
      <c r="CH24" s="954"/>
      <c r="CI24" s="954"/>
      <c r="CJ24" s="954"/>
      <c r="CK24" s="954"/>
      <c r="CL24" s="954"/>
      <c r="CM24" s="954"/>
      <c r="CN24" s="954"/>
      <c r="CO24" s="954"/>
      <c r="CP24" s="954"/>
      <c r="CQ24" s="954"/>
      <c r="CR24" s="954"/>
      <c r="CS24" s="954"/>
      <c r="CT24" s="954"/>
      <c r="CU24" s="954"/>
      <c r="CV24" s="954"/>
      <c r="CW24" s="954"/>
      <c r="CX24" s="954"/>
      <c r="CY24" s="954"/>
      <c r="CZ24" s="954"/>
      <c r="DA24" s="954"/>
      <c r="DB24" s="954"/>
      <c r="DC24" s="954"/>
      <c r="DD24" s="954"/>
      <c r="DE24" s="954"/>
      <c r="DF24" s="954"/>
      <c r="DG24" s="954"/>
      <c r="DH24" s="954"/>
      <c r="DI24" s="954"/>
      <c r="DJ24" s="954"/>
      <c r="DK24" s="954"/>
      <c r="DL24" s="954"/>
      <c r="DM24" s="954"/>
      <c r="DN24" s="954"/>
      <c r="DO24" s="954"/>
      <c r="DP24" s="954"/>
      <c r="DQ24" s="954"/>
      <c r="DR24" s="954"/>
      <c r="DS24" s="954"/>
      <c r="DT24" s="954"/>
      <c r="DU24" s="954"/>
      <c r="DV24" s="954"/>
      <c r="DW24" s="954"/>
      <c r="DX24" s="954"/>
      <c r="DY24" s="954"/>
      <c r="DZ24" s="954"/>
      <c r="EA24" s="954"/>
      <c r="EB24" s="954"/>
      <c r="EC24" s="954"/>
      <c r="ED24" s="954"/>
      <c r="EE24" s="954"/>
      <c r="EF24" s="954"/>
      <c r="EG24" s="954"/>
      <c r="EH24" s="954"/>
      <c r="EI24" s="954"/>
      <c r="EJ24" s="954"/>
      <c r="EK24" s="954"/>
      <c r="EL24" s="954"/>
      <c r="EM24" s="954"/>
      <c r="EN24" s="954"/>
      <c r="EO24" s="954"/>
      <c r="EP24" s="954"/>
      <c r="EQ24" s="954"/>
      <c r="ER24" s="954"/>
      <c r="ES24" s="954"/>
      <c r="ET24" s="954"/>
      <c r="EU24" s="954"/>
      <c r="EV24" s="954"/>
      <c r="EW24" s="954"/>
      <c r="EX24" s="954"/>
      <c r="EY24" s="954"/>
      <c r="EZ24" s="954"/>
      <c r="FA24" s="954"/>
      <c r="FB24" s="954"/>
      <c r="FC24" s="954"/>
      <c r="FD24" s="954"/>
      <c r="FE24" s="954"/>
      <c r="FF24" s="954"/>
      <c r="FG24" s="954"/>
      <c r="FH24" s="954"/>
      <c r="FI24" s="954"/>
      <c r="FJ24" s="954"/>
      <c r="FK24" s="954"/>
      <c r="FL24" s="954"/>
      <c r="FM24" s="954"/>
      <c r="FN24" s="954"/>
      <c r="FO24" s="954"/>
      <c r="FP24" s="954"/>
      <c r="FQ24" s="954"/>
      <c r="FR24" s="954"/>
      <c r="FS24" s="954"/>
      <c r="FT24" s="954"/>
      <c r="FU24" s="954"/>
      <c r="FV24" s="954"/>
      <c r="FW24" s="954"/>
      <c r="FX24" s="954"/>
      <c r="FY24" s="954"/>
      <c r="FZ24" s="954"/>
      <c r="GA24" s="954"/>
      <c r="GB24" s="954"/>
      <c r="GC24" s="954"/>
      <c r="GD24" s="954"/>
      <c r="GE24" s="954"/>
      <c r="GF24" s="954"/>
      <c r="GG24" s="954"/>
      <c r="GH24" s="954"/>
      <c r="GI24" s="954"/>
      <c r="GJ24" s="954"/>
      <c r="GK24" s="954"/>
      <c r="GL24" s="954"/>
      <c r="GM24" s="954"/>
      <c r="GN24" s="954"/>
      <c r="GO24" s="954"/>
      <c r="GP24" s="954"/>
      <c r="GQ24" s="954"/>
      <c r="GR24" s="954"/>
      <c r="GS24" s="954"/>
      <c r="GT24" s="954"/>
      <c r="GU24" s="954"/>
      <c r="GV24" s="954"/>
      <c r="GW24" s="954"/>
      <c r="GX24" s="954"/>
      <c r="GY24" s="954"/>
      <c r="GZ24" s="954"/>
      <c r="HA24" s="954"/>
      <c r="HB24" s="954"/>
      <c r="HC24" s="954"/>
      <c r="HD24" s="954"/>
      <c r="HE24" s="954"/>
      <c r="HF24" s="954"/>
      <c r="HG24" s="954"/>
      <c r="HH24" s="954"/>
      <c r="HI24" s="954"/>
      <c r="HJ24" s="954"/>
      <c r="HK24" s="954"/>
      <c r="HL24" s="954"/>
      <c r="HM24" s="954"/>
      <c r="HN24" s="954"/>
      <c r="HO24" s="954"/>
      <c r="HP24" s="954"/>
      <c r="HQ24" s="954"/>
      <c r="HR24" s="954"/>
      <c r="HS24" s="954"/>
      <c r="HT24" s="954"/>
      <c r="HU24" s="954"/>
      <c r="HV24" s="954"/>
      <c r="HW24" s="954"/>
      <c r="HX24" s="954"/>
      <c r="HY24" s="954"/>
      <c r="HZ24" s="954"/>
      <c r="IA24" s="954"/>
      <c r="IB24" s="954"/>
      <c r="IC24" s="954"/>
      <c r="ID24" s="954"/>
      <c r="IE24" s="954"/>
      <c r="IF24" s="954"/>
      <c r="IG24" s="954"/>
      <c r="IH24" s="954"/>
      <c r="II24" s="954"/>
      <c r="IJ24" s="954"/>
      <c r="IK24" s="954"/>
      <c r="IL24" s="954"/>
      <c r="IM24" s="954"/>
      <c r="IN24" s="954"/>
      <c r="IO24" s="954"/>
      <c r="IP24" s="954"/>
      <c r="IQ24" s="954"/>
      <c r="IR24" s="954"/>
      <c r="IS24" s="954"/>
      <c r="IT24" s="954"/>
      <c r="IU24" s="954"/>
      <c r="IV24" s="954"/>
    </row>
    <row r="25" spans="1:256" s="955" customFormat="1" ht="12.75" customHeight="1">
      <c r="A25" s="951" t="s">
        <v>66</v>
      </c>
      <c r="B25" s="952" t="s">
        <v>777</v>
      </c>
      <c r="C25" s="953">
        <v>20770</v>
      </c>
      <c r="D25" s="953">
        <v>30000</v>
      </c>
      <c r="E25" s="953">
        <v>30000</v>
      </c>
      <c r="F25" s="953">
        <v>30000</v>
      </c>
      <c r="G25" s="954"/>
      <c r="H25" s="954"/>
      <c r="I25" s="954"/>
      <c r="J25" s="954"/>
      <c r="K25" s="954"/>
      <c r="L25" s="954"/>
      <c r="M25" s="954"/>
      <c r="N25" s="954"/>
      <c r="O25" s="954"/>
      <c r="P25" s="954"/>
      <c r="Q25" s="954"/>
      <c r="R25" s="954"/>
      <c r="S25" s="954"/>
      <c r="T25" s="954"/>
      <c r="U25" s="954"/>
      <c r="V25" s="954"/>
      <c r="W25" s="954"/>
      <c r="X25" s="954"/>
      <c r="Y25" s="954"/>
      <c r="Z25" s="954"/>
      <c r="AA25" s="954"/>
      <c r="AB25" s="954"/>
      <c r="AC25" s="954"/>
      <c r="AD25" s="954"/>
      <c r="AE25" s="954"/>
      <c r="AF25" s="954"/>
      <c r="AG25" s="954"/>
      <c r="AH25" s="954"/>
      <c r="AI25" s="954"/>
      <c r="AJ25" s="954"/>
      <c r="AK25" s="954"/>
      <c r="AL25" s="954"/>
      <c r="AM25" s="954"/>
      <c r="AN25" s="954"/>
      <c r="AO25" s="954"/>
      <c r="AP25" s="954"/>
      <c r="AQ25" s="954"/>
      <c r="AR25" s="954"/>
      <c r="AS25" s="954"/>
      <c r="AT25" s="954"/>
      <c r="AU25" s="954"/>
      <c r="AV25" s="954"/>
      <c r="AW25" s="954"/>
      <c r="AX25" s="954"/>
      <c r="AY25" s="954"/>
      <c r="AZ25" s="954"/>
      <c r="BA25" s="954"/>
      <c r="BB25" s="954"/>
      <c r="BC25" s="954"/>
      <c r="BD25" s="954"/>
      <c r="BE25" s="954"/>
      <c r="BF25" s="954"/>
      <c r="BG25" s="954"/>
      <c r="BH25" s="954"/>
      <c r="BI25" s="954"/>
      <c r="BJ25" s="954"/>
      <c r="BK25" s="954"/>
      <c r="BL25" s="954"/>
      <c r="BM25" s="954"/>
      <c r="BN25" s="954"/>
      <c r="BO25" s="954"/>
      <c r="BP25" s="954"/>
      <c r="BQ25" s="954"/>
      <c r="BR25" s="954"/>
      <c r="BS25" s="954"/>
      <c r="BT25" s="954"/>
      <c r="BU25" s="954"/>
      <c r="BV25" s="954"/>
      <c r="BW25" s="954"/>
      <c r="BX25" s="954"/>
      <c r="BY25" s="954"/>
      <c r="BZ25" s="954"/>
      <c r="CA25" s="954"/>
      <c r="CB25" s="954"/>
      <c r="CC25" s="954"/>
      <c r="CD25" s="954"/>
      <c r="CE25" s="954"/>
      <c r="CF25" s="954"/>
      <c r="CG25" s="954"/>
      <c r="CH25" s="954"/>
      <c r="CI25" s="954"/>
      <c r="CJ25" s="954"/>
      <c r="CK25" s="954"/>
      <c r="CL25" s="954"/>
      <c r="CM25" s="954"/>
      <c r="CN25" s="954"/>
      <c r="CO25" s="954"/>
      <c r="CP25" s="954"/>
      <c r="CQ25" s="954"/>
      <c r="CR25" s="954"/>
      <c r="CS25" s="954"/>
      <c r="CT25" s="954"/>
      <c r="CU25" s="954"/>
      <c r="CV25" s="954"/>
      <c r="CW25" s="954"/>
      <c r="CX25" s="954"/>
      <c r="CY25" s="954"/>
      <c r="CZ25" s="954"/>
      <c r="DA25" s="954"/>
      <c r="DB25" s="954"/>
      <c r="DC25" s="954"/>
      <c r="DD25" s="954"/>
      <c r="DE25" s="954"/>
      <c r="DF25" s="954"/>
      <c r="DG25" s="954"/>
      <c r="DH25" s="954"/>
      <c r="DI25" s="954"/>
      <c r="DJ25" s="954"/>
      <c r="DK25" s="954"/>
      <c r="DL25" s="954"/>
      <c r="DM25" s="954"/>
      <c r="DN25" s="954"/>
      <c r="DO25" s="954"/>
      <c r="DP25" s="954"/>
      <c r="DQ25" s="954"/>
      <c r="DR25" s="954"/>
      <c r="DS25" s="954"/>
      <c r="DT25" s="954"/>
      <c r="DU25" s="954"/>
      <c r="DV25" s="954"/>
      <c r="DW25" s="954"/>
      <c r="DX25" s="954"/>
      <c r="DY25" s="954"/>
      <c r="DZ25" s="954"/>
      <c r="EA25" s="954"/>
      <c r="EB25" s="954"/>
      <c r="EC25" s="954"/>
      <c r="ED25" s="954"/>
      <c r="EE25" s="954"/>
      <c r="EF25" s="954"/>
      <c r="EG25" s="954"/>
      <c r="EH25" s="954"/>
      <c r="EI25" s="954"/>
      <c r="EJ25" s="954"/>
      <c r="EK25" s="954"/>
      <c r="EL25" s="954"/>
      <c r="EM25" s="954"/>
      <c r="EN25" s="954"/>
      <c r="EO25" s="954"/>
      <c r="EP25" s="954"/>
      <c r="EQ25" s="954"/>
      <c r="ER25" s="954"/>
      <c r="ES25" s="954"/>
      <c r="ET25" s="954"/>
      <c r="EU25" s="954"/>
      <c r="EV25" s="954"/>
      <c r="EW25" s="954"/>
      <c r="EX25" s="954"/>
      <c r="EY25" s="954"/>
      <c r="EZ25" s="954"/>
      <c r="FA25" s="954"/>
      <c r="FB25" s="954"/>
      <c r="FC25" s="954"/>
      <c r="FD25" s="954"/>
      <c r="FE25" s="954"/>
      <c r="FF25" s="954"/>
      <c r="FG25" s="954"/>
      <c r="FH25" s="954"/>
      <c r="FI25" s="954"/>
      <c r="FJ25" s="954"/>
      <c r="FK25" s="954"/>
      <c r="FL25" s="954"/>
      <c r="FM25" s="954"/>
      <c r="FN25" s="954"/>
      <c r="FO25" s="954"/>
      <c r="FP25" s="954"/>
      <c r="FQ25" s="954"/>
      <c r="FR25" s="954"/>
      <c r="FS25" s="954"/>
      <c r="FT25" s="954"/>
      <c r="FU25" s="954"/>
      <c r="FV25" s="954"/>
      <c r="FW25" s="954"/>
      <c r="FX25" s="954"/>
      <c r="FY25" s="954"/>
      <c r="FZ25" s="954"/>
      <c r="GA25" s="954"/>
      <c r="GB25" s="954"/>
      <c r="GC25" s="954"/>
      <c r="GD25" s="954"/>
      <c r="GE25" s="954"/>
      <c r="GF25" s="954"/>
      <c r="GG25" s="954"/>
      <c r="GH25" s="954"/>
      <c r="GI25" s="954"/>
      <c r="GJ25" s="954"/>
      <c r="GK25" s="954"/>
      <c r="GL25" s="954"/>
      <c r="GM25" s="954"/>
      <c r="GN25" s="954"/>
      <c r="GO25" s="954"/>
      <c r="GP25" s="954"/>
      <c r="GQ25" s="954"/>
      <c r="GR25" s="954"/>
      <c r="GS25" s="954"/>
      <c r="GT25" s="954"/>
      <c r="GU25" s="954"/>
      <c r="GV25" s="954"/>
      <c r="GW25" s="954"/>
      <c r="GX25" s="954"/>
      <c r="GY25" s="954"/>
      <c r="GZ25" s="954"/>
      <c r="HA25" s="954"/>
      <c r="HB25" s="954"/>
      <c r="HC25" s="954"/>
      <c r="HD25" s="954"/>
      <c r="HE25" s="954"/>
      <c r="HF25" s="954"/>
      <c r="HG25" s="954"/>
      <c r="HH25" s="954"/>
      <c r="HI25" s="954"/>
      <c r="HJ25" s="954"/>
      <c r="HK25" s="954"/>
      <c r="HL25" s="954"/>
      <c r="HM25" s="954"/>
      <c r="HN25" s="954"/>
      <c r="HO25" s="954"/>
      <c r="HP25" s="954"/>
      <c r="HQ25" s="954"/>
      <c r="HR25" s="954"/>
      <c r="HS25" s="954"/>
      <c r="HT25" s="954"/>
      <c r="HU25" s="954"/>
      <c r="HV25" s="954"/>
      <c r="HW25" s="954"/>
      <c r="HX25" s="954"/>
      <c r="HY25" s="954"/>
      <c r="HZ25" s="954"/>
      <c r="IA25" s="954"/>
      <c r="IB25" s="954"/>
      <c r="IC25" s="954"/>
      <c r="ID25" s="954"/>
      <c r="IE25" s="954"/>
      <c r="IF25" s="954"/>
      <c r="IG25" s="954"/>
      <c r="IH25" s="954"/>
      <c r="II25" s="954"/>
      <c r="IJ25" s="954"/>
      <c r="IK25" s="954"/>
      <c r="IL25" s="954"/>
      <c r="IM25" s="954"/>
      <c r="IN25" s="954"/>
      <c r="IO25" s="954"/>
      <c r="IP25" s="954"/>
      <c r="IQ25" s="954"/>
      <c r="IR25" s="954"/>
      <c r="IS25" s="954"/>
      <c r="IT25" s="954"/>
      <c r="IU25" s="954"/>
      <c r="IV25" s="954"/>
    </row>
    <row r="26" spans="1:256" s="955" customFormat="1" ht="12.75" customHeight="1">
      <c r="A26" s="956" t="s">
        <v>67</v>
      </c>
      <c r="B26" s="952" t="s">
        <v>778</v>
      </c>
      <c r="C26" s="953">
        <v>2000</v>
      </c>
      <c r="D26" s="953">
        <v>4000000</v>
      </c>
      <c r="E26" s="953">
        <v>4000000</v>
      </c>
      <c r="F26" s="953">
        <v>4000000</v>
      </c>
      <c r="G26" s="954"/>
      <c r="H26" s="954"/>
      <c r="I26" s="954"/>
      <c r="J26" s="954"/>
      <c r="K26" s="954"/>
      <c r="L26" s="954"/>
      <c r="M26" s="954"/>
      <c r="N26" s="954"/>
      <c r="O26" s="954"/>
      <c r="P26" s="954"/>
      <c r="Q26" s="954"/>
      <c r="R26" s="954"/>
      <c r="S26" s="954"/>
      <c r="T26" s="954"/>
      <c r="U26" s="954"/>
      <c r="V26" s="954"/>
      <c r="W26" s="954"/>
      <c r="X26" s="954"/>
      <c r="Y26" s="954"/>
      <c r="Z26" s="954"/>
      <c r="AA26" s="954"/>
      <c r="AB26" s="954"/>
      <c r="AC26" s="954"/>
      <c r="AD26" s="954"/>
      <c r="AE26" s="954"/>
      <c r="AF26" s="954"/>
      <c r="AG26" s="954"/>
      <c r="AH26" s="954"/>
      <c r="AI26" s="954"/>
      <c r="AJ26" s="954"/>
      <c r="AK26" s="954"/>
      <c r="AL26" s="954"/>
      <c r="AM26" s="954"/>
      <c r="AN26" s="954"/>
      <c r="AO26" s="954"/>
      <c r="AP26" s="954"/>
      <c r="AQ26" s="954"/>
      <c r="AR26" s="954"/>
      <c r="AS26" s="954"/>
      <c r="AT26" s="954"/>
      <c r="AU26" s="954"/>
      <c r="AV26" s="954"/>
      <c r="AW26" s="954"/>
      <c r="AX26" s="954"/>
      <c r="AY26" s="954"/>
      <c r="AZ26" s="954"/>
      <c r="BA26" s="954"/>
      <c r="BB26" s="954"/>
      <c r="BC26" s="954"/>
      <c r="BD26" s="954"/>
      <c r="BE26" s="954"/>
      <c r="BF26" s="954"/>
      <c r="BG26" s="954"/>
      <c r="BH26" s="954"/>
      <c r="BI26" s="954"/>
      <c r="BJ26" s="954"/>
      <c r="BK26" s="954"/>
      <c r="BL26" s="954"/>
      <c r="BM26" s="954"/>
      <c r="BN26" s="954"/>
      <c r="BO26" s="954"/>
      <c r="BP26" s="954"/>
      <c r="BQ26" s="954"/>
      <c r="BR26" s="954"/>
      <c r="BS26" s="954"/>
      <c r="BT26" s="954"/>
      <c r="BU26" s="954"/>
      <c r="BV26" s="954"/>
      <c r="BW26" s="954"/>
      <c r="BX26" s="954"/>
      <c r="BY26" s="954"/>
      <c r="BZ26" s="954"/>
      <c r="CA26" s="954"/>
      <c r="CB26" s="954"/>
      <c r="CC26" s="954"/>
      <c r="CD26" s="954"/>
      <c r="CE26" s="954"/>
      <c r="CF26" s="954"/>
      <c r="CG26" s="954"/>
      <c r="CH26" s="954"/>
      <c r="CI26" s="954"/>
      <c r="CJ26" s="954"/>
      <c r="CK26" s="954"/>
      <c r="CL26" s="954"/>
      <c r="CM26" s="954"/>
      <c r="CN26" s="954"/>
      <c r="CO26" s="954"/>
      <c r="CP26" s="954"/>
      <c r="CQ26" s="954"/>
      <c r="CR26" s="954"/>
      <c r="CS26" s="954"/>
      <c r="CT26" s="954"/>
      <c r="CU26" s="954"/>
      <c r="CV26" s="954"/>
      <c r="CW26" s="954"/>
      <c r="CX26" s="954"/>
      <c r="CY26" s="954"/>
      <c r="CZ26" s="954"/>
      <c r="DA26" s="954"/>
      <c r="DB26" s="954"/>
      <c r="DC26" s="954"/>
      <c r="DD26" s="954"/>
      <c r="DE26" s="954"/>
      <c r="DF26" s="954"/>
      <c r="DG26" s="954"/>
      <c r="DH26" s="954"/>
      <c r="DI26" s="954"/>
      <c r="DJ26" s="954"/>
      <c r="DK26" s="954"/>
      <c r="DL26" s="954"/>
      <c r="DM26" s="954"/>
      <c r="DN26" s="954"/>
      <c r="DO26" s="954"/>
      <c r="DP26" s="954"/>
      <c r="DQ26" s="954"/>
      <c r="DR26" s="954"/>
      <c r="DS26" s="954"/>
      <c r="DT26" s="954"/>
      <c r="DU26" s="954"/>
      <c r="DV26" s="954"/>
      <c r="DW26" s="954"/>
      <c r="DX26" s="954"/>
      <c r="DY26" s="954"/>
      <c r="DZ26" s="954"/>
      <c r="EA26" s="954"/>
      <c r="EB26" s="954"/>
      <c r="EC26" s="954"/>
      <c r="ED26" s="954"/>
      <c r="EE26" s="954"/>
      <c r="EF26" s="954"/>
      <c r="EG26" s="954"/>
      <c r="EH26" s="954"/>
      <c r="EI26" s="954"/>
      <c r="EJ26" s="954"/>
      <c r="EK26" s="954"/>
      <c r="EL26" s="954"/>
      <c r="EM26" s="954"/>
      <c r="EN26" s="954"/>
      <c r="EO26" s="954"/>
      <c r="EP26" s="954"/>
      <c r="EQ26" s="954"/>
      <c r="ER26" s="954"/>
      <c r="ES26" s="954"/>
      <c r="ET26" s="954"/>
      <c r="EU26" s="954"/>
      <c r="EV26" s="954"/>
      <c r="EW26" s="954"/>
      <c r="EX26" s="954"/>
      <c r="EY26" s="954"/>
      <c r="EZ26" s="954"/>
      <c r="FA26" s="954"/>
      <c r="FB26" s="954"/>
      <c r="FC26" s="954"/>
      <c r="FD26" s="954"/>
      <c r="FE26" s="954"/>
      <c r="FF26" s="954"/>
      <c r="FG26" s="954"/>
      <c r="FH26" s="954"/>
      <c r="FI26" s="954"/>
      <c r="FJ26" s="954"/>
      <c r="FK26" s="954"/>
      <c r="FL26" s="954"/>
      <c r="FM26" s="954"/>
      <c r="FN26" s="954"/>
      <c r="FO26" s="954"/>
      <c r="FP26" s="954"/>
      <c r="FQ26" s="954"/>
      <c r="FR26" s="954"/>
      <c r="FS26" s="954"/>
      <c r="FT26" s="954"/>
      <c r="FU26" s="954"/>
      <c r="FV26" s="954"/>
      <c r="FW26" s="954"/>
      <c r="FX26" s="954"/>
      <c r="FY26" s="954"/>
      <c r="FZ26" s="954"/>
      <c r="GA26" s="954"/>
      <c r="GB26" s="954"/>
      <c r="GC26" s="954"/>
      <c r="GD26" s="954"/>
      <c r="GE26" s="954"/>
      <c r="GF26" s="954"/>
      <c r="GG26" s="954"/>
      <c r="GH26" s="954"/>
      <c r="GI26" s="954"/>
      <c r="GJ26" s="954"/>
      <c r="GK26" s="954"/>
      <c r="GL26" s="954"/>
      <c r="GM26" s="954"/>
      <c r="GN26" s="954"/>
      <c r="GO26" s="954"/>
      <c r="GP26" s="954"/>
      <c r="GQ26" s="954"/>
      <c r="GR26" s="954"/>
      <c r="GS26" s="954"/>
      <c r="GT26" s="954"/>
      <c r="GU26" s="954"/>
      <c r="GV26" s="954"/>
      <c r="GW26" s="954"/>
      <c r="GX26" s="954"/>
      <c r="GY26" s="954"/>
      <c r="GZ26" s="954"/>
      <c r="HA26" s="954"/>
      <c r="HB26" s="954"/>
      <c r="HC26" s="954"/>
      <c r="HD26" s="954"/>
      <c r="HE26" s="954"/>
      <c r="HF26" s="954"/>
      <c r="HG26" s="954"/>
      <c r="HH26" s="954"/>
      <c r="HI26" s="954"/>
      <c r="HJ26" s="954"/>
      <c r="HK26" s="954"/>
      <c r="HL26" s="954"/>
      <c r="HM26" s="954"/>
      <c r="HN26" s="954"/>
      <c r="HO26" s="954"/>
      <c r="HP26" s="954"/>
      <c r="HQ26" s="954"/>
      <c r="HR26" s="954"/>
      <c r="HS26" s="954"/>
      <c r="HT26" s="954"/>
      <c r="HU26" s="954"/>
      <c r="HV26" s="954"/>
      <c r="HW26" s="954"/>
      <c r="HX26" s="954"/>
      <c r="HY26" s="954"/>
      <c r="HZ26" s="954"/>
      <c r="IA26" s="954"/>
      <c r="IB26" s="954"/>
      <c r="IC26" s="954"/>
      <c r="ID26" s="954"/>
      <c r="IE26" s="954"/>
      <c r="IF26" s="954"/>
      <c r="IG26" s="954"/>
      <c r="IH26" s="954"/>
      <c r="II26" s="954"/>
      <c r="IJ26" s="954"/>
      <c r="IK26" s="954"/>
      <c r="IL26" s="954"/>
      <c r="IM26" s="954"/>
      <c r="IN26" s="954"/>
      <c r="IO26" s="954"/>
      <c r="IP26" s="954"/>
      <c r="IQ26" s="954"/>
      <c r="IR26" s="954"/>
      <c r="IS26" s="954"/>
      <c r="IT26" s="954"/>
      <c r="IU26" s="954"/>
      <c r="IV26" s="954"/>
    </row>
    <row r="27" spans="1:256" s="81" customFormat="1" ht="12.75" customHeight="1">
      <c r="A27" s="282" t="s">
        <v>68</v>
      </c>
      <c r="B27" s="281" t="s">
        <v>13</v>
      </c>
      <c r="C27" s="278">
        <f>SUM('19 önkormányzat'!F36)</f>
        <v>40639830</v>
      </c>
      <c r="D27" s="278">
        <v>0</v>
      </c>
      <c r="E27" s="278">
        <v>0</v>
      </c>
      <c r="F27" s="278">
        <v>0</v>
      </c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  <c r="IN27" s="12"/>
      <c r="IO27" s="12"/>
      <c r="IP27" s="12"/>
      <c r="IQ27" s="12"/>
      <c r="IR27" s="12"/>
      <c r="IS27" s="12"/>
      <c r="IT27" s="12"/>
      <c r="IU27" s="12"/>
      <c r="IV27" s="12"/>
    </row>
    <row r="28" spans="1:256" ht="12.75" customHeight="1">
      <c r="A28" s="277" t="s">
        <v>70</v>
      </c>
      <c r="B28" s="281" t="s">
        <v>189</v>
      </c>
      <c r="C28" s="278">
        <v>215000</v>
      </c>
      <c r="D28" s="278">
        <v>0</v>
      </c>
      <c r="E28" s="278">
        <f>SUM('ÖNK ÖSSZESITŐ'!H12+'ÖNK ÖSSZESITŐ'!H23+'ÖNK ÖSSZESITŐ'!H38)</f>
        <v>0</v>
      </c>
      <c r="F28" s="278">
        <f>SUM('ÖNK ÖSSZESITŐ'!I12+'ÖNK ÖSSZESITŐ'!I23+'ÖNK ÖSSZESITŐ'!I38)</f>
        <v>0</v>
      </c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12.75" customHeight="1">
      <c r="A29" s="277" t="s">
        <v>97</v>
      </c>
      <c r="B29" s="281" t="s">
        <v>824</v>
      </c>
      <c r="C29" s="278">
        <v>800000</v>
      </c>
      <c r="D29" s="278"/>
      <c r="E29" s="278"/>
      <c r="F29" s="278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s="110" customFormat="1" ht="12.75" customHeight="1">
      <c r="A30" s="958" t="s">
        <v>99</v>
      </c>
      <c r="B30" s="959" t="s">
        <v>780</v>
      </c>
      <c r="C30" s="960">
        <f>SUM(C11+C12+C13+C19+C27+C28)+C29</f>
        <v>431375991</v>
      </c>
      <c r="D30" s="960">
        <f>SUM(D11+D12+D13+D19+D27+D28)</f>
        <v>374700000</v>
      </c>
      <c r="E30" s="960">
        <f>SUM(E11+E12+E13+E19+E27+E28)</f>
        <v>374700000</v>
      </c>
      <c r="F30" s="960">
        <f>SUM(F11+F12+F13+F19+F27+F28)</f>
        <v>374700000</v>
      </c>
      <c r="G30" s="961"/>
      <c r="H30" s="961"/>
      <c r="I30" s="961"/>
      <c r="J30" s="961"/>
      <c r="K30" s="961"/>
      <c r="L30" s="961"/>
      <c r="M30" s="961"/>
      <c r="N30" s="961"/>
      <c r="O30" s="961"/>
      <c r="P30" s="961"/>
      <c r="Q30" s="961"/>
      <c r="R30" s="961"/>
      <c r="S30" s="961"/>
      <c r="T30" s="961"/>
      <c r="U30" s="961"/>
      <c r="V30" s="961"/>
      <c r="W30" s="961"/>
      <c r="X30" s="961"/>
      <c r="Y30" s="961"/>
      <c r="Z30" s="961"/>
      <c r="AA30" s="961"/>
      <c r="AB30" s="961"/>
      <c r="AC30" s="961"/>
      <c r="AD30" s="961"/>
      <c r="AE30" s="961"/>
      <c r="AF30" s="961"/>
      <c r="AG30" s="961"/>
      <c r="AH30" s="961"/>
      <c r="AI30" s="961"/>
      <c r="AJ30" s="961"/>
      <c r="AK30" s="961"/>
      <c r="AL30" s="961"/>
      <c r="AM30" s="961"/>
      <c r="AN30" s="961"/>
      <c r="AO30" s="961"/>
      <c r="AP30" s="961"/>
      <c r="AQ30" s="961"/>
      <c r="AR30" s="961"/>
      <c r="AS30" s="961"/>
      <c r="AT30" s="961"/>
      <c r="AU30" s="961"/>
      <c r="AV30" s="961"/>
      <c r="AW30" s="961"/>
      <c r="AX30" s="961"/>
      <c r="AY30" s="961"/>
      <c r="AZ30" s="961"/>
      <c r="BA30" s="961"/>
      <c r="BB30" s="961"/>
      <c r="BC30" s="961"/>
      <c r="BD30" s="961"/>
      <c r="BE30" s="961"/>
      <c r="BF30" s="961"/>
      <c r="BG30" s="961"/>
      <c r="BH30" s="961"/>
      <c r="BI30" s="961"/>
      <c r="BJ30" s="961"/>
      <c r="BK30" s="961"/>
      <c r="BL30" s="961"/>
      <c r="BM30" s="961"/>
      <c r="BN30" s="961"/>
      <c r="BO30" s="961"/>
      <c r="BP30" s="961"/>
      <c r="BQ30" s="961"/>
      <c r="BR30" s="961"/>
      <c r="BS30" s="961"/>
      <c r="BT30" s="961"/>
      <c r="BU30" s="961"/>
      <c r="BV30" s="961"/>
      <c r="BW30" s="961"/>
      <c r="BX30" s="961"/>
      <c r="BY30" s="961"/>
      <c r="BZ30" s="961"/>
      <c r="CA30" s="961"/>
      <c r="CB30" s="961"/>
      <c r="CC30" s="961"/>
      <c r="CD30" s="961"/>
      <c r="CE30" s="961"/>
      <c r="CF30" s="961"/>
      <c r="CG30" s="961"/>
      <c r="CH30" s="961"/>
      <c r="CI30" s="961"/>
      <c r="CJ30" s="961"/>
      <c r="CK30" s="961"/>
      <c r="CL30" s="961"/>
      <c r="CM30" s="961"/>
      <c r="CN30" s="961"/>
      <c r="CO30" s="961"/>
      <c r="CP30" s="961"/>
      <c r="CQ30" s="961"/>
      <c r="CR30" s="961"/>
      <c r="CS30" s="961"/>
      <c r="CT30" s="961"/>
      <c r="CU30" s="961"/>
      <c r="CV30" s="961"/>
      <c r="CW30" s="961"/>
      <c r="CX30" s="961"/>
      <c r="CY30" s="961"/>
      <c r="CZ30" s="961"/>
      <c r="DA30" s="961"/>
      <c r="DB30" s="961"/>
      <c r="DC30" s="961"/>
      <c r="DD30" s="961"/>
      <c r="DE30" s="961"/>
      <c r="DF30" s="961"/>
      <c r="DG30" s="961"/>
      <c r="DH30" s="961"/>
      <c r="DI30" s="961"/>
      <c r="DJ30" s="961"/>
      <c r="DK30" s="961"/>
      <c r="DL30" s="961"/>
      <c r="DM30" s="961"/>
      <c r="DN30" s="961"/>
      <c r="DO30" s="961"/>
      <c r="DP30" s="961"/>
      <c r="DQ30" s="961"/>
      <c r="DR30" s="961"/>
      <c r="DS30" s="961"/>
      <c r="DT30" s="961"/>
      <c r="DU30" s="961"/>
      <c r="DV30" s="961"/>
      <c r="DW30" s="961"/>
      <c r="DX30" s="961"/>
      <c r="DY30" s="961"/>
      <c r="DZ30" s="961"/>
      <c r="EA30" s="961"/>
      <c r="EB30" s="961"/>
      <c r="EC30" s="961"/>
      <c r="ED30" s="961"/>
      <c r="EE30" s="961"/>
      <c r="EF30" s="961"/>
      <c r="EG30" s="961"/>
      <c r="EH30" s="961"/>
      <c r="EI30" s="961"/>
      <c r="EJ30" s="961"/>
      <c r="EK30" s="961"/>
      <c r="EL30" s="961"/>
      <c r="EM30" s="961"/>
      <c r="EN30" s="961"/>
      <c r="EO30" s="961"/>
      <c r="EP30" s="961"/>
      <c r="EQ30" s="961"/>
      <c r="ER30" s="961"/>
      <c r="ES30" s="961"/>
      <c r="ET30" s="961"/>
      <c r="EU30" s="961"/>
      <c r="EV30" s="961"/>
      <c r="EW30" s="961"/>
      <c r="EX30" s="961"/>
      <c r="EY30" s="961"/>
      <c r="EZ30" s="961"/>
      <c r="FA30" s="961"/>
      <c r="FB30" s="961"/>
      <c r="FC30" s="961"/>
      <c r="FD30" s="961"/>
      <c r="FE30" s="961"/>
      <c r="FF30" s="961"/>
      <c r="FG30" s="961"/>
      <c r="FH30" s="961"/>
      <c r="FI30" s="961"/>
      <c r="FJ30" s="961"/>
      <c r="FK30" s="961"/>
      <c r="FL30" s="961"/>
      <c r="FM30" s="961"/>
      <c r="FN30" s="961"/>
      <c r="FO30" s="961"/>
      <c r="FP30" s="961"/>
      <c r="FQ30" s="961"/>
      <c r="FR30" s="961"/>
      <c r="FS30" s="961"/>
      <c r="FT30" s="961"/>
      <c r="FU30" s="961"/>
      <c r="FV30" s="961"/>
      <c r="FW30" s="961"/>
      <c r="FX30" s="961"/>
      <c r="FY30" s="961"/>
      <c r="FZ30" s="961"/>
      <c r="GA30" s="961"/>
      <c r="GB30" s="961"/>
      <c r="GC30" s="961"/>
      <c r="GD30" s="961"/>
      <c r="GE30" s="961"/>
      <c r="GF30" s="961"/>
      <c r="GG30" s="961"/>
      <c r="GH30" s="961"/>
      <c r="GI30" s="961"/>
      <c r="GJ30" s="961"/>
      <c r="GK30" s="961"/>
      <c r="GL30" s="961"/>
      <c r="GM30" s="961"/>
      <c r="GN30" s="961"/>
      <c r="GO30" s="961"/>
      <c r="GP30" s="961"/>
      <c r="GQ30" s="961"/>
      <c r="GR30" s="961"/>
      <c r="GS30" s="961"/>
      <c r="GT30" s="961"/>
      <c r="GU30" s="961"/>
      <c r="GV30" s="961"/>
      <c r="GW30" s="961"/>
      <c r="GX30" s="961"/>
      <c r="GY30" s="961"/>
      <c r="GZ30" s="961"/>
      <c r="HA30" s="961"/>
      <c r="HB30" s="961"/>
      <c r="HC30" s="961"/>
      <c r="HD30" s="961"/>
      <c r="HE30" s="961"/>
      <c r="HF30" s="961"/>
      <c r="HG30" s="961"/>
      <c r="HH30" s="961"/>
      <c r="HI30" s="961"/>
      <c r="HJ30" s="961"/>
      <c r="HK30" s="961"/>
      <c r="HL30" s="961"/>
      <c r="HM30" s="961"/>
      <c r="HN30" s="961"/>
      <c r="HO30" s="961"/>
      <c r="HP30" s="961"/>
      <c r="HQ30" s="961"/>
      <c r="HR30" s="961"/>
      <c r="HS30" s="961"/>
      <c r="HT30" s="961"/>
      <c r="HU30" s="961"/>
      <c r="HV30" s="961"/>
      <c r="HW30" s="961"/>
      <c r="HX30" s="961"/>
      <c r="HY30" s="961"/>
      <c r="HZ30" s="961"/>
      <c r="IA30" s="961"/>
      <c r="IB30" s="961"/>
      <c r="IC30" s="961"/>
      <c r="ID30" s="961"/>
      <c r="IE30" s="961"/>
      <c r="IF30" s="961"/>
      <c r="IG30" s="961"/>
      <c r="IH30" s="961"/>
      <c r="II30" s="961"/>
      <c r="IJ30" s="961"/>
      <c r="IK30" s="961"/>
      <c r="IL30" s="961"/>
      <c r="IM30" s="961"/>
      <c r="IN30" s="961"/>
      <c r="IO30" s="961"/>
      <c r="IP30" s="961"/>
      <c r="IQ30" s="961"/>
      <c r="IR30" s="961"/>
      <c r="IS30" s="961"/>
      <c r="IT30" s="961"/>
      <c r="IU30" s="961"/>
      <c r="IV30" s="961"/>
    </row>
    <row r="31" spans="1:256" ht="12.75" customHeight="1">
      <c r="A31" s="280" t="s">
        <v>101</v>
      </c>
      <c r="B31" s="279" t="s">
        <v>224</v>
      </c>
      <c r="C31" s="256">
        <f>SUM('19 önkormányzat'!F40)</f>
        <v>0</v>
      </c>
      <c r="D31" s="256">
        <v>0</v>
      </c>
      <c r="E31" s="256">
        <v>0</v>
      </c>
      <c r="F31" s="256">
        <v>0</v>
      </c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12.75" customHeight="1">
      <c r="A32" s="273" t="s">
        <v>103</v>
      </c>
      <c r="B32" s="279" t="s">
        <v>225</v>
      </c>
      <c r="C32" s="256">
        <v>52133712</v>
      </c>
      <c r="D32" s="256">
        <v>0</v>
      </c>
      <c r="E32" s="256">
        <v>0</v>
      </c>
      <c r="F32" s="256">
        <v>0</v>
      </c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6" s="1" customFormat="1" ht="12.75" customHeight="1">
      <c r="A33" s="273" t="s">
        <v>105</v>
      </c>
      <c r="B33" s="279" t="s">
        <v>226</v>
      </c>
      <c r="C33" s="965">
        <v>7745538</v>
      </c>
      <c r="D33" s="965">
        <v>0</v>
      </c>
      <c r="E33" s="965">
        <v>0</v>
      </c>
      <c r="F33" s="965">
        <v>0</v>
      </c>
    </row>
    <row r="34" spans="1:6" s="961" customFormat="1" ht="12.75" customHeight="1">
      <c r="A34" s="931" t="s">
        <v>107</v>
      </c>
      <c r="B34" s="959" t="s">
        <v>553</v>
      </c>
      <c r="C34" s="960">
        <f>SUM(C31:C33)</f>
        <v>59879250</v>
      </c>
      <c r="D34" s="960">
        <f>SUM(D31:D33)</f>
        <v>0</v>
      </c>
      <c r="E34" s="960">
        <f>SUM(E31:E33)</f>
        <v>0</v>
      </c>
      <c r="F34" s="960">
        <v>0</v>
      </c>
    </row>
    <row r="35" spans="1:256" s="181" customFormat="1" ht="15.75">
      <c r="A35" s="962" t="s">
        <v>109</v>
      </c>
      <c r="B35" s="963" t="s">
        <v>116</v>
      </c>
      <c r="C35" s="964">
        <f>SUM(C30+C34)</f>
        <v>491255241</v>
      </c>
      <c r="D35" s="964">
        <f>SUM(D30+D34)</f>
        <v>374700000</v>
      </c>
      <c r="E35" s="964">
        <f>SUM(E30+E34)</f>
        <v>374700000</v>
      </c>
      <c r="F35" s="964">
        <f>SUM(F30+F34)</f>
        <v>374700000</v>
      </c>
      <c r="G35" s="593"/>
      <c r="H35" s="593"/>
      <c r="I35" s="593"/>
      <c r="J35" s="593"/>
      <c r="K35" s="593"/>
      <c r="L35" s="593"/>
      <c r="M35" s="593"/>
      <c r="N35" s="593"/>
      <c r="O35" s="593"/>
      <c r="P35" s="593"/>
      <c r="Q35" s="593"/>
      <c r="R35" s="593"/>
      <c r="S35" s="593"/>
      <c r="T35" s="593"/>
      <c r="U35" s="593"/>
      <c r="V35" s="593"/>
      <c r="W35" s="593"/>
      <c r="X35" s="593"/>
      <c r="Y35" s="593"/>
      <c r="Z35" s="593"/>
      <c r="AA35" s="593"/>
      <c r="AB35" s="593"/>
      <c r="AC35" s="593"/>
      <c r="AD35" s="593"/>
      <c r="AE35" s="593"/>
      <c r="AF35" s="593"/>
      <c r="AG35" s="593"/>
      <c r="AH35" s="593"/>
      <c r="AI35" s="593"/>
      <c r="AJ35" s="593"/>
      <c r="AK35" s="593"/>
      <c r="AL35" s="593"/>
      <c r="AM35" s="593"/>
      <c r="AN35" s="593"/>
      <c r="AO35" s="593"/>
      <c r="AP35" s="593"/>
      <c r="AQ35" s="593"/>
      <c r="AR35" s="593"/>
      <c r="AS35" s="593"/>
      <c r="AT35" s="593"/>
      <c r="AU35" s="593"/>
      <c r="AV35" s="593"/>
      <c r="AW35" s="593"/>
      <c r="AX35" s="593"/>
      <c r="AY35" s="593"/>
      <c r="AZ35" s="593"/>
      <c r="BA35" s="593"/>
      <c r="BB35" s="593"/>
      <c r="BC35" s="593"/>
      <c r="BD35" s="593"/>
      <c r="BE35" s="593"/>
      <c r="BF35" s="593"/>
      <c r="BG35" s="593"/>
      <c r="BH35" s="593"/>
      <c r="BI35" s="593"/>
      <c r="BJ35" s="593"/>
      <c r="BK35" s="593"/>
      <c r="BL35" s="593"/>
      <c r="BM35" s="593"/>
      <c r="BN35" s="593"/>
      <c r="BO35" s="593"/>
      <c r="BP35" s="593"/>
      <c r="BQ35" s="593"/>
      <c r="BR35" s="593"/>
      <c r="BS35" s="593"/>
      <c r="BT35" s="593"/>
      <c r="BU35" s="593"/>
      <c r="BV35" s="593"/>
      <c r="BW35" s="593"/>
      <c r="BX35" s="593"/>
      <c r="BY35" s="593"/>
      <c r="BZ35" s="593"/>
      <c r="CA35" s="593"/>
      <c r="CB35" s="593"/>
      <c r="CC35" s="593"/>
      <c r="CD35" s="593"/>
      <c r="CE35" s="593"/>
      <c r="CF35" s="593"/>
      <c r="CG35" s="593"/>
      <c r="CH35" s="593"/>
      <c r="CI35" s="593"/>
      <c r="CJ35" s="593"/>
      <c r="CK35" s="593"/>
      <c r="CL35" s="593"/>
      <c r="CM35" s="593"/>
      <c r="CN35" s="593"/>
      <c r="CO35" s="593"/>
      <c r="CP35" s="593"/>
      <c r="CQ35" s="593"/>
      <c r="CR35" s="593"/>
      <c r="CS35" s="593"/>
      <c r="CT35" s="593"/>
      <c r="CU35" s="593"/>
      <c r="CV35" s="593"/>
      <c r="CW35" s="593"/>
      <c r="CX35" s="593"/>
      <c r="CY35" s="593"/>
      <c r="CZ35" s="593"/>
      <c r="DA35" s="593"/>
      <c r="DB35" s="593"/>
      <c r="DC35" s="593"/>
      <c r="DD35" s="593"/>
      <c r="DE35" s="593"/>
      <c r="DF35" s="593"/>
      <c r="DG35" s="593"/>
      <c r="DH35" s="593"/>
      <c r="DI35" s="593"/>
      <c r="DJ35" s="593"/>
      <c r="DK35" s="593"/>
      <c r="DL35" s="593"/>
      <c r="DM35" s="593"/>
      <c r="DN35" s="593"/>
      <c r="DO35" s="593"/>
      <c r="DP35" s="593"/>
      <c r="DQ35" s="593"/>
      <c r="DR35" s="593"/>
      <c r="DS35" s="593"/>
      <c r="DT35" s="593"/>
      <c r="DU35" s="593"/>
      <c r="DV35" s="593"/>
      <c r="DW35" s="593"/>
      <c r="DX35" s="593"/>
      <c r="DY35" s="593"/>
      <c r="DZ35" s="593"/>
      <c r="EA35" s="593"/>
      <c r="EB35" s="593"/>
      <c r="EC35" s="593"/>
      <c r="ED35" s="593"/>
      <c r="EE35" s="593"/>
      <c r="EF35" s="593"/>
      <c r="EG35" s="593"/>
      <c r="EH35" s="593"/>
      <c r="EI35" s="593"/>
      <c r="EJ35" s="593"/>
      <c r="EK35" s="593"/>
      <c r="EL35" s="593"/>
      <c r="EM35" s="593"/>
      <c r="EN35" s="593"/>
      <c r="EO35" s="593"/>
      <c r="EP35" s="593"/>
      <c r="EQ35" s="593"/>
      <c r="ER35" s="593"/>
      <c r="ES35" s="593"/>
      <c r="ET35" s="593"/>
      <c r="EU35" s="593"/>
      <c r="EV35" s="593"/>
      <c r="EW35" s="593"/>
      <c r="EX35" s="593"/>
      <c r="EY35" s="593"/>
      <c r="EZ35" s="593"/>
      <c r="FA35" s="593"/>
      <c r="FB35" s="593"/>
      <c r="FC35" s="593"/>
      <c r="FD35" s="593"/>
      <c r="FE35" s="593"/>
      <c r="FF35" s="593"/>
      <c r="FG35" s="593"/>
      <c r="FH35" s="593"/>
      <c r="FI35" s="593"/>
      <c r="FJ35" s="593"/>
      <c r="FK35" s="593"/>
      <c r="FL35" s="593"/>
      <c r="FM35" s="593"/>
      <c r="FN35" s="593"/>
      <c r="FO35" s="593"/>
      <c r="FP35" s="593"/>
      <c r="FQ35" s="593"/>
      <c r="FR35" s="593"/>
      <c r="FS35" s="593"/>
      <c r="FT35" s="593"/>
      <c r="FU35" s="593"/>
      <c r="FV35" s="593"/>
      <c r="FW35" s="593"/>
      <c r="FX35" s="593"/>
      <c r="FY35" s="593"/>
      <c r="FZ35" s="593"/>
      <c r="GA35" s="593"/>
      <c r="GB35" s="593"/>
      <c r="GC35" s="593"/>
      <c r="GD35" s="593"/>
      <c r="GE35" s="593"/>
      <c r="GF35" s="593"/>
      <c r="GG35" s="593"/>
      <c r="GH35" s="593"/>
      <c r="GI35" s="593"/>
      <c r="GJ35" s="593"/>
      <c r="GK35" s="593"/>
      <c r="GL35" s="593"/>
      <c r="GM35" s="593"/>
      <c r="GN35" s="593"/>
      <c r="GO35" s="593"/>
      <c r="GP35" s="593"/>
      <c r="GQ35" s="593"/>
      <c r="GR35" s="593"/>
      <c r="GS35" s="593"/>
      <c r="GT35" s="593"/>
      <c r="GU35" s="593"/>
      <c r="GV35" s="593"/>
      <c r="GW35" s="593"/>
      <c r="GX35" s="593"/>
      <c r="GY35" s="593"/>
      <c r="GZ35" s="593"/>
      <c r="HA35" s="593"/>
      <c r="HB35" s="593"/>
      <c r="HC35" s="593"/>
      <c r="HD35" s="593"/>
      <c r="HE35" s="593"/>
      <c r="HF35" s="593"/>
      <c r="HG35" s="593"/>
      <c r="HH35" s="593"/>
      <c r="HI35" s="593"/>
      <c r="HJ35" s="593"/>
      <c r="HK35" s="593"/>
      <c r="HL35" s="593"/>
      <c r="HM35" s="593"/>
      <c r="HN35" s="593"/>
      <c r="HO35" s="593"/>
      <c r="HP35" s="593"/>
      <c r="HQ35" s="593"/>
      <c r="HR35" s="593"/>
      <c r="HS35" s="593"/>
      <c r="HT35" s="593"/>
      <c r="HU35" s="593"/>
      <c r="HV35" s="593"/>
      <c r="HW35" s="593"/>
      <c r="HX35" s="593"/>
      <c r="HY35" s="593"/>
      <c r="HZ35" s="593"/>
      <c r="IA35" s="593"/>
      <c r="IB35" s="593"/>
      <c r="IC35" s="593"/>
      <c r="ID35" s="593"/>
      <c r="IE35" s="593"/>
      <c r="IF35" s="593"/>
      <c r="IG35" s="593"/>
      <c r="IH35" s="593"/>
      <c r="II35" s="593"/>
      <c r="IJ35" s="593"/>
      <c r="IK35" s="593"/>
      <c r="IL35" s="593"/>
      <c r="IM35" s="593"/>
      <c r="IN35" s="593"/>
      <c r="IO35" s="593"/>
      <c r="IP35" s="593"/>
      <c r="IQ35" s="593"/>
      <c r="IR35" s="593"/>
      <c r="IS35" s="593"/>
      <c r="IT35" s="593"/>
      <c r="IU35" s="593"/>
      <c r="IV35" s="593"/>
    </row>
    <row r="36" spans="1:256" ht="12.75" customHeight="1">
      <c r="A36" s="273" t="s">
        <v>111</v>
      </c>
      <c r="B36" s="279" t="s">
        <v>121</v>
      </c>
      <c r="C36" s="256">
        <v>207237896</v>
      </c>
      <c r="D36" s="256">
        <v>205000000</v>
      </c>
      <c r="E36" s="256">
        <v>205000000</v>
      </c>
      <c r="F36" s="256">
        <v>205000000</v>
      </c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ht="12.75" customHeight="1">
      <c r="A37" s="273" t="s">
        <v>109</v>
      </c>
      <c r="B37" s="279" t="s">
        <v>123</v>
      </c>
      <c r="C37" s="256">
        <v>45921315</v>
      </c>
      <c r="D37" s="256">
        <v>44000000</v>
      </c>
      <c r="E37" s="256">
        <v>44000000</v>
      </c>
      <c r="F37" s="256">
        <v>44000000</v>
      </c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ht="12.75" customHeight="1">
      <c r="A38" s="273" t="s">
        <v>111</v>
      </c>
      <c r="B38" s="279" t="s">
        <v>125</v>
      </c>
      <c r="C38" s="256">
        <v>118844564</v>
      </c>
      <c r="D38" s="256">
        <v>92200000</v>
      </c>
      <c r="E38" s="256">
        <v>92200000</v>
      </c>
      <c r="F38" s="256">
        <v>92200000</v>
      </c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ht="12.75" customHeight="1">
      <c r="A39" s="273" t="s">
        <v>113</v>
      </c>
      <c r="B39" s="279" t="s">
        <v>127</v>
      </c>
      <c r="C39" s="256">
        <v>31516089</v>
      </c>
      <c r="D39" s="256">
        <v>30000000</v>
      </c>
      <c r="E39" s="256">
        <v>30000000</v>
      </c>
      <c r="F39" s="256">
        <v>30000000</v>
      </c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ht="12.75" customHeight="1">
      <c r="A40" s="273" t="s">
        <v>115</v>
      </c>
      <c r="B40" s="279" t="s">
        <v>781</v>
      </c>
      <c r="C40" s="256">
        <f>SUM('ÖNK ÖSSZESITŐ'!F90)</f>
        <v>3200000</v>
      </c>
      <c r="D40" s="256">
        <v>3500000</v>
      </c>
      <c r="E40" s="256">
        <v>3500000</v>
      </c>
      <c r="F40" s="256">
        <v>3500000</v>
      </c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s="156" customFormat="1" ht="12.75" customHeight="1">
      <c r="A41" s="273" t="s">
        <v>117</v>
      </c>
      <c r="B41" s="279" t="s">
        <v>150</v>
      </c>
      <c r="C41" s="965">
        <v>52854665</v>
      </c>
      <c r="D41" s="965">
        <v>0</v>
      </c>
      <c r="E41" s="965">
        <v>0</v>
      </c>
      <c r="F41" s="965">
        <v>0</v>
      </c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  <c r="IV41" s="1"/>
    </row>
    <row r="42" spans="1:256" s="156" customFormat="1" ht="12.75" customHeight="1">
      <c r="A42" s="273" t="s">
        <v>118</v>
      </c>
      <c r="B42" s="279" t="s">
        <v>15</v>
      </c>
      <c r="C42" s="965">
        <v>23935174</v>
      </c>
      <c r="D42" s="965"/>
      <c r="E42" s="965">
        <v>0</v>
      </c>
      <c r="F42" s="965">
        <v>0</v>
      </c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  <c r="IU42" s="1"/>
      <c r="IV42" s="1"/>
    </row>
    <row r="43" spans="1:256" s="84" customFormat="1" ht="12.75" customHeight="1">
      <c r="A43" s="966" t="s">
        <v>120</v>
      </c>
      <c r="B43" s="959" t="s">
        <v>782</v>
      </c>
      <c r="C43" s="960">
        <f>SUM(C36:C42)</f>
        <v>483509703</v>
      </c>
      <c r="D43" s="960">
        <f>SUM(D36:D42)</f>
        <v>374700000</v>
      </c>
      <c r="E43" s="960">
        <f>SUM(E36,E37,E38,E39,E40,)</f>
        <v>374700000</v>
      </c>
      <c r="F43" s="960">
        <f>SUM(F36,F37,F38,F39,F40,)</f>
        <v>374700000</v>
      </c>
      <c r="G43" s="117"/>
      <c r="H43" s="117"/>
      <c r="I43" s="117"/>
      <c r="J43" s="117"/>
      <c r="K43" s="117"/>
      <c r="L43" s="117"/>
      <c r="M43" s="117"/>
      <c r="N43" s="117"/>
      <c r="O43" s="117"/>
      <c r="P43" s="117"/>
      <c r="Q43" s="117"/>
      <c r="R43" s="117"/>
      <c r="S43" s="117"/>
      <c r="T43" s="117"/>
      <c r="U43" s="117"/>
      <c r="V43" s="117"/>
      <c r="W43" s="117"/>
      <c r="X43" s="117"/>
      <c r="Y43" s="117"/>
      <c r="Z43" s="117"/>
      <c r="AA43" s="117"/>
      <c r="AB43" s="117"/>
      <c r="AC43" s="117"/>
      <c r="AD43" s="117"/>
      <c r="AE43" s="117"/>
      <c r="AF43" s="117"/>
      <c r="AG43" s="117"/>
      <c r="AH43" s="117"/>
      <c r="AI43" s="117"/>
      <c r="AJ43" s="117"/>
      <c r="AK43" s="117"/>
      <c r="AL43" s="117"/>
      <c r="AM43" s="117"/>
      <c r="AN43" s="117"/>
      <c r="AO43" s="117"/>
      <c r="AP43" s="117"/>
      <c r="AQ43" s="117"/>
      <c r="AR43" s="117"/>
      <c r="AS43" s="117"/>
      <c r="AT43" s="117"/>
      <c r="AU43" s="117"/>
      <c r="AV43" s="117"/>
      <c r="AW43" s="117"/>
      <c r="AX43" s="117"/>
      <c r="AY43" s="117"/>
      <c r="AZ43" s="117"/>
      <c r="BA43" s="117"/>
      <c r="BB43" s="117"/>
      <c r="BC43" s="117"/>
      <c r="BD43" s="117"/>
      <c r="BE43" s="117"/>
      <c r="BF43" s="117"/>
      <c r="BG43" s="117"/>
      <c r="BH43" s="117"/>
      <c r="BI43" s="117"/>
      <c r="BJ43" s="117"/>
      <c r="BK43" s="117"/>
      <c r="BL43" s="117"/>
      <c r="BM43" s="117"/>
      <c r="BN43" s="117"/>
      <c r="BO43" s="117"/>
      <c r="BP43" s="117"/>
      <c r="BQ43" s="117"/>
      <c r="BR43" s="117"/>
      <c r="BS43" s="117"/>
      <c r="BT43" s="117"/>
      <c r="BU43" s="117"/>
      <c r="BV43" s="117"/>
      <c r="BW43" s="117"/>
      <c r="BX43" s="117"/>
      <c r="BY43" s="117"/>
      <c r="BZ43" s="117"/>
      <c r="CA43" s="117"/>
      <c r="CB43" s="117"/>
      <c r="CC43" s="117"/>
      <c r="CD43" s="117"/>
      <c r="CE43" s="117"/>
      <c r="CF43" s="117"/>
      <c r="CG43" s="117"/>
      <c r="CH43" s="117"/>
      <c r="CI43" s="117"/>
      <c r="CJ43" s="117"/>
      <c r="CK43" s="117"/>
      <c r="CL43" s="117"/>
      <c r="CM43" s="117"/>
      <c r="CN43" s="117"/>
      <c r="CO43" s="117"/>
      <c r="CP43" s="117"/>
      <c r="CQ43" s="117"/>
      <c r="CR43" s="117"/>
      <c r="CS43" s="117"/>
      <c r="CT43" s="117"/>
      <c r="CU43" s="117"/>
      <c r="CV43" s="117"/>
      <c r="CW43" s="117"/>
      <c r="CX43" s="117"/>
      <c r="CY43" s="117"/>
      <c r="CZ43" s="117"/>
      <c r="DA43" s="117"/>
      <c r="DB43" s="117"/>
      <c r="DC43" s="117"/>
      <c r="DD43" s="117"/>
      <c r="DE43" s="117"/>
      <c r="DF43" s="117"/>
      <c r="DG43" s="117"/>
      <c r="DH43" s="117"/>
      <c r="DI43" s="117"/>
      <c r="DJ43" s="117"/>
      <c r="DK43" s="117"/>
      <c r="DL43" s="117"/>
      <c r="DM43" s="117"/>
      <c r="DN43" s="117"/>
      <c r="DO43" s="117"/>
      <c r="DP43" s="117"/>
      <c r="DQ43" s="117"/>
      <c r="DR43" s="117"/>
      <c r="DS43" s="117"/>
      <c r="DT43" s="117"/>
      <c r="DU43" s="117"/>
      <c r="DV43" s="117"/>
      <c r="DW43" s="117"/>
      <c r="DX43" s="117"/>
      <c r="DY43" s="117"/>
      <c r="DZ43" s="117"/>
      <c r="EA43" s="117"/>
      <c r="EB43" s="117"/>
      <c r="EC43" s="117"/>
      <c r="ED43" s="117"/>
      <c r="EE43" s="117"/>
      <c r="EF43" s="117"/>
      <c r="EG43" s="117"/>
      <c r="EH43" s="117"/>
      <c r="EI43" s="117"/>
      <c r="EJ43" s="117"/>
      <c r="EK43" s="117"/>
      <c r="EL43" s="117"/>
      <c r="EM43" s="117"/>
      <c r="EN43" s="117"/>
      <c r="EO43" s="117"/>
      <c r="EP43" s="117"/>
      <c r="EQ43" s="117"/>
      <c r="ER43" s="117"/>
      <c r="ES43" s="117"/>
      <c r="ET43" s="117"/>
      <c r="EU43" s="117"/>
      <c r="EV43" s="117"/>
      <c r="EW43" s="117"/>
      <c r="EX43" s="117"/>
      <c r="EY43" s="117"/>
      <c r="EZ43" s="117"/>
      <c r="FA43" s="117"/>
      <c r="FB43" s="117"/>
      <c r="FC43" s="117"/>
      <c r="FD43" s="117"/>
      <c r="FE43" s="117"/>
      <c r="FF43" s="117"/>
      <c r="FG43" s="117"/>
      <c r="FH43" s="117"/>
      <c r="FI43" s="117"/>
      <c r="FJ43" s="117"/>
      <c r="FK43" s="117"/>
      <c r="FL43" s="117"/>
      <c r="FM43" s="117"/>
      <c r="FN43" s="117"/>
      <c r="FO43" s="117"/>
      <c r="FP43" s="117"/>
      <c r="FQ43" s="117"/>
      <c r="FR43" s="117"/>
      <c r="FS43" s="117"/>
      <c r="FT43" s="117"/>
      <c r="FU43" s="117"/>
      <c r="FV43" s="117"/>
      <c r="FW43" s="117"/>
      <c r="FX43" s="117"/>
      <c r="FY43" s="117"/>
      <c r="FZ43" s="117"/>
      <c r="GA43" s="117"/>
      <c r="GB43" s="117"/>
      <c r="GC43" s="117"/>
      <c r="GD43" s="117"/>
      <c r="GE43" s="117"/>
      <c r="GF43" s="117"/>
      <c r="GG43" s="117"/>
      <c r="GH43" s="117"/>
      <c r="GI43" s="117"/>
      <c r="GJ43" s="117"/>
      <c r="GK43" s="117"/>
      <c r="GL43" s="117"/>
      <c r="GM43" s="117"/>
      <c r="GN43" s="117"/>
      <c r="GO43" s="117"/>
      <c r="GP43" s="117"/>
      <c r="GQ43" s="117"/>
      <c r="GR43" s="117"/>
      <c r="GS43" s="117"/>
      <c r="GT43" s="117"/>
      <c r="GU43" s="117"/>
      <c r="GV43" s="117"/>
      <c r="GW43" s="117"/>
      <c r="GX43" s="117"/>
      <c r="GY43" s="117"/>
      <c r="GZ43" s="117"/>
      <c r="HA43" s="117"/>
      <c r="HB43" s="117"/>
      <c r="HC43" s="117"/>
      <c r="HD43" s="117"/>
      <c r="HE43" s="117"/>
      <c r="HF43" s="117"/>
      <c r="HG43" s="117"/>
      <c r="HH43" s="117"/>
      <c r="HI43" s="117"/>
      <c r="HJ43" s="117"/>
      <c r="HK43" s="117"/>
      <c r="HL43" s="117"/>
      <c r="HM43" s="117"/>
      <c r="HN43" s="117"/>
      <c r="HO43" s="117"/>
      <c r="HP43" s="117"/>
      <c r="HQ43" s="117"/>
      <c r="HR43" s="117"/>
      <c r="HS43" s="117"/>
      <c r="HT43" s="117"/>
      <c r="HU43" s="117"/>
      <c r="HV43" s="117"/>
      <c r="HW43" s="117"/>
      <c r="HX43" s="117"/>
      <c r="HY43" s="117"/>
      <c r="HZ43" s="117"/>
      <c r="IA43" s="117"/>
      <c r="IB43" s="117"/>
      <c r="IC43" s="117"/>
      <c r="ID43" s="117"/>
      <c r="IE43" s="117"/>
      <c r="IF43" s="117"/>
      <c r="IG43" s="117"/>
      <c r="IH43" s="117"/>
      <c r="II43" s="117"/>
      <c r="IJ43" s="117"/>
      <c r="IK43" s="117"/>
      <c r="IL43" s="117"/>
      <c r="IM43" s="117"/>
      <c r="IN43" s="117"/>
      <c r="IO43" s="117"/>
      <c r="IP43" s="117"/>
      <c r="IQ43" s="117"/>
      <c r="IR43" s="117"/>
      <c r="IS43" s="117"/>
      <c r="IT43" s="117"/>
      <c r="IU43" s="117"/>
      <c r="IV43" s="117"/>
    </row>
    <row r="44" spans="1:6" s="1" customFormat="1" ht="28.5" customHeight="1">
      <c r="A44" s="967" t="s">
        <v>122</v>
      </c>
      <c r="B44" s="968" t="s">
        <v>287</v>
      </c>
      <c r="C44" s="969">
        <v>7745538</v>
      </c>
      <c r="D44" s="969">
        <v>0</v>
      </c>
      <c r="E44" s="969">
        <v>0</v>
      </c>
      <c r="F44" s="969">
        <v>0</v>
      </c>
    </row>
    <row r="45" spans="1:6" s="110" customFormat="1" ht="15">
      <c r="A45" s="973" t="s">
        <v>124</v>
      </c>
      <c r="B45" s="974" t="s">
        <v>213</v>
      </c>
      <c r="C45" s="974">
        <f>SUM(C44)</f>
        <v>7745538</v>
      </c>
      <c r="D45" s="974">
        <f>SUM(D44)</f>
        <v>0</v>
      </c>
      <c r="E45" s="974">
        <f>SUM(E44)</f>
        <v>0</v>
      </c>
      <c r="F45" s="974">
        <f>SUM(F44)</f>
        <v>0</v>
      </c>
    </row>
    <row r="46" spans="1:256" s="181" customFormat="1" ht="15.75">
      <c r="A46" s="970" t="s">
        <v>126</v>
      </c>
      <c r="B46" s="971" t="s">
        <v>808</v>
      </c>
      <c r="C46" s="972">
        <f>SUM(C43+C45)</f>
        <v>491255241</v>
      </c>
      <c r="D46" s="972">
        <f>SUM(D43+D45)</f>
        <v>374700000</v>
      </c>
      <c r="E46" s="972">
        <f>SUM(E43+E45)</f>
        <v>374700000</v>
      </c>
      <c r="F46" s="972">
        <f>SUM(F43+F45)</f>
        <v>374700000</v>
      </c>
      <c r="G46" s="593"/>
      <c r="H46" s="593"/>
      <c r="I46" s="593"/>
      <c r="J46" s="593"/>
      <c r="K46" s="593"/>
      <c r="L46" s="593"/>
      <c r="M46" s="593"/>
      <c r="N46" s="593"/>
      <c r="O46" s="593"/>
      <c r="P46" s="593"/>
      <c r="Q46" s="593"/>
      <c r="R46" s="593"/>
      <c r="S46" s="593"/>
      <c r="T46" s="593"/>
      <c r="U46" s="593"/>
      <c r="V46" s="593"/>
      <c r="W46" s="593"/>
      <c r="X46" s="593"/>
      <c r="Y46" s="593"/>
      <c r="Z46" s="593"/>
      <c r="AA46" s="593"/>
      <c r="AB46" s="593"/>
      <c r="AC46" s="593"/>
      <c r="AD46" s="593"/>
      <c r="AE46" s="593"/>
      <c r="AF46" s="593"/>
      <c r="AG46" s="593"/>
      <c r="AH46" s="593"/>
      <c r="AI46" s="593"/>
      <c r="AJ46" s="593"/>
      <c r="AK46" s="593"/>
      <c r="AL46" s="593"/>
      <c r="AM46" s="593"/>
      <c r="AN46" s="593"/>
      <c r="AO46" s="593"/>
      <c r="AP46" s="593"/>
      <c r="AQ46" s="593"/>
      <c r="AR46" s="593"/>
      <c r="AS46" s="593"/>
      <c r="AT46" s="593"/>
      <c r="AU46" s="593"/>
      <c r="AV46" s="593"/>
      <c r="AW46" s="593"/>
      <c r="AX46" s="593"/>
      <c r="AY46" s="593"/>
      <c r="AZ46" s="593"/>
      <c r="BA46" s="593"/>
      <c r="BB46" s="593"/>
      <c r="BC46" s="593"/>
      <c r="BD46" s="593"/>
      <c r="BE46" s="593"/>
      <c r="BF46" s="593"/>
      <c r="BG46" s="593"/>
      <c r="BH46" s="593"/>
      <c r="BI46" s="593"/>
      <c r="BJ46" s="593"/>
      <c r="BK46" s="593"/>
      <c r="BL46" s="593"/>
      <c r="BM46" s="593"/>
      <c r="BN46" s="593"/>
      <c r="BO46" s="593"/>
      <c r="BP46" s="593"/>
      <c r="BQ46" s="593"/>
      <c r="BR46" s="593"/>
      <c r="BS46" s="593"/>
      <c r="BT46" s="593"/>
      <c r="BU46" s="593"/>
      <c r="BV46" s="593"/>
      <c r="BW46" s="593"/>
      <c r="BX46" s="593"/>
      <c r="BY46" s="593"/>
      <c r="BZ46" s="593"/>
      <c r="CA46" s="593"/>
      <c r="CB46" s="593"/>
      <c r="CC46" s="593"/>
      <c r="CD46" s="593"/>
      <c r="CE46" s="593"/>
      <c r="CF46" s="593"/>
      <c r="CG46" s="593"/>
      <c r="CH46" s="593"/>
      <c r="CI46" s="593"/>
      <c r="CJ46" s="593"/>
      <c r="CK46" s="593"/>
      <c r="CL46" s="593"/>
      <c r="CM46" s="593"/>
      <c r="CN46" s="593"/>
      <c r="CO46" s="593"/>
      <c r="CP46" s="593"/>
      <c r="CQ46" s="593"/>
      <c r="CR46" s="593"/>
      <c r="CS46" s="593"/>
      <c r="CT46" s="593"/>
      <c r="CU46" s="593"/>
      <c r="CV46" s="593"/>
      <c r="CW46" s="593"/>
      <c r="CX46" s="593"/>
      <c r="CY46" s="593"/>
      <c r="CZ46" s="593"/>
      <c r="DA46" s="593"/>
      <c r="DB46" s="593"/>
      <c r="DC46" s="593"/>
      <c r="DD46" s="593"/>
      <c r="DE46" s="593"/>
      <c r="DF46" s="593"/>
      <c r="DG46" s="593"/>
      <c r="DH46" s="593"/>
      <c r="DI46" s="593"/>
      <c r="DJ46" s="593"/>
      <c r="DK46" s="593"/>
      <c r="DL46" s="593"/>
      <c r="DM46" s="593"/>
      <c r="DN46" s="593"/>
      <c r="DO46" s="593"/>
      <c r="DP46" s="593"/>
      <c r="DQ46" s="593"/>
      <c r="DR46" s="593"/>
      <c r="DS46" s="593"/>
      <c r="DT46" s="593"/>
      <c r="DU46" s="593"/>
      <c r="DV46" s="593"/>
      <c r="DW46" s="593"/>
      <c r="DX46" s="593"/>
      <c r="DY46" s="593"/>
      <c r="DZ46" s="593"/>
      <c r="EA46" s="593"/>
      <c r="EB46" s="593"/>
      <c r="EC46" s="593"/>
      <c r="ED46" s="593"/>
      <c r="EE46" s="593"/>
      <c r="EF46" s="593"/>
      <c r="EG46" s="593"/>
      <c r="EH46" s="593"/>
      <c r="EI46" s="593"/>
      <c r="EJ46" s="593"/>
      <c r="EK46" s="593"/>
      <c r="EL46" s="593"/>
      <c r="EM46" s="593"/>
      <c r="EN46" s="593"/>
      <c r="EO46" s="593"/>
      <c r="EP46" s="593"/>
      <c r="EQ46" s="593"/>
      <c r="ER46" s="593"/>
      <c r="ES46" s="593"/>
      <c r="ET46" s="593"/>
      <c r="EU46" s="593"/>
      <c r="EV46" s="593"/>
      <c r="EW46" s="593"/>
      <c r="EX46" s="593"/>
      <c r="EY46" s="593"/>
      <c r="EZ46" s="593"/>
      <c r="FA46" s="593"/>
      <c r="FB46" s="593"/>
      <c r="FC46" s="593"/>
      <c r="FD46" s="593"/>
      <c r="FE46" s="593"/>
      <c r="FF46" s="593"/>
      <c r="FG46" s="593"/>
      <c r="FH46" s="593"/>
      <c r="FI46" s="593"/>
      <c r="FJ46" s="593"/>
      <c r="FK46" s="593"/>
      <c r="FL46" s="593"/>
      <c r="FM46" s="593"/>
      <c r="FN46" s="593"/>
      <c r="FO46" s="593"/>
      <c r="FP46" s="593"/>
      <c r="FQ46" s="593"/>
      <c r="FR46" s="593"/>
      <c r="FS46" s="593"/>
      <c r="FT46" s="593"/>
      <c r="FU46" s="593"/>
      <c r="FV46" s="593"/>
      <c r="FW46" s="593"/>
      <c r="FX46" s="593"/>
      <c r="FY46" s="593"/>
      <c r="FZ46" s="593"/>
      <c r="GA46" s="593"/>
      <c r="GB46" s="593"/>
      <c r="GC46" s="593"/>
      <c r="GD46" s="593"/>
      <c r="GE46" s="593"/>
      <c r="GF46" s="593"/>
      <c r="GG46" s="593"/>
      <c r="GH46" s="593"/>
      <c r="GI46" s="593"/>
      <c r="GJ46" s="593"/>
      <c r="GK46" s="593"/>
      <c r="GL46" s="593"/>
      <c r="GM46" s="593"/>
      <c r="GN46" s="593"/>
      <c r="GO46" s="593"/>
      <c r="GP46" s="593"/>
      <c r="GQ46" s="593"/>
      <c r="GR46" s="593"/>
      <c r="GS46" s="593"/>
      <c r="GT46" s="593"/>
      <c r="GU46" s="593"/>
      <c r="GV46" s="593"/>
      <c r="GW46" s="593"/>
      <c r="GX46" s="593"/>
      <c r="GY46" s="593"/>
      <c r="GZ46" s="593"/>
      <c r="HA46" s="593"/>
      <c r="HB46" s="593"/>
      <c r="HC46" s="593"/>
      <c r="HD46" s="593"/>
      <c r="HE46" s="593"/>
      <c r="HF46" s="593"/>
      <c r="HG46" s="593"/>
      <c r="HH46" s="593"/>
      <c r="HI46" s="593"/>
      <c r="HJ46" s="593"/>
      <c r="HK46" s="593"/>
      <c r="HL46" s="593"/>
      <c r="HM46" s="593"/>
      <c r="HN46" s="593"/>
      <c r="HO46" s="593"/>
      <c r="HP46" s="593"/>
      <c r="HQ46" s="593"/>
      <c r="HR46" s="593"/>
      <c r="HS46" s="593"/>
      <c r="HT46" s="593"/>
      <c r="HU46" s="593"/>
      <c r="HV46" s="593"/>
      <c r="HW46" s="593"/>
      <c r="HX46" s="593"/>
      <c r="HY46" s="593"/>
      <c r="HZ46" s="593"/>
      <c r="IA46" s="593"/>
      <c r="IB46" s="593"/>
      <c r="IC46" s="593"/>
      <c r="ID46" s="593"/>
      <c r="IE46" s="593"/>
      <c r="IF46" s="593"/>
      <c r="IG46" s="593"/>
      <c r="IH46" s="593"/>
      <c r="II46" s="593"/>
      <c r="IJ46" s="593"/>
      <c r="IK46" s="593"/>
      <c r="IL46" s="593"/>
      <c r="IM46" s="593"/>
      <c r="IN46" s="593"/>
      <c r="IO46" s="593"/>
      <c r="IP46" s="593"/>
      <c r="IQ46" s="593"/>
      <c r="IR46" s="593"/>
      <c r="IS46" s="593"/>
      <c r="IT46" s="593"/>
      <c r="IU46" s="593"/>
      <c r="IV46" s="593"/>
    </row>
  </sheetData>
  <sheetProtection selectLockedCells="1" selectUnlockedCells="1"/>
  <mergeCells count="7">
    <mergeCell ref="A9:A10"/>
    <mergeCell ref="A1:F1"/>
    <mergeCell ref="A2:F2"/>
    <mergeCell ref="A5:F5"/>
    <mergeCell ref="A6:F6"/>
    <mergeCell ref="D8:F8"/>
    <mergeCell ref="A3:F4"/>
  </mergeCells>
  <printOptions horizontalCentered="1"/>
  <pageMargins left="0.7874015748031497" right="0.7874015748031497" top="1.062992125984252" bottom="1.062992125984252" header="0.5118110236220472" footer="0.7874015748031497"/>
  <pageSetup horizontalDpi="600" verticalDpi="600" orientation="portrait" paperSize="9" scale="67" r:id="rId1"/>
  <headerFooter alignWithMargins="0">
    <oddFooter>&amp;C&amp;"Times New Roman,Normál"&amp;12Oldal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BN68"/>
  <sheetViews>
    <sheetView view="pageBreakPreview" zoomScaleSheetLayoutView="100" zoomScalePageLayoutView="0" workbookViewId="0" topLeftCell="A1">
      <selection activeCell="A3" sqref="A3:G3"/>
    </sheetView>
  </sheetViews>
  <sheetFormatPr defaultColWidth="11.57421875" defaultRowHeight="12.75" customHeight="1"/>
  <cols>
    <col min="1" max="1" width="3.7109375" style="120" customWidth="1"/>
    <col min="2" max="2" width="4.140625" style="120" customWidth="1"/>
    <col min="3" max="3" width="35.00390625" style="120" customWidth="1"/>
    <col min="4" max="4" width="8.57421875" style="120" customWidth="1"/>
    <col min="5" max="5" width="22.00390625" style="57" customWidth="1"/>
    <col min="6" max="6" width="20.57421875" style="57" customWidth="1"/>
    <col min="7" max="7" width="18.140625" style="57" customWidth="1"/>
    <col min="8" max="10" width="7.7109375" style="120" customWidth="1"/>
    <col min="11" max="11" width="9.8515625" style="120" customWidth="1"/>
    <col min="12" max="16384" width="11.57421875" style="120" customWidth="1"/>
  </cols>
  <sheetData>
    <row r="1" spans="1:7" s="285" customFormat="1" ht="18" customHeight="1">
      <c r="A1" s="1433" t="s">
        <v>536</v>
      </c>
      <c r="B1" s="1433"/>
      <c r="C1" s="1433"/>
      <c r="D1" s="1433"/>
      <c r="E1" s="1433"/>
      <c r="F1" s="1433"/>
      <c r="G1" s="1433"/>
    </row>
    <row r="2" spans="1:7" ht="12.75" customHeight="1">
      <c r="A2" s="1434" t="s">
        <v>825</v>
      </c>
      <c r="B2" s="1434"/>
      <c r="C2" s="1434"/>
      <c r="D2" s="1434"/>
      <c r="E2" s="1434"/>
      <c r="F2" s="1434"/>
      <c r="G2" s="1434"/>
    </row>
    <row r="3" spans="1:7" ht="12.75" customHeight="1">
      <c r="A3" s="1436" t="s">
        <v>814</v>
      </c>
      <c r="B3" s="1436"/>
      <c r="C3" s="1436"/>
      <c r="D3" s="1436"/>
      <c r="E3" s="1436"/>
      <c r="F3" s="1436"/>
      <c r="G3" s="1436"/>
    </row>
    <row r="4" spans="1:7" ht="41.25" customHeight="1">
      <c r="A4" s="1435" t="s">
        <v>537</v>
      </c>
      <c r="B4" s="1435"/>
      <c r="C4" s="1435"/>
      <c r="D4" s="1435"/>
      <c r="E4" s="1435"/>
      <c r="F4" s="1435"/>
      <c r="G4" s="1435"/>
    </row>
    <row r="5" spans="5:7" ht="12.75" customHeight="1" thickBot="1">
      <c r="E5" s="286"/>
      <c r="F5" s="286"/>
      <c r="G5" s="286" t="s">
        <v>155</v>
      </c>
    </row>
    <row r="6" spans="1:7" ht="49.5" customHeight="1" thickBot="1">
      <c r="A6" s="1401" t="s">
        <v>156</v>
      </c>
      <c r="B6" s="1402"/>
      <c r="C6" s="708" t="s">
        <v>157</v>
      </c>
      <c r="D6" s="709"/>
      <c r="E6" s="710" t="s">
        <v>158</v>
      </c>
      <c r="F6" s="711" t="s">
        <v>159</v>
      </c>
      <c r="G6" s="711" t="s">
        <v>815</v>
      </c>
    </row>
    <row r="7" spans="1:7" ht="12.75" customHeight="1" thickBot="1">
      <c r="A7" s="1426"/>
      <c r="B7" s="1427"/>
      <c r="C7" s="712" t="s">
        <v>161</v>
      </c>
      <c r="D7" s="524"/>
      <c r="E7" s="713" t="s">
        <v>162</v>
      </c>
      <c r="F7" s="714" t="s">
        <v>163</v>
      </c>
      <c r="G7" s="714" t="s">
        <v>164</v>
      </c>
    </row>
    <row r="8" spans="1:7" s="170" customFormat="1" ht="39" customHeight="1">
      <c r="A8" s="1428" t="s">
        <v>38</v>
      </c>
      <c r="B8" s="1429"/>
      <c r="C8" s="1430" t="s">
        <v>726</v>
      </c>
      <c r="D8" s="1431"/>
      <c r="E8" s="746">
        <v>20000</v>
      </c>
      <c r="F8" s="747">
        <v>0</v>
      </c>
      <c r="G8" s="747">
        <v>15000</v>
      </c>
    </row>
    <row r="9" spans="1:7" s="170" customFormat="1" ht="12.75" customHeight="1">
      <c r="A9" s="1420" t="s">
        <v>40</v>
      </c>
      <c r="B9" s="1421"/>
      <c r="C9" s="1432" t="s">
        <v>78</v>
      </c>
      <c r="D9" s="1432"/>
      <c r="E9" s="707">
        <f>SUM(E10:E13)</f>
        <v>1840000</v>
      </c>
      <c r="F9" s="715">
        <f>SUM(F10:F13)</f>
        <v>1840770</v>
      </c>
      <c r="G9" s="715">
        <f>SUM(G10:G13)</f>
        <v>1840770</v>
      </c>
    </row>
    <row r="10" spans="1:7" s="705" customFormat="1" ht="12.75" customHeight="1">
      <c r="A10" s="1418" t="s">
        <v>47</v>
      </c>
      <c r="B10" s="1419"/>
      <c r="C10" s="1443" t="s">
        <v>727</v>
      </c>
      <c r="D10" s="1443"/>
      <c r="E10" s="706">
        <v>1340000</v>
      </c>
      <c r="F10" s="716">
        <v>1340000</v>
      </c>
      <c r="G10" s="716">
        <v>1340000</v>
      </c>
    </row>
    <row r="11" spans="1:7" s="705" customFormat="1" ht="12.75" customHeight="1">
      <c r="A11" s="1418" t="s">
        <v>49</v>
      </c>
      <c r="B11" s="1419"/>
      <c r="C11" s="1444" t="s">
        <v>728</v>
      </c>
      <c r="D11" s="1444"/>
      <c r="E11" s="706">
        <v>100000</v>
      </c>
      <c r="F11" s="716">
        <v>100000</v>
      </c>
      <c r="G11" s="716">
        <v>100000</v>
      </c>
    </row>
    <row r="12" spans="1:7" s="705" customFormat="1" ht="12.75" customHeight="1">
      <c r="A12" s="1418" t="s">
        <v>51</v>
      </c>
      <c r="B12" s="1419"/>
      <c r="C12" s="1444" t="s">
        <v>729</v>
      </c>
      <c r="D12" s="1444"/>
      <c r="E12" s="706">
        <v>400000</v>
      </c>
      <c r="F12" s="716">
        <v>400000</v>
      </c>
      <c r="G12" s="716">
        <v>400000</v>
      </c>
    </row>
    <row r="13" spans="1:7" s="705" customFormat="1" ht="12.75" customHeight="1">
      <c r="A13" s="1418" t="s">
        <v>53</v>
      </c>
      <c r="B13" s="1419"/>
      <c r="C13" s="1444" t="s">
        <v>730</v>
      </c>
      <c r="D13" s="1444"/>
      <c r="E13" s="706">
        <v>0</v>
      </c>
      <c r="F13" s="716">
        <v>770</v>
      </c>
      <c r="G13" s="716">
        <v>770</v>
      </c>
    </row>
    <row r="14" spans="1:7" s="170" customFormat="1" ht="12.75" customHeight="1">
      <c r="A14" s="1420" t="s">
        <v>55</v>
      </c>
      <c r="B14" s="1421"/>
      <c r="C14" s="1432" t="s">
        <v>230</v>
      </c>
      <c r="D14" s="1432"/>
      <c r="E14" s="707"/>
      <c r="F14" s="715">
        <v>0</v>
      </c>
      <c r="G14" s="715">
        <v>800000</v>
      </c>
    </row>
    <row r="15" spans="1:7" s="705" customFormat="1" ht="12.75" customHeight="1" thickBot="1">
      <c r="A15" s="1419" t="s">
        <v>57</v>
      </c>
      <c r="B15" s="1419"/>
      <c r="C15" s="1445" t="s">
        <v>731</v>
      </c>
      <c r="D15" s="1445"/>
      <c r="E15" s="706"/>
      <c r="F15" s="706">
        <v>0</v>
      </c>
      <c r="G15" s="706">
        <v>0</v>
      </c>
    </row>
    <row r="16" spans="1:7" s="719" customFormat="1" ht="18.75" customHeight="1" thickBot="1">
      <c r="A16" s="1422" t="s">
        <v>86</v>
      </c>
      <c r="B16" s="1423"/>
      <c r="C16" s="1437" t="s">
        <v>538</v>
      </c>
      <c r="D16" s="1438"/>
      <c r="E16" s="751">
        <f>SUM(E8+E9+E14)</f>
        <v>1860000</v>
      </c>
      <c r="F16" s="752">
        <f>SUM(F8+F9+F14)</f>
        <v>1840770</v>
      </c>
      <c r="G16" s="752">
        <f>SUM(G8+G9+G14)</f>
        <v>2655770</v>
      </c>
    </row>
    <row r="17" spans="1:7" s="170" customFormat="1" ht="12.75" customHeight="1">
      <c r="A17" s="1424" t="s">
        <v>59</v>
      </c>
      <c r="B17" s="1425"/>
      <c r="C17" s="1439" t="s">
        <v>539</v>
      </c>
      <c r="D17" s="1440"/>
      <c r="E17" s="749">
        <f>SUM(E18:E19)</f>
        <v>103649000</v>
      </c>
      <c r="F17" s="750">
        <f>SUM(F18:F19)</f>
        <v>109818500</v>
      </c>
      <c r="G17" s="750">
        <f>SUM(G18:G19)</f>
        <v>110174204</v>
      </c>
    </row>
    <row r="18" spans="1:7" s="292" customFormat="1" ht="12.75" customHeight="1">
      <c r="A18" s="1405" t="s">
        <v>61</v>
      </c>
      <c r="B18" s="1406"/>
      <c r="C18" s="1441" t="s">
        <v>540</v>
      </c>
      <c r="D18" s="1442"/>
      <c r="E18" s="745">
        <v>76898000</v>
      </c>
      <c r="F18" s="748">
        <v>79858365</v>
      </c>
      <c r="G18" s="748">
        <v>79858365</v>
      </c>
    </row>
    <row r="19" spans="1:7" ht="12.75" customHeight="1">
      <c r="A19" s="1407" t="s">
        <v>63</v>
      </c>
      <c r="B19" s="1408"/>
      <c r="C19" s="1441" t="s">
        <v>541</v>
      </c>
      <c r="D19" s="1442"/>
      <c r="E19" s="745">
        <v>26751000</v>
      </c>
      <c r="F19" s="1034">
        <v>29960135</v>
      </c>
      <c r="G19" s="1034">
        <v>30315839</v>
      </c>
    </row>
    <row r="20" spans="1:7" s="292" customFormat="1" ht="12.75" customHeight="1" thickBot="1">
      <c r="A20" s="1409" t="s">
        <v>65</v>
      </c>
      <c r="B20" s="1410"/>
      <c r="C20" s="1417" t="s">
        <v>542</v>
      </c>
      <c r="D20" s="1417"/>
      <c r="E20" s="753">
        <v>3309000</v>
      </c>
      <c r="F20" s="754">
        <v>455730</v>
      </c>
      <c r="G20" s="754">
        <v>455730</v>
      </c>
    </row>
    <row r="21" spans="1:7" s="170" customFormat="1" ht="17.25" customHeight="1" thickBot="1">
      <c r="A21" s="1411" t="s">
        <v>92</v>
      </c>
      <c r="B21" s="1412"/>
      <c r="C21" s="1413" t="s">
        <v>553</v>
      </c>
      <c r="D21" s="1413"/>
      <c r="E21" s="757">
        <f>SUM(E17+E20)</f>
        <v>106958000</v>
      </c>
      <c r="F21" s="758">
        <f>SUM(F17+F20)</f>
        <v>110274230</v>
      </c>
      <c r="G21" s="758">
        <f>SUM(G17+G20)</f>
        <v>110629934</v>
      </c>
    </row>
    <row r="22" spans="1:7" ht="27" customHeight="1" thickBot="1">
      <c r="A22" s="1414" t="s">
        <v>66</v>
      </c>
      <c r="B22" s="1415"/>
      <c r="C22" s="1416" t="s">
        <v>248</v>
      </c>
      <c r="D22" s="1416"/>
      <c r="E22" s="755">
        <f>SUM(E16+E21)</f>
        <v>108818000</v>
      </c>
      <c r="F22" s="756">
        <f>SUM(F16+F21)</f>
        <v>112115000</v>
      </c>
      <c r="G22" s="756">
        <f>SUM(G16+G21)</f>
        <v>113285704</v>
      </c>
    </row>
    <row r="23" spans="1:4" ht="12.75" customHeight="1" thickBot="1">
      <c r="A23" s="165"/>
      <c r="B23" s="165"/>
      <c r="C23" s="166"/>
      <c r="D23" s="166"/>
    </row>
    <row r="24" spans="1:7" ht="49.5" customHeight="1" thickBot="1">
      <c r="A24" s="1401" t="s">
        <v>156</v>
      </c>
      <c r="B24" s="1402"/>
      <c r="C24" s="726" t="s">
        <v>119</v>
      </c>
      <c r="D24" s="727" t="s">
        <v>543</v>
      </c>
      <c r="E24" s="710" t="s">
        <v>158</v>
      </c>
      <c r="F24" s="711" t="s">
        <v>159</v>
      </c>
      <c r="G24" s="711" t="s">
        <v>815</v>
      </c>
    </row>
    <row r="25" spans="1:7" ht="12.75" customHeight="1">
      <c r="A25" s="1403"/>
      <c r="B25" s="1404"/>
      <c r="C25" s="295" t="s">
        <v>161</v>
      </c>
      <c r="D25" s="296" t="s">
        <v>162</v>
      </c>
      <c r="E25" s="297" t="s">
        <v>163</v>
      </c>
      <c r="F25" s="728" t="s">
        <v>164</v>
      </c>
      <c r="G25" s="728" t="s">
        <v>508</v>
      </c>
    </row>
    <row r="26" spans="1:7" ht="12.75" customHeight="1">
      <c r="A26" s="729" t="s">
        <v>38</v>
      </c>
      <c r="B26" s="298" t="s">
        <v>167</v>
      </c>
      <c r="C26" s="299" t="s">
        <v>341</v>
      </c>
      <c r="D26" s="300">
        <v>1</v>
      </c>
      <c r="E26" s="79">
        <f>SUM(E27:E29)</f>
        <v>14541000</v>
      </c>
      <c r="F26" s="730">
        <f>SUM(F27:F29)</f>
        <v>14906000</v>
      </c>
      <c r="G26" s="730">
        <f>SUM(G27:G29)</f>
        <v>15116721</v>
      </c>
    </row>
    <row r="27" spans="1:7" ht="12.75" customHeight="1">
      <c r="A27" s="731" t="s">
        <v>40</v>
      </c>
      <c r="B27" s="301"/>
      <c r="C27" s="151" t="s">
        <v>264</v>
      </c>
      <c r="D27" s="194"/>
      <c r="E27" s="100">
        <v>1505000</v>
      </c>
      <c r="F27" s="1022">
        <v>1856000</v>
      </c>
      <c r="G27" s="1022">
        <f>SUM(1856000+172722)</f>
        <v>2028722</v>
      </c>
    </row>
    <row r="28" spans="1:7" ht="12.75" customHeight="1">
      <c r="A28" s="731" t="s">
        <v>47</v>
      </c>
      <c r="B28" s="301"/>
      <c r="C28" s="151" t="s">
        <v>265</v>
      </c>
      <c r="D28" s="194"/>
      <c r="E28" s="100">
        <v>416000</v>
      </c>
      <c r="F28" s="732">
        <v>430000</v>
      </c>
      <c r="G28" s="732">
        <f>SUM(430000+37999)</f>
        <v>467999</v>
      </c>
    </row>
    <row r="29" spans="1:7" ht="12.75" customHeight="1">
      <c r="A29" s="731" t="s">
        <v>49</v>
      </c>
      <c r="B29" s="301"/>
      <c r="C29" s="151" t="s">
        <v>266</v>
      </c>
      <c r="D29" s="194"/>
      <c r="E29" s="103">
        <v>12620000</v>
      </c>
      <c r="F29" s="733">
        <v>12620000</v>
      </c>
      <c r="G29" s="733">
        <v>12620000</v>
      </c>
    </row>
    <row r="30" spans="1:7" ht="12.75" customHeight="1">
      <c r="A30" s="729" t="s">
        <v>51</v>
      </c>
      <c r="B30" s="302" t="s">
        <v>169</v>
      </c>
      <c r="C30" s="10" t="s">
        <v>544</v>
      </c>
      <c r="D30" s="221"/>
      <c r="E30" s="79">
        <f>SUM(E31:E33)</f>
        <v>1845000</v>
      </c>
      <c r="F30" s="730">
        <f>SUM(F31:F33)</f>
        <v>1871000</v>
      </c>
      <c r="G30" s="730">
        <f>SUM(G31:G33)</f>
        <v>1895983</v>
      </c>
    </row>
    <row r="31" spans="1:7" ht="12.75" customHeight="1">
      <c r="A31" s="731" t="s">
        <v>53</v>
      </c>
      <c r="B31" s="301"/>
      <c r="C31" s="151" t="s">
        <v>264</v>
      </c>
      <c r="D31" s="194"/>
      <c r="E31" s="100">
        <v>192000</v>
      </c>
      <c r="F31" s="1022">
        <v>220000</v>
      </c>
      <c r="G31" s="1022">
        <f>SUM(220000+20478)</f>
        <v>240478</v>
      </c>
    </row>
    <row r="32" spans="1:7" ht="12.75" customHeight="1">
      <c r="A32" s="731" t="s">
        <v>55</v>
      </c>
      <c r="B32" s="301"/>
      <c r="C32" s="208" t="s">
        <v>265</v>
      </c>
      <c r="D32" s="720"/>
      <c r="E32" s="220">
        <v>53000</v>
      </c>
      <c r="F32" s="734">
        <v>51000</v>
      </c>
      <c r="G32" s="734">
        <f>SUM(51000+4505)</f>
        <v>55505</v>
      </c>
    </row>
    <row r="33" spans="1:7" ht="12.75" customHeight="1">
      <c r="A33" s="731" t="s">
        <v>57</v>
      </c>
      <c r="B33" s="301"/>
      <c r="C33" s="568" t="s">
        <v>266</v>
      </c>
      <c r="D33" s="721"/>
      <c r="E33" s="690">
        <v>1600000</v>
      </c>
      <c r="F33" s="735">
        <v>1600000</v>
      </c>
      <c r="G33" s="735">
        <v>1600000</v>
      </c>
    </row>
    <row r="34" spans="1:7" s="170" customFormat="1" ht="12.75" customHeight="1">
      <c r="A34" s="729" t="s">
        <v>86</v>
      </c>
      <c r="B34" s="302" t="s">
        <v>176</v>
      </c>
      <c r="C34" s="685" t="s">
        <v>545</v>
      </c>
      <c r="D34" s="721"/>
      <c r="E34" s="707">
        <f>SUM(E35:E37)</f>
        <v>0</v>
      </c>
      <c r="F34" s="715">
        <f>SUM(F35:F37)</f>
        <v>0</v>
      </c>
      <c r="G34" s="715">
        <f>SUM(G35:G37)</f>
        <v>0</v>
      </c>
    </row>
    <row r="35" spans="1:7" ht="12.75" customHeight="1">
      <c r="A35" s="731" t="s">
        <v>59</v>
      </c>
      <c r="B35" s="301"/>
      <c r="C35" s="568" t="s">
        <v>264</v>
      </c>
      <c r="D35" s="721"/>
      <c r="E35" s="690"/>
      <c r="F35" s="735"/>
      <c r="G35" s="735"/>
    </row>
    <row r="36" spans="1:7" ht="12.75" customHeight="1">
      <c r="A36" s="731" t="s">
        <v>61</v>
      </c>
      <c r="B36" s="301"/>
      <c r="C36" s="205" t="s">
        <v>265</v>
      </c>
      <c r="D36" s="300"/>
      <c r="E36" s="163"/>
      <c r="F36" s="736"/>
      <c r="G36" s="736"/>
    </row>
    <row r="37" spans="1:7" ht="12.75" customHeight="1">
      <c r="A37" s="731" t="s">
        <v>63</v>
      </c>
      <c r="B37" s="301"/>
      <c r="C37" s="151" t="s">
        <v>266</v>
      </c>
      <c r="D37" s="221"/>
      <c r="E37" s="100"/>
      <c r="F37" s="732">
        <v>0</v>
      </c>
      <c r="G37" s="732">
        <v>0</v>
      </c>
    </row>
    <row r="38" spans="1:7" ht="12.75" customHeight="1">
      <c r="A38" s="729" t="s">
        <v>65</v>
      </c>
      <c r="B38" s="302" t="s">
        <v>186</v>
      </c>
      <c r="C38" s="10" t="s">
        <v>351</v>
      </c>
      <c r="D38" s="221">
        <v>20</v>
      </c>
      <c r="E38" s="79">
        <f>SUM(E39:E42)</f>
        <v>61938000</v>
      </c>
      <c r="F38" s="730">
        <f>SUM(F39:F42)</f>
        <v>73012000</v>
      </c>
      <c r="G38" s="730">
        <f>SUM(G39:G42)</f>
        <v>73012000</v>
      </c>
    </row>
    <row r="39" spans="1:7" ht="12.75" customHeight="1">
      <c r="A39" s="731" t="s">
        <v>92</v>
      </c>
      <c r="B39" s="301"/>
      <c r="C39" s="151" t="s">
        <v>264</v>
      </c>
      <c r="D39" s="221"/>
      <c r="E39" s="100">
        <v>47514000</v>
      </c>
      <c r="F39" s="732">
        <v>58009000</v>
      </c>
      <c r="G39" s="732">
        <v>58009000</v>
      </c>
    </row>
    <row r="40" spans="1:7" ht="12.75" customHeight="1">
      <c r="A40" s="731" t="s">
        <v>66</v>
      </c>
      <c r="B40" s="301"/>
      <c r="C40" s="151" t="s">
        <v>265</v>
      </c>
      <c r="D40" s="221"/>
      <c r="E40" s="100">
        <v>12458000</v>
      </c>
      <c r="F40" s="732">
        <v>13103000</v>
      </c>
      <c r="G40" s="732">
        <v>13103000</v>
      </c>
    </row>
    <row r="41" spans="1:7" ht="12.75" customHeight="1">
      <c r="A41" s="731" t="s">
        <v>67</v>
      </c>
      <c r="B41" s="301"/>
      <c r="C41" s="151" t="s">
        <v>266</v>
      </c>
      <c r="D41" s="221"/>
      <c r="E41" s="100">
        <v>1966000</v>
      </c>
      <c r="F41" s="732">
        <v>1900000</v>
      </c>
      <c r="G41" s="732">
        <v>1900000</v>
      </c>
    </row>
    <row r="42" spans="1:7" ht="12.75" customHeight="1">
      <c r="A42" s="731" t="s">
        <v>68</v>
      </c>
      <c r="B42" s="301"/>
      <c r="C42" s="151" t="s">
        <v>15</v>
      </c>
      <c r="D42" s="221"/>
      <c r="E42" s="100">
        <v>0</v>
      </c>
      <c r="F42" s="732">
        <v>0</v>
      </c>
      <c r="G42" s="732">
        <v>0</v>
      </c>
    </row>
    <row r="43" spans="1:7" s="170" customFormat="1" ht="12.75" customHeight="1">
      <c r="A43" s="729" t="s">
        <v>70</v>
      </c>
      <c r="B43" s="302" t="s">
        <v>187</v>
      </c>
      <c r="C43" s="10" t="s">
        <v>546</v>
      </c>
      <c r="D43" s="221"/>
      <c r="E43" s="79">
        <f>SUM(E44:E46)</f>
        <v>194000</v>
      </c>
      <c r="F43" s="730">
        <f>SUM(F44:F46)</f>
        <v>381000</v>
      </c>
      <c r="G43" s="730">
        <f>SUM(G44:G46)</f>
        <v>381000</v>
      </c>
    </row>
    <row r="44" spans="1:7" ht="12.75" customHeight="1">
      <c r="A44" s="731" t="s">
        <v>97</v>
      </c>
      <c r="B44" s="301"/>
      <c r="C44" s="151" t="s">
        <v>264</v>
      </c>
      <c r="D44" s="221"/>
      <c r="E44" s="100">
        <v>112000</v>
      </c>
      <c r="F44" s="732">
        <v>312000</v>
      </c>
      <c r="G44" s="732">
        <v>312000</v>
      </c>
    </row>
    <row r="45" spans="1:7" ht="12.75" customHeight="1">
      <c r="A45" s="731" t="s">
        <v>99</v>
      </c>
      <c r="B45" s="301"/>
      <c r="C45" s="151" t="s">
        <v>265</v>
      </c>
      <c r="D45" s="221"/>
      <c r="E45" s="100">
        <v>82000</v>
      </c>
      <c r="F45" s="732">
        <v>69000</v>
      </c>
      <c r="G45" s="732">
        <v>69000</v>
      </c>
    </row>
    <row r="46" spans="1:7" ht="12.75" customHeight="1">
      <c r="A46" s="731" t="s">
        <v>101</v>
      </c>
      <c r="B46" s="301"/>
      <c r="C46" s="151" t="s">
        <v>266</v>
      </c>
      <c r="D46" s="221"/>
      <c r="E46" s="100">
        <v>0</v>
      </c>
      <c r="F46" s="732">
        <v>0</v>
      </c>
      <c r="G46" s="732">
        <v>0</v>
      </c>
    </row>
    <row r="47" spans="1:7" ht="12.75" customHeight="1">
      <c r="A47" s="729" t="s">
        <v>103</v>
      </c>
      <c r="B47" s="302" t="s">
        <v>188</v>
      </c>
      <c r="C47" s="10" t="s">
        <v>357</v>
      </c>
      <c r="D47" s="221"/>
      <c r="E47" s="79">
        <f>SUM(E48:E50)</f>
        <v>15626000</v>
      </c>
      <c r="F47" s="730">
        <f>SUM(F48:F50)</f>
        <v>9653000</v>
      </c>
      <c r="G47" s="730">
        <f>SUM(G48:G50)</f>
        <v>9668000</v>
      </c>
    </row>
    <row r="48" spans="1:7" ht="12.75" customHeight="1">
      <c r="A48" s="731" t="s">
        <v>105</v>
      </c>
      <c r="B48" s="301"/>
      <c r="C48" s="151" t="s">
        <v>264</v>
      </c>
      <c r="D48" s="221">
        <v>3</v>
      </c>
      <c r="E48" s="100">
        <v>12590000</v>
      </c>
      <c r="F48" s="732">
        <v>7762000</v>
      </c>
      <c r="G48" s="732">
        <v>7762000</v>
      </c>
    </row>
    <row r="49" spans="1:7" ht="12.75" customHeight="1">
      <c r="A49" s="731" t="s">
        <v>107</v>
      </c>
      <c r="B49" s="301"/>
      <c r="C49" s="151" t="s">
        <v>265</v>
      </c>
      <c r="D49" s="221"/>
      <c r="E49" s="100">
        <v>2881000</v>
      </c>
      <c r="F49" s="732">
        <v>1756000</v>
      </c>
      <c r="G49" s="732">
        <v>1756000</v>
      </c>
    </row>
    <row r="50" spans="1:7" ht="12.75" customHeight="1">
      <c r="A50" s="731" t="s">
        <v>109</v>
      </c>
      <c r="B50" s="301"/>
      <c r="C50" s="151" t="s">
        <v>266</v>
      </c>
      <c r="D50" s="221"/>
      <c r="E50" s="100">
        <v>155000</v>
      </c>
      <c r="F50" s="732">
        <v>135000</v>
      </c>
      <c r="G50" s="732">
        <v>150000</v>
      </c>
    </row>
    <row r="51" spans="1:7" ht="12.75" customHeight="1">
      <c r="A51" s="729" t="s">
        <v>113</v>
      </c>
      <c r="B51" s="302" t="s">
        <v>190</v>
      </c>
      <c r="C51" s="10" t="s">
        <v>362</v>
      </c>
      <c r="D51" s="221">
        <v>2</v>
      </c>
      <c r="E51" s="79">
        <f>SUM(E52:E55)</f>
        <v>7738000</v>
      </c>
      <c r="F51" s="730">
        <f>SUM(F52:F55)</f>
        <v>9042000</v>
      </c>
      <c r="G51" s="730">
        <f>SUM(G52:G55)</f>
        <v>9162000</v>
      </c>
    </row>
    <row r="52" spans="1:7" ht="12.75" customHeight="1">
      <c r="A52" s="731" t="s">
        <v>115</v>
      </c>
      <c r="B52" s="301"/>
      <c r="C52" s="151" t="s">
        <v>264</v>
      </c>
      <c r="D52" s="221"/>
      <c r="E52" s="100">
        <v>5620000</v>
      </c>
      <c r="F52" s="732">
        <v>7132000</v>
      </c>
      <c r="G52" s="732">
        <v>7132000</v>
      </c>
    </row>
    <row r="53" spans="1:7" ht="12.75" customHeight="1">
      <c r="A53" s="731" t="s">
        <v>117</v>
      </c>
      <c r="B53" s="301"/>
      <c r="C53" s="151" t="s">
        <v>265</v>
      </c>
      <c r="D53" s="194"/>
      <c r="E53" s="100">
        <v>1551000</v>
      </c>
      <c r="F53" s="732">
        <v>1610000</v>
      </c>
      <c r="G53" s="732">
        <v>1610000</v>
      </c>
    </row>
    <row r="54" spans="1:7" ht="12.75" customHeight="1">
      <c r="A54" s="731" t="s">
        <v>118</v>
      </c>
      <c r="B54" s="301"/>
      <c r="C54" s="151" t="s">
        <v>725</v>
      </c>
      <c r="D54" s="194"/>
      <c r="E54" s="100">
        <v>567000</v>
      </c>
      <c r="F54" s="732">
        <v>300000</v>
      </c>
      <c r="G54" s="732">
        <v>420000</v>
      </c>
    </row>
    <row r="55" spans="1:7" ht="12.75" customHeight="1">
      <c r="A55" s="731" t="s">
        <v>120</v>
      </c>
      <c r="B55" s="301"/>
      <c r="C55" s="151" t="s">
        <v>15</v>
      </c>
      <c r="D55" s="194"/>
      <c r="E55" s="100">
        <v>0</v>
      </c>
      <c r="F55" s="732">
        <v>0</v>
      </c>
      <c r="G55" s="732">
        <v>0</v>
      </c>
    </row>
    <row r="56" spans="1:7" ht="12.75" customHeight="1">
      <c r="A56" s="729" t="s">
        <v>122</v>
      </c>
      <c r="B56" s="302" t="s">
        <v>193</v>
      </c>
      <c r="C56" s="10" t="s">
        <v>368</v>
      </c>
      <c r="D56" s="221">
        <v>0</v>
      </c>
      <c r="E56" s="79">
        <f>SUM(E59:E60)</f>
        <v>6936000</v>
      </c>
      <c r="F56" s="730">
        <f>SUM(F59:F60)</f>
        <v>3250000</v>
      </c>
      <c r="G56" s="730">
        <f>SUM(G59:G60)</f>
        <v>4050000</v>
      </c>
    </row>
    <row r="57" spans="1:7" ht="12.75" customHeight="1">
      <c r="A57" s="731" t="s">
        <v>124</v>
      </c>
      <c r="B57" s="301"/>
      <c r="C57" s="151" t="s">
        <v>547</v>
      </c>
      <c r="D57" s="194"/>
      <c r="E57" s="100"/>
      <c r="F57" s="732"/>
      <c r="G57" s="732"/>
    </row>
    <row r="58" spans="1:7" ht="12.75" customHeight="1">
      <c r="A58" s="731" t="s">
        <v>126</v>
      </c>
      <c r="B58" s="301"/>
      <c r="C58" s="151" t="s">
        <v>548</v>
      </c>
      <c r="D58" s="194"/>
      <c r="E58" s="100"/>
      <c r="F58" s="732"/>
      <c r="G58" s="732"/>
    </row>
    <row r="59" spans="1:7" ht="12.75" customHeight="1">
      <c r="A59" s="731" t="s">
        <v>128</v>
      </c>
      <c r="B59" s="301"/>
      <c r="C59" s="151" t="s">
        <v>499</v>
      </c>
      <c r="D59" s="194"/>
      <c r="E59" s="100">
        <v>6256000</v>
      </c>
      <c r="F59" s="732">
        <v>3250000</v>
      </c>
      <c r="G59" s="732">
        <v>3250000</v>
      </c>
    </row>
    <row r="60" spans="1:7" ht="12.75" customHeight="1" thickBot="1">
      <c r="A60" s="731" t="s">
        <v>130</v>
      </c>
      <c r="B60" s="303"/>
      <c r="C60" s="208" t="s">
        <v>15</v>
      </c>
      <c r="D60" s="304"/>
      <c r="E60" s="220">
        <v>680000</v>
      </c>
      <c r="F60" s="734">
        <f>SUM('6. 7.8. M  '!D20)</f>
        <v>0</v>
      </c>
      <c r="G60" s="734">
        <v>800000</v>
      </c>
    </row>
    <row r="61" spans="1:66" s="725" customFormat="1" ht="24" customHeight="1" thickBot="1">
      <c r="A61" s="737" t="s">
        <v>131</v>
      </c>
      <c r="B61" s="89" t="s">
        <v>195</v>
      </c>
      <c r="C61" s="90" t="s">
        <v>549</v>
      </c>
      <c r="D61" s="722">
        <v>26</v>
      </c>
      <c r="E61" s="723">
        <f>SUM(E26+E30+E38+E47+E51+E56)+E43+E34</f>
        <v>108818000</v>
      </c>
      <c r="F61" s="738">
        <f>SUM(F26+F30+F38+F47+F51+F56)+F43+F34</f>
        <v>112115000</v>
      </c>
      <c r="G61" s="738">
        <f>SUM(G26+G30+G38+G47+G51+G56)+G43+G34</f>
        <v>113285704</v>
      </c>
      <c r="H61" s="724"/>
      <c r="I61" s="724"/>
      <c r="J61" s="724"/>
      <c r="K61" s="724"/>
      <c r="L61" s="724"/>
      <c r="M61" s="724"/>
      <c r="N61" s="724"/>
      <c r="O61" s="724"/>
      <c r="P61" s="724"/>
      <c r="Q61" s="724"/>
      <c r="R61" s="724"/>
      <c r="S61" s="724"/>
      <c r="T61" s="724"/>
      <c r="U61" s="724"/>
      <c r="V61" s="724"/>
      <c r="W61" s="724"/>
      <c r="X61" s="724"/>
      <c r="Y61" s="724"/>
      <c r="Z61" s="724"/>
      <c r="AA61" s="724"/>
      <c r="AB61" s="724"/>
      <c r="AC61" s="724"/>
      <c r="AD61" s="724"/>
      <c r="AE61" s="724"/>
      <c r="AF61" s="724"/>
      <c r="AG61" s="724"/>
      <c r="AH61" s="724"/>
      <c r="AI61" s="724"/>
      <c r="AJ61" s="724"/>
      <c r="AK61" s="724"/>
      <c r="AL61" s="724"/>
      <c r="AM61" s="724"/>
      <c r="AN61" s="724"/>
      <c r="AO61" s="724"/>
      <c r="AP61" s="724"/>
      <c r="AQ61" s="724"/>
      <c r="AR61" s="724"/>
      <c r="AS61" s="724"/>
      <c r="AT61" s="724"/>
      <c r="AU61" s="724"/>
      <c r="AV61" s="724"/>
      <c r="AW61" s="724"/>
      <c r="AX61" s="724"/>
      <c r="AY61" s="724"/>
      <c r="AZ61" s="724"/>
      <c r="BA61" s="724"/>
      <c r="BB61" s="724"/>
      <c r="BC61" s="724"/>
      <c r="BD61" s="724"/>
      <c r="BE61" s="724"/>
      <c r="BF61" s="724"/>
      <c r="BG61" s="724"/>
      <c r="BH61" s="724"/>
      <c r="BI61" s="724"/>
      <c r="BJ61" s="724"/>
      <c r="BK61" s="724"/>
      <c r="BL61" s="724"/>
      <c r="BM61" s="724"/>
      <c r="BN61" s="724"/>
    </row>
    <row r="62" spans="1:66" s="7" customFormat="1" ht="12.75" customHeight="1">
      <c r="A62" s="731" t="s">
        <v>133</v>
      </c>
      <c r="B62" s="305"/>
      <c r="C62" s="306" t="s">
        <v>264</v>
      </c>
      <c r="D62" s="307"/>
      <c r="E62" s="308">
        <f>SUM(E27+E31+E39+E48+E52)+E44</f>
        <v>67533000</v>
      </c>
      <c r="F62" s="308">
        <f>SUM(F27+F31+F39+F48+F52)+F44</f>
        <v>75291000</v>
      </c>
      <c r="G62" s="308">
        <f>SUM(G27+G31+G39+G48+G52)+G44</f>
        <v>75484200</v>
      </c>
      <c r="H62" s="270"/>
      <c r="I62" s="270"/>
      <c r="J62" s="270"/>
      <c r="K62" s="270"/>
      <c r="L62" s="270"/>
      <c r="M62" s="270"/>
      <c r="N62" s="270"/>
      <c r="O62" s="270"/>
      <c r="P62" s="270"/>
      <c r="Q62" s="270"/>
      <c r="R62" s="270"/>
      <c r="S62" s="270"/>
      <c r="T62" s="270"/>
      <c r="U62" s="270"/>
      <c r="V62" s="270"/>
      <c r="W62" s="270"/>
      <c r="X62" s="270"/>
      <c r="Y62" s="270"/>
      <c r="Z62" s="270"/>
      <c r="AA62" s="270"/>
      <c r="AB62" s="270"/>
      <c r="AC62" s="270"/>
      <c r="AD62" s="270"/>
      <c r="AE62" s="270"/>
      <c r="AF62" s="270"/>
      <c r="AG62" s="270"/>
      <c r="AH62" s="270"/>
      <c r="AI62" s="270"/>
      <c r="AJ62" s="270"/>
      <c r="AK62" s="270"/>
      <c r="AL62" s="270"/>
      <c r="AM62" s="270"/>
      <c r="AN62" s="270"/>
      <c r="AO62" s="270"/>
      <c r="AP62" s="270"/>
      <c r="AQ62" s="270"/>
      <c r="AR62" s="270"/>
      <c r="AS62" s="270"/>
      <c r="AT62" s="270"/>
      <c r="AU62" s="270"/>
      <c r="AV62" s="270"/>
      <c r="AW62" s="270"/>
      <c r="AX62" s="270"/>
      <c r="AY62" s="270"/>
      <c r="AZ62" s="270"/>
      <c r="BA62" s="270"/>
      <c r="BB62" s="270"/>
      <c r="BC62" s="270"/>
      <c r="BD62" s="270"/>
      <c r="BE62" s="270"/>
      <c r="BF62" s="270"/>
      <c r="BG62" s="270"/>
      <c r="BH62" s="270"/>
      <c r="BI62" s="270"/>
      <c r="BJ62" s="270"/>
      <c r="BK62" s="270"/>
      <c r="BL62" s="270"/>
      <c r="BM62" s="270"/>
      <c r="BN62" s="270"/>
    </row>
    <row r="63" spans="1:66" s="7" customFormat="1" ht="12.75" customHeight="1">
      <c r="A63" s="731" t="s">
        <v>135</v>
      </c>
      <c r="B63" s="253"/>
      <c r="C63" s="257" t="s">
        <v>265</v>
      </c>
      <c r="D63" s="309"/>
      <c r="E63" s="103">
        <f>SUM(E28+E40+E49+E53)+E32+E45</f>
        <v>17441000</v>
      </c>
      <c r="F63" s="103">
        <f>SUM(F28+F40+F49+F53)+F32+F45</f>
        <v>17019000</v>
      </c>
      <c r="G63" s="103">
        <f>SUM(G28+G40+G49+G53)+G32+G45</f>
        <v>17061504</v>
      </c>
      <c r="H63" s="270"/>
      <c r="I63" s="270"/>
      <c r="J63" s="270"/>
      <c r="K63" s="270"/>
      <c r="L63" s="270"/>
      <c r="M63" s="270"/>
      <c r="N63" s="270"/>
      <c r="O63" s="270"/>
      <c r="P63" s="270"/>
      <c r="Q63" s="270"/>
      <c r="R63" s="270"/>
      <c r="S63" s="270"/>
      <c r="T63" s="270"/>
      <c r="U63" s="270"/>
      <c r="V63" s="270"/>
      <c r="W63" s="270"/>
      <c r="X63" s="270"/>
      <c r="Y63" s="270"/>
      <c r="Z63" s="270"/>
      <c r="AA63" s="270"/>
      <c r="AB63" s="270"/>
      <c r="AC63" s="270"/>
      <c r="AD63" s="270"/>
      <c r="AE63" s="270"/>
      <c r="AF63" s="270"/>
      <c r="AG63" s="270"/>
      <c r="AH63" s="270"/>
      <c r="AI63" s="270"/>
      <c r="AJ63" s="270"/>
      <c r="AK63" s="270"/>
      <c r="AL63" s="270"/>
      <c r="AM63" s="270"/>
      <c r="AN63" s="270"/>
      <c r="AO63" s="270"/>
      <c r="AP63" s="270"/>
      <c r="AQ63" s="270"/>
      <c r="AR63" s="270"/>
      <c r="AS63" s="270"/>
      <c r="AT63" s="270"/>
      <c r="AU63" s="270"/>
      <c r="AV63" s="270"/>
      <c r="AW63" s="270"/>
      <c r="AX63" s="270"/>
      <c r="AY63" s="270"/>
      <c r="AZ63" s="270"/>
      <c r="BA63" s="270"/>
      <c r="BB63" s="270"/>
      <c r="BC63" s="270"/>
      <c r="BD63" s="270"/>
      <c r="BE63" s="270"/>
      <c r="BF63" s="270"/>
      <c r="BG63" s="270"/>
      <c r="BH63" s="270"/>
      <c r="BI63" s="270"/>
      <c r="BJ63" s="270"/>
      <c r="BK63" s="270"/>
      <c r="BL63" s="270"/>
      <c r="BM63" s="270"/>
      <c r="BN63" s="270"/>
    </row>
    <row r="64" spans="1:66" s="7" customFormat="1" ht="12.75" customHeight="1">
      <c r="A64" s="731" t="s">
        <v>137</v>
      </c>
      <c r="B64" s="253"/>
      <c r="C64" s="257" t="s">
        <v>266</v>
      </c>
      <c r="D64" s="309"/>
      <c r="E64" s="103">
        <f>SUM(E29+E33+E41+E50+E54+E59)</f>
        <v>23164000</v>
      </c>
      <c r="F64" s="733">
        <f>SUM(F29+F33+F41+F50+F54+F59)</f>
        <v>19805000</v>
      </c>
      <c r="G64" s="733">
        <f>SUM(G29+G33+G41+G50+G54+G59)</f>
        <v>19940000</v>
      </c>
      <c r="H64" s="270"/>
      <c r="I64" s="270"/>
      <c r="J64" s="270"/>
      <c r="K64" s="270"/>
      <c r="L64" s="270"/>
      <c r="M64" s="270"/>
      <c r="N64" s="270"/>
      <c r="O64" s="270"/>
      <c r="P64" s="270"/>
      <c r="Q64" s="270"/>
      <c r="R64" s="270"/>
      <c r="S64" s="270"/>
      <c r="T64" s="270"/>
      <c r="U64" s="270"/>
      <c r="V64" s="270"/>
      <c r="W64" s="270"/>
      <c r="X64" s="270"/>
      <c r="Y64" s="270"/>
      <c r="Z64" s="270"/>
      <c r="AA64" s="270"/>
      <c r="AB64" s="270"/>
      <c r="AC64" s="270"/>
      <c r="AD64" s="270"/>
      <c r="AE64" s="270"/>
      <c r="AF64" s="270"/>
      <c r="AG64" s="270"/>
      <c r="AH64" s="270"/>
      <c r="AI64" s="270"/>
      <c r="AJ64" s="270"/>
      <c r="AK64" s="270"/>
      <c r="AL64" s="270"/>
      <c r="AM64" s="270"/>
      <c r="AN64" s="270"/>
      <c r="AO64" s="270"/>
      <c r="AP64" s="270"/>
      <c r="AQ64" s="270"/>
      <c r="AR64" s="270"/>
      <c r="AS64" s="270"/>
      <c r="AT64" s="270"/>
      <c r="AU64" s="270"/>
      <c r="AV64" s="270"/>
      <c r="AW64" s="270"/>
      <c r="AX64" s="270"/>
      <c r="AY64" s="270"/>
      <c r="AZ64" s="270"/>
      <c r="BA64" s="270"/>
      <c r="BB64" s="270"/>
      <c r="BC64" s="270"/>
      <c r="BD64" s="270"/>
      <c r="BE64" s="270"/>
      <c r="BF64" s="270"/>
      <c r="BG64" s="270"/>
      <c r="BH64" s="270"/>
      <c r="BI64" s="270"/>
      <c r="BJ64" s="270"/>
      <c r="BK64" s="270"/>
      <c r="BL64" s="270"/>
      <c r="BM64" s="270"/>
      <c r="BN64" s="270"/>
    </row>
    <row r="65" spans="1:66" s="7" customFormat="1" ht="12.75" customHeight="1" thickBot="1">
      <c r="A65" s="739" t="s">
        <v>139</v>
      </c>
      <c r="B65" s="740"/>
      <c r="C65" s="741" t="s">
        <v>15</v>
      </c>
      <c r="D65" s="742"/>
      <c r="E65" s="743">
        <f>SUM(E55+E60)+E42</f>
        <v>680000</v>
      </c>
      <c r="F65" s="744">
        <f>SUM(F55+F60)+F42</f>
        <v>0</v>
      </c>
      <c r="G65" s="744">
        <f>SUM(G55+G60)+G42</f>
        <v>800000</v>
      </c>
      <c r="H65" s="270"/>
      <c r="I65" s="270"/>
      <c r="J65" s="270"/>
      <c r="K65" s="270"/>
      <c r="L65" s="270"/>
      <c r="M65" s="270"/>
      <c r="N65" s="270"/>
      <c r="O65" s="270"/>
      <c r="P65" s="270"/>
      <c r="Q65" s="270"/>
      <c r="R65" s="270"/>
      <c r="S65" s="270"/>
      <c r="T65" s="270"/>
      <c r="U65" s="270"/>
      <c r="V65" s="270"/>
      <c r="W65" s="270"/>
      <c r="X65" s="270"/>
      <c r="Y65" s="270"/>
      <c r="Z65" s="270"/>
      <c r="AA65" s="270"/>
      <c r="AB65" s="270"/>
      <c r="AC65" s="270"/>
      <c r="AD65" s="270"/>
      <c r="AE65" s="270"/>
      <c r="AF65" s="270"/>
      <c r="AG65" s="270"/>
      <c r="AH65" s="270"/>
      <c r="AI65" s="270"/>
      <c r="AJ65" s="270"/>
      <c r="AK65" s="270"/>
      <c r="AL65" s="270"/>
      <c r="AM65" s="270"/>
      <c r="AN65" s="270"/>
      <c r="AO65" s="270"/>
      <c r="AP65" s="270"/>
      <c r="AQ65" s="270"/>
      <c r="AR65" s="270"/>
      <c r="AS65" s="270"/>
      <c r="AT65" s="270"/>
      <c r="AU65" s="270"/>
      <c r="AV65" s="270"/>
      <c r="AW65" s="270"/>
      <c r="AX65" s="270"/>
      <c r="AY65" s="270"/>
      <c r="AZ65" s="270"/>
      <c r="BA65" s="270"/>
      <c r="BB65" s="270"/>
      <c r="BC65" s="270"/>
      <c r="BD65" s="270"/>
      <c r="BE65" s="270"/>
      <c r="BF65" s="270"/>
      <c r="BG65" s="270"/>
      <c r="BH65" s="270"/>
      <c r="BI65" s="270"/>
      <c r="BJ65" s="270"/>
      <c r="BK65" s="270"/>
      <c r="BL65" s="270"/>
      <c r="BM65" s="270"/>
      <c r="BN65" s="270"/>
    </row>
    <row r="66" spans="1:11" s="313" customFormat="1" ht="12.75" customHeight="1">
      <c r="A66" s="312"/>
      <c r="B66" s="312"/>
      <c r="D66" s="314"/>
      <c r="E66" s="271"/>
      <c r="F66" s="271"/>
      <c r="G66" s="271"/>
      <c r="K66" s="270"/>
    </row>
    <row r="67" ht="12.75" customHeight="1">
      <c r="K67" s="270"/>
    </row>
    <row r="68" ht="12.75" customHeight="1">
      <c r="K68" s="270"/>
    </row>
  </sheetData>
  <sheetProtection selectLockedCells="1" selectUnlockedCells="1"/>
  <mergeCells count="36">
    <mergeCell ref="C16:D16"/>
    <mergeCell ref="C17:D17"/>
    <mergeCell ref="C18:D18"/>
    <mergeCell ref="C19:D19"/>
    <mergeCell ref="C10:D10"/>
    <mergeCell ref="C11:D11"/>
    <mergeCell ref="C12:D12"/>
    <mergeCell ref="C13:D13"/>
    <mergeCell ref="C14:D14"/>
    <mergeCell ref="C15:D15"/>
    <mergeCell ref="A6:B7"/>
    <mergeCell ref="A8:B8"/>
    <mergeCell ref="A9:B9"/>
    <mergeCell ref="C8:D8"/>
    <mergeCell ref="C9:D9"/>
    <mergeCell ref="A1:G1"/>
    <mergeCell ref="A2:G2"/>
    <mergeCell ref="A4:G4"/>
    <mergeCell ref="A3:G3"/>
    <mergeCell ref="A10:B10"/>
    <mergeCell ref="A11:B11"/>
    <mergeCell ref="A13:B13"/>
    <mergeCell ref="A14:B14"/>
    <mergeCell ref="A16:B16"/>
    <mergeCell ref="A17:B17"/>
    <mergeCell ref="A12:B12"/>
    <mergeCell ref="A15:B15"/>
    <mergeCell ref="A24:B25"/>
    <mergeCell ref="A18:B18"/>
    <mergeCell ref="A19:B19"/>
    <mergeCell ref="A20:B20"/>
    <mergeCell ref="A21:B21"/>
    <mergeCell ref="C21:D21"/>
    <mergeCell ref="A22:B22"/>
    <mergeCell ref="C22:D22"/>
    <mergeCell ref="C20:D20"/>
  </mergeCells>
  <printOptions horizontalCentered="1"/>
  <pageMargins left="0.2362204724409449" right="0.11811023622047245" top="0.984251968503937" bottom="0.984251968503937" header="0.5118110236220472" footer="0.5118110236220472"/>
  <pageSetup fitToWidth="0" fitToHeight="1" horizontalDpi="600" verticalDpi="600" orientation="portrait" paperSize="9" scale="7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C000"/>
  </sheetPr>
  <dimension ref="A1:H45"/>
  <sheetViews>
    <sheetView view="pageBreakPreview" zoomScaleSheetLayoutView="100" zoomScalePageLayoutView="0" workbookViewId="0" topLeftCell="A1">
      <selection activeCell="A3" sqref="A3:G3"/>
    </sheetView>
  </sheetViews>
  <sheetFormatPr defaultColWidth="11.57421875" defaultRowHeight="12.75" customHeight="1"/>
  <cols>
    <col min="1" max="1" width="4.140625" style="0" customWidth="1"/>
    <col min="2" max="2" width="3.8515625" style="0" customWidth="1"/>
    <col min="3" max="3" width="31.28125" style="0" customWidth="1"/>
    <col min="4" max="4" width="5.421875" style="0" customWidth="1"/>
    <col min="5" max="7" width="19.28125" style="57" customWidth="1"/>
    <col min="8" max="10" width="7.7109375" style="0" customWidth="1"/>
    <col min="11" max="11" width="9.8515625" style="0" customWidth="1"/>
  </cols>
  <sheetData>
    <row r="1" spans="1:7" s="315" customFormat="1" ht="18" customHeight="1">
      <c r="A1" s="1470" t="s">
        <v>550</v>
      </c>
      <c r="B1" s="1470"/>
      <c r="C1" s="1470"/>
      <c r="D1" s="1470"/>
      <c r="E1" s="1470"/>
      <c r="F1" s="1470"/>
      <c r="G1" s="1470"/>
    </row>
    <row r="2" spans="1:7" ht="15" customHeight="1">
      <c r="A2" s="1471" t="s">
        <v>825</v>
      </c>
      <c r="B2" s="1471"/>
      <c r="C2" s="1471"/>
      <c r="D2" s="1471"/>
      <c r="E2" s="1471"/>
      <c r="F2" s="1471"/>
      <c r="G2" s="1471"/>
    </row>
    <row r="3" spans="1:7" ht="12.75" customHeight="1">
      <c r="A3" s="1473" t="s">
        <v>814</v>
      </c>
      <c r="B3" s="1473"/>
      <c r="C3" s="1473"/>
      <c r="D3" s="1473"/>
      <c r="E3" s="1473"/>
      <c r="F3" s="1473"/>
      <c r="G3" s="1473"/>
    </row>
    <row r="4" spans="1:7" ht="21" customHeight="1">
      <c r="A4" s="1472" t="s">
        <v>551</v>
      </c>
      <c r="B4" s="1472"/>
      <c r="C4" s="1472"/>
      <c r="D4" s="1472"/>
      <c r="E4" s="1472"/>
      <c r="F4" s="1472"/>
      <c r="G4" s="1472"/>
    </row>
    <row r="5" spans="3:4" ht="21" customHeight="1">
      <c r="C5" s="316"/>
      <c r="D5" s="316"/>
    </row>
    <row r="6" spans="5:7" ht="12.75" customHeight="1" thickBot="1">
      <c r="E6" s="1337" t="s">
        <v>155</v>
      </c>
      <c r="F6" s="1337"/>
      <c r="G6" s="1337"/>
    </row>
    <row r="7" spans="1:7" ht="38.25" customHeight="1" thickBot="1">
      <c r="A7" s="1467" t="s">
        <v>156</v>
      </c>
      <c r="B7" s="1468"/>
      <c r="C7" s="1469" t="s">
        <v>157</v>
      </c>
      <c r="D7" s="1469"/>
      <c r="E7" s="760" t="s">
        <v>158</v>
      </c>
      <c r="F7" s="761" t="s">
        <v>159</v>
      </c>
      <c r="G7" s="761" t="s">
        <v>816</v>
      </c>
    </row>
    <row r="8" spans="1:7" ht="12.75" customHeight="1">
      <c r="A8" s="1458" t="s">
        <v>161</v>
      </c>
      <c r="B8" s="1308"/>
      <c r="C8" s="317" t="s">
        <v>162</v>
      </c>
      <c r="D8" s="318"/>
      <c r="E8" s="319" t="s">
        <v>163</v>
      </c>
      <c r="F8" s="762" t="s">
        <v>164</v>
      </c>
      <c r="G8" s="762" t="s">
        <v>508</v>
      </c>
    </row>
    <row r="9" spans="1:8" s="12" customFormat="1" ht="12.75" customHeight="1">
      <c r="A9" s="1459" t="s">
        <v>38</v>
      </c>
      <c r="B9" s="1460"/>
      <c r="C9" s="320" t="s">
        <v>78</v>
      </c>
      <c r="D9" s="321"/>
      <c r="E9" s="322">
        <v>300000</v>
      </c>
      <c r="F9" s="763">
        <f>SUM(F10)</f>
        <v>299993</v>
      </c>
      <c r="G9" s="763">
        <f>SUM(G10)</f>
        <v>299993</v>
      </c>
      <c r="H9" s="170"/>
    </row>
    <row r="10" spans="1:8" s="503" customFormat="1" ht="12.75" customHeight="1" thickBot="1">
      <c r="A10" s="1465" t="s">
        <v>40</v>
      </c>
      <c r="B10" s="1466"/>
      <c r="C10" s="766" t="s">
        <v>732</v>
      </c>
      <c r="D10" s="767"/>
      <c r="E10" s="768">
        <v>300000</v>
      </c>
      <c r="F10" s="769">
        <v>299993</v>
      </c>
      <c r="G10" s="769">
        <v>299993</v>
      </c>
      <c r="H10" s="705"/>
    </row>
    <row r="11" spans="1:8" ht="19.5" customHeight="1" thickBot="1">
      <c r="A11" s="1449" t="s">
        <v>47</v>
      </c>
      <c r="B11" s="1450"/>
      <c r="C11" s="773" t="s">
        <v>538</v>
      </c>
      <c r="D11" s="774"/>
      <c r="E11" s="775">
        <f>SUM(E9)</f>
        <v>300000</v>
      </c>
      <c r="F11" s="776">
        <f>SUM(F9)</f>
        <v>299993</v>
      </c>
      <c r="G11" s="776">
        <f>SUM(G9)</f>
        <v>299993</v>
      </c>
      <c r="H11" s="167"/>
    </row>
    <row r="12" spans="1:8" ht="12.75" customHeight="1">
      <c r="A12" s="1461" t="s">
        <v>49</v>
      </c>
      <c r="B12" s="1462"/>
      <c r="C12" s="291" t="s">
        <v>552</v>
      </c>
      <c r="D12" s="770"/>
      <c r="E12" s="771">
        <f>SUM(E13:E14)</f>
        <v>14819000</v>
      </c>
      <c r="F12" s="772">
        <f>SUM(F13:F14)</f>
        <v>17525000</v>
      </c>
      <c r="G12" s="772">
        <f>SUM(G13:G14)</f>
        <v>17525000</v>
      </c>
      <c r="H12" s="167"/>
    </row>
    <row r="13" spans="1:8" ht="12.75" customHeight="1">
      <c r="A13" s="1463" t="s">
        <v>51</v>
      </c>
      <c r="B13" s="1464"/>
      <c r="C13" s="323" t="s">
        <v>540</v>
      </c>
      <c r="D13" s="324"/>
      <c r="E13" s="325">
        <v>4146000</v>
      </c>
      <c r="F13" s="764">
        <v>3982020</v>
      </c>
      <c r="G13" s="764">
        <v>3982020</v>
      </c>
      <c r="H13" s="167"/>
    </row>
    <row r="14" spans="1:8" ht="12.75" customHeight="1">
      <c r="A14" s="1446" t="s">
        <v>53</v>
      </c>
      <c r="B14" s="1447"/>
      <c r="C14" s="326" t="s">
        <v>541</v>
      </c>
      <c r="D14" s="294"/>
      <c r="E14" s="327">
        <v>10673000</v>
      </c>
      <c r="F14" s="765">
        <v>13542980</v>
      </c>
      <c r="G14" s="765">
        <v>13542980</v>
      </c>
      <c r="H14" s="167"/>
    </row>
    <row r="15" spans="1:8" s="1" customFormat="1" ht="12.75" customHeight="1" thickBot="1">
      <c r="A15" s="1446" t="s">
        <v>55</v>
      </c>
      <c r="B15" s="1447"/>
      <c r="C15" s="1448" t="s">
        <v>243</v>
      </c>
      <c r="D15" s="1448"/>
      <c r="E15" s="777">
        <v>330000</v>
      </c>
      <c r="F15" s="1099">
        <v>325007</v>
      </c>
      <c r="G15" s="1099">
        <v>325007</v>
      </c>
      <c r="H15" s="120"/>
    </row>
    <row r="16" spans="1:8" s="1" customFormat="1" ht="18" customHeight="1" thickBot="1">
      <c r="A16" s="1449" t="s">
        <v>57</v>
      </c>
      <c r="B16" s="1450"/>
      <c r="C16" s="1451" t="s">
        <v>553</v>
      </c>
      <c r="D16" s="1451"/>
      <c r="E16" s="775">
        <f>SUM(E12+E15)</f>
        <v>15149000</v>
      </c>
      <c r="F16" s="776">
        <f>SUM(F12+F15)</f>
        <v>17850007</v>
      </c>
      <c r="G16" s="776">
        <f>SUM(G12+G15)</f>
        <v>17850007</v>
      </c>
      <c r="H16" s="120"/>
    </row>
    <row r="17" spans="1:8" s="593" customFormat="1" ht="16.5" thickBot="1">
      <c r="A17" s="1452" t="s">
        <v>86</v>
      </c>
      <c r="B17" s="1453"/>
      <c r="C17" s="778" t="s">
        <v>116</v>
      </c>
      <c r="D17" s="779"/>
      <c r="E17" s="780">
        <f>SUM(E9+E12+E15)</f>
        <v>15449000</v>
      </c>
      <c r="F17" s="781">
        <f>SUM(F9+F12+F15)</f>
        <v>18150000</v>
      </c>
      <c r="G17" s="781">
        <f>SUM(G9+G12+G15)</f>
        <v>18150000</v>
      </c>
      <c r="H17" s="759"/>
    </row>
    <row r="18" spans="1:7" s="120" customFormat="1" ht="12.75" customHeight="1" thickBot="1">
      <c r="A18" s="165"/>
      <c r="B18" s="165"/>
      <c r="C18" s="166"/>
      <c r="D18" s="166"/>
      <c r="E18" s="177"/>
      <c r="F18" s="177"/>
      <c r="G18" s="177"/>
    </row>
    <row r="19" spans="1:8" ht="49.5" customHeight="1" thickBot="1">
      <c r="A19" s="1454" t="s">
        <v>156</v>
      </c>
      <c r="B19" s="1455"/>
      <c r="C19" s="610" t="s">
        <v>119</v>
      </c>
      <c r="D19" s="793" t="s">
        <v>554</v>
      </c>
      <c r="E19" s="664" t="s">
        <v>158</v>
      </c>
      <c r="F19" s="794" t="s">
        <v>159</v>
      </c>
      <c r="G19" s="794" t="s">
        <v>816</v>
      </c>
      <c r="H19" s="167"/>
    </row>
    <row r="20" spans="1:8" ht="12.75" customHeight="1" thickBot="1">
      <c r="A20" s="1456"/>
      <c r="B20" s="1457"/>
      <c r="C20" s="809" t="s">
        <v>161</v>
      </c>
      <c r="D20" s="574" t="s">
        <v>162</v>
      </c>
      <c r="E20" s="810" t="s">
        <v>163</v>
      </c>
      <c r="F20" s="615" t="s">
        <v>164</v>
      </c>
      <c r="G20" s="615" t="s">
        <v>508</v>
      </c>
      <c r="H20" s="167"/>
    </row>
    <row r="21" spans="1:8" ht="12.75" customHeight="1">
      <c r="A21" s="805" t="s">
        <v>38</v>
      </c>
      <c r="B21" s="806" t="s">
        <v>167</v>
      </c>
      <c r="C21" s="807" t="s">
        <v>385</v>
      </c>
      <c r="D21" s="808">
        <v>2.5</v>
      </c>
      <c r="E21" s="749">
        <f>SUM(E22+E23+E24+E26)</f>
        <v>12086000</v>
      </c>
      <c r="F21" s="750">
        <f>SUM(F22+F23+F24+F26)</f>
        <v>13137000</v>
      </c>
      <c r="G21" s="750">
        <f>SUM(G22+G23+G24+G26)</f>
        <v>13137000</v>
      </c>
      <c r="H21" s="167"/>
    </row>
    <row r="22" spans="1:8" ht="12.75" customHeight="1">
      <c r="A22" s="796" t="s">
        <v>40</v>
      </c>
      <c r="B22" s="528"/>
      <c r="C22" s="529" t="s">
        <v>264</v>
      </c>
      <c r="D22" s="785"/>
      <c r="E22" s="786">
        <v>5803000</v>
      </c>
      <c r="F22" s="797">
        <v>6780000</v>
      </c>
      <c r="G22" s="797">
        <v>6780000</v>
      </c>
      <c r="H22" s="167"/>
    </row>
    <row r="23" spans="1:8" ht="12.75" customHeight="1">
      <c r="A23" s="796" t="s">
        <v>47</v>
      </c>
      <c r="B23" s="528"/>
      <c r="C23" s="529" t="s">
        <v>265</v>
      </c>
      <c r="D23" s="785"/>
      <c r="E23" s="786">
        <v>1730000</v>
      </c>
      <c r="F23" s="797">
        <v>1527000</v>
      </c>
      <c r="G23" s="797">
        <v>1527000</v>
      </c>
      <c r="H23" s="167"/>
    </row>
    <row r="24" spans="1:8" ht="12.75" customHeight="1">
      <c r="A24" s="796" t="s">
        <v>49</v>
      </c>
      <c r="B24" s="528"/>
      <c r="C24" s="529" t="s">
        <v>266</v>
      </c>
      <c r="D24" s="785"/>
      <c r="E24" s="786">
        <v>4155000</v>
      </c>
      <c r="F24" s="797">
        <v>4430000</v>
      </c>
      <c r="G24" s="797">
        <v>4430000</v>
      </c>
      <c r="H24" s="167"/>
    </row>
    <row r="25" spans="1:8" s="359" customFormat="1" ht="12.75" customHeight="1">
      <c r="A25" s="798" t="s">
        <v>51</v>
      </c>
      <c r="B25" s="788"/>
      <c r="C25" s="789" t="s">
        <v>735</v>
      </c>
      <c r="D25" s="790"/>
      <c r="E25" s="791"/>
      <c r="F25" s="799">
        <v>1200000</v>
      </c>
      <c r="G25" s="799">
        <v>1200000</v>
      </c>
      <c r="H25" s="792"/>
    </row>
    <row r="26" spans="1:8" ht="12.75" customHeight="1">
      <c r="A26" s="796" t="s">
        <v>53</v>
      </c>
      <c r="B26" s="528"/>
      <c r="C26" s="529" t="s">
        <v>263</v>
      </c>
      <c r="D26" s="785"/>
      <c r="E26" s="786">
        <v>398000</v>
      </c>
      <c r="F26" s="797">
        <f>SUM('6. 7.8. M  '!D14)</f>
        <v>400000</v>
      </c>
      <c r="G26" s="797">
        <f>SUM('6. 7.8. M  '!E14)</f>
        <v>400000</v>
      </c>
      <c r="H26" s="167"/>
    </row>
    <row r="27" spans="1:8" ht="12.75" customHeight="1">
      <c r="A27" s="795" t="s">
        <v>55</v>
      </c>
      <c r="B27" s="782" t="s">
        <v>169</v>
      </c>
      <c r="C27" s="787" t="s">
        <v>733</v>
      </c>
      <c r="D27" s="784">
        <v>0.5</v>
      </c>
      <c r="E27" s="707">
        <f>SUM(E28:E30)</f>
        <v>2001000</v>
      </c>
      <c r="F27" s="715">
        <f>SUM(F28:F30)</f>
        <v>3613000</v>
      </c>
      <c r="G27" s="715">
        <f>SUM(G28:G30)</f>
        <v>3613000</v>
      </c>
      <c r="H27" s="167"/>
    </row>
    <row r="28" spans="1:8" ht="12.75" customHeight="1">
      <c r="A28" s="796" t="s">
        <v>57</v>
      </c>
      <c r="B28" s="528"/>
      <c r="C28" s="529" t="s">
        <v>264</v>
      </c>
      <c r="D28" s="785"/>
      <c r="E28" s="786">
        <v>786000</v>
      </c>
      <c r="F28" s="797">
        <v>1855000</v>
      </c>
      <c r="G28" s="797">
        <v>1855000</v>
      </c>
      <c r="H28" s="167"/>
    </row>
    <row r="29" spans="1:8" ht="12.75" customHeight="1">
      <c r="A29" s="796" t="s">
        <v>86</v>
      </c>
      <c r="B29" s="528"/>
      <c r="C29" s="529" t="s">
        <v>265</v>
      </c>
      <c r="D29" s="785"/>
      <c r="E29" s="786">
        <v>215000</v>
      </c>
      <c r="F29" s="797">
        <v>758000</v>
      </c>
      <c r="G29" s="797">
        <v>758000</v>
      </c>
      <c r="H29" s="167"/>
    </row>
    <row r="30" spans="1:8" ht="12.75" customHeight="1">
      <c r="A30" s="796" t="s">
        <v>59</v>
      </c>
      <c r="B30" s="528"/>
      <c r="C30" s="529" t="s">
        <v>266</v>
      </c>
      <c r="D30" s="785"/>
      <c r="E30" s="786">
        <v>1000000</v>
      </c>
      <c r="F30" s="797">
        <v>1000000</v>
      </c>
      <c r="G30" s="797">
        <v>1000000</v>
      </c>
      <c r="H30" s="167"/>
    </row>
    <row r="31" spans="1:8" s="359" customFormat="1" ht="12.75" customHeight="1">
      <c r="A31" s="798" t="s">
        <v>61</v>
      </c>
      <c r="B31" s="788"/>
      <c r="C31" s="789" t="s">
        <v>734</v>
      </c>
      <c r="D31" s="790"/>
      <c r="E31" s="791"/>
      <c r="F31" s="799">
        <v>400000</v>
      </c>
      <c r="G31" s="799">
        <v>400000</v>
      </c>
      <c r="H31" s="792"/>
    </row>
    <row r="32" spans="1:8" s="12" customFormat="1" ht="12.75" customHeight="1">
      <c r="A32" s="800" t="s">
        <v>63</v>
      </c>
      <c r="B32" s="782" t="s">
        <v>176</v>
      </c>
      <c r="C32" s="787" t="s">
        <v>555</v>
      </c>
      <c r="D32" s="784"/>
      <c r="E32" s="707">
        <f>SUM(E33:E35)</f>
        <v>669000</v>
      </c>
      <c r="F32" s="715">
        <f>SUM(F33:F35)</f>
        <v>700000</v>
      </c>
      <c r="G32" s="715">
        <f>SUM(G33:G35)</f>
        <v>700000</v>
      </c>
      <c r="H32" s="170"/>
    </row>
    <row r="33" spans="1:8" ht="12.75" customHeight="1">
      <c r="A33" s="796" t="s">
        <v>65</v>
      </c>
      <c r="B33" s="528"/>
      <c r="C33" s="529" t="s">
        <v>264</v>
      </c>
      <c r="D33" s="785"/>
      <c r="E33" s="786"/>
      <c r="F33" s="797">
        <v>0</v>
      </c>
      <c r="G33" s="797">
        <v>0</v>
      </c>
      <c r="H33" s="167"/>
    </row>
    <row r="34" spans="1:8" ht="12.75" customHeight="1">
      <c r="A34" s="796" t="s">
        <v>92</v>
      </c>
      <c r="B34" s="528"/>
      <c r="C34" s="529" t="s">
        <v>265</v>
      </c>
      <c r="D34" s="785"/>
      <c r="E34" s="786"/>
      <c r="F34" s="797">
        <v>0</v>
      </c>
      <c r="G34" s="797">
        <v>0</v>
      </c>
      <c r="H34" s="167"/>
    </row>
    <row r="35" spans="1:8" ht="12.75" customHeight="1">
      <c r="A35" s="796" t="s">
        <v>66</v>
      </c>
      <c r="B35" s="528"/>
      <c r="C35" s="529" t="s">
        <v>266</v>
      </c>
      <c r="D35" s="785"/>
      <c r="E35" s="786">
        <v>669000</v>
      </c>
      <c r="F35" s="797">
        <v>700000</v>
      </c>
      <c r="G35" s="797">
        <v>700000</v>
      </c>
      <c r="H35" s="167"/>
    </row>
    <row r="36" spans="1:8" ht="33" customHeight="1">
      <c r="A36" s="795" t="s">
        <v>67</v>
      </c>
      <c r="B36" s="782" t="s">
        <v>186</v>
      </c>
      <c r="C36" s="783" t="s">
        <v>556</v>
      </c>
      <c r="D36" s="784"/>
      <c r="E36" s="707">
        <f>SUM(E37:E39)</f>
        <v>693000</v>
      </c>
      <c r="F36" s="715">
        <f>SUM(F37:F39)</f>
        <v>700000</v>
      </c>
      <c r="G36" s="715">
        <f>SUM(G37:G39)</f>
        <v>700000</v>
      </c>
      <c r="H36" s="167"/>
    </row>
    <row r="37" spans="1:8" ht="12.75" customHeight="1">
      <c r="A37" s="796" t="s">
        <v>68</v>
      </c>
      <c r="B37" s="528"/>
      <c r="C37" s="529" t="s">
        <v>264</v>
      </c>
      <c r="D37" s="785"/>
      <c r="E37" s="786"/>
      <c r="F37" s="797">
        <v>0</v>
      </c>
      <c r="G37" s="797">
        <v>0</v>
      </c>
      <c r="H37" s="167"/>
    </row>
    <row r="38" spans="1:8" ht="12.75" customHeight="1">
      <c r="A38" s="796" t="s">
        <v>70</v>
      </c>
      <c r="B38" s="528"/>
      <c r="C38" s="529" t="s">
        <v>265</v>
      </c>
      <c r="D38" s="785"/>
      <c r="E38" s="786"/>
      <c r="F38" s="797">
        <v>0</v>
      </c>
      <c r="G38" s="797">
        <v>0</v>
      </c>
      <c r="H38" s="167"/>
    </row>
    <row r="39" spans="1:8" ht="12.75" customHeight="1" thickBot="1">
      <c r="A39" s="811" t="s">
        <v>97</v>
      </c>
      <c r="B39" s="812"/>
      <c r="C39" s="813" t="s">
        <v>266</v>
      </c>
      <c r="D39" s="814"/>
      <c r="E39" s="815">
        <v>693000</v>
      </c>
      <c r="F39" s="816">
        <v>700000</v>
      </c>
      <c r="G39" s="816">
        <v>700000</v>
      </c>
      <c r="H39" s="167"/>
    </row>
    <row r="40" spans="1:8" s="593" customFormat="1" ht="48" thickBot="1">
      <c r="A40" s="818" t="s">
        <v>99</v>
      </c>
      <c r="B40" s="819" t="s">
        <v>187</v>
      </c>
      <c r="C40" s="820" t="s">
        <v>557</v>
      </c>
      <c r="D40" s="821">
        <f>SUM(D20:D30)</f>
        <v>3</v>
      </c>
      <c r="E40" s="822">
        <f>SUM(E41:E44)</f>
        <v>15449000</v>
      </c>
      <c r="F40" s="823">
        <f>SUM(F41:F44)</f>
        <v>18150000</v>
      </c>
      <c r="G40" s="823">
        <f>SUM(G41:G44)</f>
        <v>18150000</v>
      </c>
      <c r="H40" s="759"/>
    </row>
    <row r="41" spans="1:8" ht="12.75" customHeight="1">
      <c r="A41" s="817" t="s">
        <v>101</v>
      </c>
      <c r="B41" s="305"/>
      <c r="C41" s="306" t="s">
        <v>264</v>
      </c>
      <c r="D41" s="307"/>
      <c r="E41" s="329">
        <f aca="true" t="shared" si="0" ref="E41:F43">E22+E28+E33+E37</f>
        <v>6589000</v>
      </c>
      <c r="F41" s="824">
        <f t="shared" si="0"/>
        <v>8635000</v>
      </c>
      <c r="G41" s="824">
        <f>G22+G28+G33+G37</f>
        <v>8635000</v>
      </c>
      <c r="H41" s="167"/>
    </row>
    <row r="42" spans="1:8" ht="12.75" customHeight="1">
      <c r="A42" s="801" t="s">
        <v>103</v>
      </c>
      <c r="B42" s="253"/>
      <c r="C42" s="257" t="s">
        <v>265</v>
      </c>
      <c r="D42" s="309"/>
      <c r="E42" s="329">
        <f t="shared" si="0"/>
        <v>1945000</v>
      </c>
      <c r="F42" s="824">
        <f t="shared" si="0"/>
        <v>2285000</v>
      </c>
      <c r="G42" s="824">
        <f>G23+G29+G34+G38</f>
        <v>2285000</v>
      </c>
      <c r="H42" s="167"/>
    </row>
    <row r="43" spans="1:8" ht="12.75" customHeight="1">
      <c r="A43" s="801" t="s">
        <v>105</v>
      </c>
      <c r="B43" s="253"/>
      <c r="C43" s="257" t="s">
        <v>266</v>
      </c>
      <c r="D43" s="309"/>
      <c r="E43" s="329">
        <f t="shared" si="0"/>
        <v>6517000</v>
      </c>
      <c r="F43" s="824">
        <f t="shared" si="0"/>
        <v>6830000</v>
      </c>
      <c r="G43" s="824">
        <f>G24+G30+G35+G39</f>
        <v>6830000</v>
      </c>
      <c r="H43" s="167"/>
    </row>
    <row r="44" spans="1:8" ht="12.75" customHeight="1" thickBot="1">
      <c r="A44" s="802" t="s">
        <v>107</v>
      </c>
      <c r="B44" s="740"/>
      <c r="C44" s="741" t="s">
        <v>263</v>
      </c>
      <c r="D44" s="742"/>
      <c r="E44" s="803">
        <f>SUM(E26)</f>
        <v>398000</v>
      </c>
      <c r="F44" s="804">
        <f>SUM(F26)</f>
        <v>400000</v>
      </c>
      <c r="G44" s="804">
        <f>SUM(G26)</f>
        <v>400000</v>
      </c>
      <c r="H44" s="167"/>
    </row>
    <row r="45" spans="5:8" s="313" customFormat="1" ht="12.75" customHeight="1">
      <c r="E45" s="271"/>
      <c r="F45" s="271"/>
      <c r="G45" s="271"/>
      <c r="H45" s="292"/>
    </row>
  </sheetData>
  <sheetProtection selectLockedCells="1" selectUnlockedCells="1"/>
  <mergeCells count="20">
    <mergeCell ref="A7:B7"/>
    <mergeCell ref="C7:D7"/>
    <mergeCell ref="A1:G1"/>
    <mergeCell ref="A2:G2"/>
    <mergeCell ref="E6:G6"/>
    <mergeCell ref="A4:G4"/>
    <mergeCell ref="A3:G3"/>
    <mergeCell ref="A8:B8"/>
    <mergeCell ref="A9:B9"/>
    <mergeCell ref="A11:B11"/>
    <mergeCell ref="A12:B12"/>
    <mergeCell ref="A13:B13"/>
    <mergeCell ref="A14:B14"/>
    <mergeCell ref="A10:B10"/>
    <mergeCell ref="A15:B15"/>
    <mergeCell ref="C15:D15"/>
    <mergeCell ref="A16:B16"/>
    <mergeCell ref="C16:D16"/>
    <mergeCell ref="A17:B17"/>
    <mergeCell ref="A19:B20"/>
  </mergeCells>
  <printOptions horizontalCentered="1"/>
  <pageMargins left="0.31496062992125984" right="0.15748031496062992" top="0.984251968503937" bottom="0.984251968503937" header="0.5118110236220472" footer="0.5118110236220472"/>
  <pageSetup horizontalDpi="600" verticalDpi="600" orientation="portrait" paperSize="9" scale="81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C000"/>
  </sheetPr>
  <dimension ref="A1:G44"/>
  <sheetViews>
    <sheetView view="pageBreakPreview" zoomScaleSheetLayoutView="100" zoomScalePageLayoutView="0" workbookViewId="0" topLeftCell="A1">
      <selection activeCell="A5" sqref="A5:G5"/>
    </sheetView>
  </sheetViews>
  <sheetFormatPr defaultColWidth="11.57421875" defaultRowHeight="12.75" customHeight="1"/>
  <cols>
    <col min="1" max="1" width="5.140625" style="0" customWidth="1"/>
    <col min="2" max="2" width="0.9921875" style="0" customWidth="1"/>
    <col min="3" max="3" width="29.140625" style="0" customWidth="1"/>
    <col min="4" max="4" width="7.00390625" style="0" customWidth="1"/>
    <col min="5" max="5" width="25.421875" style="269" customWidth="1"/>
    <col min="6" max="7" width="20.00390625" style="269" customWidth="1"/>
    <col min="8" max="9" width="7.7109375" style="0" customWidth="1"/>
    <col min="10" max="10" width="9.8515625" style="0" customWidth="1"/>
  </cols>
  <sheetData>
    <row r="1" spans="1:7" s="315" customFormat="1" ht="18" customHeight="1">
      <c r="A1" s="1500" t="s">
        <v>558</v>
      </c>
      <c r="B1" s="1500"/>
      <c r="C1" s="1500"/>
      <c r="D1" s="1500"/>
      <c r="E1" s="1500"/>
      <c r="F1" s="1500"/>
      <c r="G1" s="1500"/>
    </row>
    <row r="2" spans="1:7" ht="12.75" customHeight="1">
      <c r="A2" s="1471" t="s">
        <v>825</v>
      </c>
      <c r="B2" s="1471"/>
      <c r="C2" s="1471"/>
      <c r="D2" s="1471"/>
      <c r="E2" s="1471"/>
      <c r="F2" s="1471"/>
      <c r="G2" s="1471"/>
    </row>
    <row r="3" spans="1:7" ht="12.75" customHeight="1">
      <c r="A3" s="1471" t="s">
        <v>814</v>
      </c>
      <c r="B3" s="1471"/>
      <c r="C3" s="1471"/>
      <c r="D3" s="1471"/>
      <c r="E3" s="1471"/>
      <c r="F3" s="1471"/>
      <c r="G3" s="1471"/>
    </row>
    <row r="4" spans="1:7" ht="12.75" customHeight="1">
      <c r="A4" s="330"/>
      <c r="B4" s="330"/>
      <c r="C4" s="330"/>
      <c r="D4" s="330"/>
      <c r="E4" s="330"/>
      <c r="F4"/>
      <c r="G4"/>
    </row>
    <row r="5" spans="1:7" ht="42.75" customHeight="1">
      <c r="A5" s="1499" t="s">
        <v>559</v>
      </c>
      <c r="B5" s="1499"/>
      <c r="C5" s="1499"/>
      <c r="D5" s="1499"/>
      <c r="E5" s="1499"/>
      <c r="F5" s="1499"/>
      <c r="G5" s="1499"/>
    </row>
    <row r="6" spans="3:4" ht="18.75" customHeight="1">
      <c r="C6" s="316"/>
      <c r="D6" s="316"/>
    </row>
    <row r="7" spans="5:7" ht="12.75" customHeight="1" thickBot="1">
      <c r="E7" s="1501" t="s">
        <v>155</v>
      </c>
      <c r="F7" s="1501"/>
      <c r="G7" s="1501"/>
    </row>
    <row r="8" spans="1:7" ht="56.25" customHeight="1" thickBot="1">
      <c r="A8" s="1317" t="s">
        <v>156</v>
      </c>
      <c r="B8" s="1317"/>
      <c r="C8" s="1498" t="s">
        <v>157</v>
      </c>
      <c r="D8" s="1498"/>
      <c r="E8" s="331" t="s">
        <v>158</v>
      </c>
      <c r="F8" s="332" t="s">
        <v>159</v>
      </c>
      <c r="G8" s="332" t="s">
        <v>816</v>
      </c>
    </row>
    <row r="9" spans="1:7" ht="12.75" customHeight="1">
      <c r="A9" s="1489" t="s">
        <v>161</v>
      </c>
      <c r="B9" s="1489"/>
      <c r="C9" s="1490" t="s">
        <v>162</v>
      </c>
      <c r="D9" s="1490"/>
      <c r="E9" s="333" t="s">
        <v>163</v>
      </c>
      <c r="F9" s="333" t="s">
        <v>164</v>
      </c>
      <c r="G9" s="333" t="s">
        <v>508</v>
      </c>
    </row>
    <row r="10" spans="1:7" ht="12.75" customHeight="1">
      <c r="A10" s="1491" t="s">
        <v>38</v>
      </c>
      <c r="B10" s="1491"/>
      <c r="C10" s="334" t="s">
        <v>242</v>
      </c>
      <c r="D10" s="335"/>
      <c r="E10" s="336">
        <f>SUM(E11:E13)</f>
        <v>796000</v>
      </c>
      <c r="F10" s="336">
        <f>SUM(F11:F13)</f>
        <v>480369</v>
      </c>
      <c r="G10" s="336">
        <f>SUM(G11:G13)</f>
        <v>480369</v>
      </c>
    </row>
    <row r="11" spans="1:7" s="152" customFormat="1" ht="12.75" customHeight="1">
      <c r="A11" s="1496" t="s">
        <v>40</v>
      </c>
      <c r="B11" s="1497"/>
      <c r="C11" s="833" t="s">
        <v>659</v>
      </c>
      <c r="D11" s="834"/>
      <c r="E11" s="835"/>
      <c r="F11" s="835"/>
      <c r="G11" s="835"/>
    </row>
    <row r="12" spans="1:7" s="152" customFormat="1" ht="12.75" customHeight="1">
      <c r="A12" s="1496" t="s">
        <v>47</v>
      </c>
      <c r="B12" s="1497"/>
      <c r="C12" s="833" t="s">
        <v>179</v>
      </c>
      <c r="D12" s="834"/>
      <c r="E12" s="835">
        <v>796000</v>
      </c>
      <c r="F12" s="835">
        <v>380000</v>
      </c>
      <c r="G12" s="835">
        <v>380000</v>
      </c>
    </row>
    <row r="13" spans="1:7" s="152" customFormat="1" ht="12.75" customHeight="1">
      <c r="A13" s="1496" t="s">
        <v>49</v>
      </c>
      <c r="B13" s="1497"/>
      <c r="C13" s="833" t="s">
        <v>182</v>
      </c>
      <c r="D13" s="834"/>
      <c r="E13" s="835"/>
      <c r="F13" s="835">
        <v>100369</v>
      </c>
      <c r="G13" s="835">
        <v>100369</v>
      </c>
    </row>
    <row r="14" spans="1:7" ht="12.75" customHeight="1" thickBot="1">
      <c r="A14" s="1492" t="s">
        <v>51</v>
      </c>
      <c r="B14" s="1492"/>
      <c r="C14" s="825" t="s">
        <v>189</v>
      </c>
      <c r="D14" s="826"/>
      <c r="E14" s="345">
        <v>951000</v>
      </c>
      <c r="F14" s="345">
        <v>0</v>
      </c>
      <c r="G14" s="345">
        <v>0</v>
      </c>
    </row>
    <row r="15" spans="1:7" s="117" customFormat="1" ht="17.25" customHeight="1" thickBot="1">
      <c r="A15" s="1493" t="s">
        <v>53</v>
      </c>
      <c r="B15" s="1494"/>
      <c r="C15" s="1495" t="s">
        <v>538</v>
      </c>
      <c r="D15" s="1495"/>
      <c r="E15" s="717">
        <f>SUM(E10+E14)</f>
        <v>1747000</v>
      </c>
      <c r="F15" s="718">
        <f>SUM(F10+F14)</f>
        <v>480369</v>
      </c>
      <c r="G15" s="718">
        <f>SUM(G10+G14)</f>
        <v>480369</v>
      </c>
    </row>
    <row r="16" spans="1:7" s="1" customFormat="1" ht="12.75" customHeight="1">
      <c r="A16" s="1483" t="s">
        <v>55</v>
      </c>
      <c r="B16" s="1483"/>
      <c r="C16" s="827" t="s">
        <v>243</v>
      </c>
      <c r="D16" s="828"/>
      <c r="E16" s="829">
        <v>2407000</v>
      </c>
      <c r="F16" s="1100">
        <v>1959631</v>
      </c>
      <c r="G16" s="1100">
        <v>1959631</v>
      </c>
    </row>
    <row r="17" spans="1:7" ht="12.75" customHeight="1">
      <c r="A17" s="1484" t="s">
        <v>57</v>
      </c>
      <c r="B17" s="1484"/>
      <c r="C17" s="290" t="s">
        <v>552</v>
      </c>
      <c r="D17" s="289"/>
      <c r="E17" s="337">
        <f>SUM(E18:E19)</f>
        <v>72748000</v>
      </c>
      <c r="F17" s="337">
        <f>SUM(F18:F19)</f>
        <v>84263000</v>
      </c>
      <c r="G17" s="337">
        <f>SUM(G18:G19)</f>
        <v>84263000</v>
      </c>
    </row>
    <row r="18" spans="1:7" s="152" customFormat="1" ht="12.75" customHeight="1">
      <c r="A18" s="1485" t="s">
        <v>86</v>
      </c>
      <c r="B18" s="1485"/>
      <c r="C18" s="1486" t="s">
        <v>540</v>
      </c>
      <c r="D18" s="1486"/>
      <c r="E18" s="337">
        <v>57819000</v>
      </c>
      <c r="F18" s="337">
        <v>60171959</v>
      </c>
      <c r="G18" s="337">
        <v>60171959</v>
      </c>
    </row>
    <row r="19" spans="1:7" s="152" customFormat="1" ht="12.75" customHeight="1" thickBot="1">
      <c r="A19" s="1487" t="s">
        <v>59</v>
      </c>
      <c r="B19" s="1487"/>
      <c r="C19" s="1488" t="s">
        <v>561</v>
      </c>
      <c r="D19" s="1488"/>
      <c r="E19" s="346">
        <v>14929000</v>
      </c>
      <c r="F19" s="346">
        <v>24091041</v>
      </c>
      <c r="G19" s="346">
        <v>24091041</v>
      </c>
    </row>
    <row r="20" spans="1:7" s="12" customFormat="1" ht="19.5" customHeight="1" thickBot="1">
      <c r="A20" s="1478" t="s">
        <v>61</v>
      </c>
      <c r="B20" s="1479"/>
      <c r="C20" s="1451" t="s">
        <v>553</v>
      </c>
      <c r="D20" s="1451"/>
      <c r="E20" s="717">
        <f>SUM(E16+E17)</f>
        <v>75155000</v>
      </c>
      <c r="F20" s="718">
        <f>SUM(F16+F17)</f>
        <v>86222631</v>
      </c>
      <c r="G20" s="718">
        <f>SUM(G16+G17)</f>
        <v>86222631</v>
      </c>
    </row>
    <row r="21" spans="1:7" ht="21" customHeight="1" thickBot="1">
      <c r="A21" s="1480" t="s">
        <v>63</v>
      </c>
      <c r="B21" s="1480"/>
      <c r="C21" s="830" t="s">
        <v>116</v>
      </c>
      <c r="D21" s="831"/>
      <c r="E21" s="832">
        <f>SUM(E15+E20)</f>
        <v>76902000</v>
      </c>
      <c r="F21" s="832">
        <f>SUM(F15+F20)</f>
        <v>86703000</v>
      </c>
      <c r="G21" s="832">
        <f>SUM(G15+G20)</f>
        <v>86703000</v>
      </c>
    </row>
    <row r="22" spans="1:7" ht="21" customHeight="1">
      <c r="A22" s="339"/>
      <c r="B22" s="339"/>
      <c r="C22" s="340"/>
      <c r="D22" s="340"/>
      <c r="E22" s="341"/>
      <c r="F22" s="341"/>
      <c r="G22" s="341"/>
    </row>
    <row r="23" spans="1:4" ht="12.75" customHeight="1" thickBot="1">
      <c r="A23" s="1"/>
      <c r="B23" s="1"/>
      <c r="C23" s="1"/>
      <c r="D23" s="1"/>
    </row>
    <row r="24" spans="1:7" ht="63.75" customHeight="1">
      <c r="A24" s="1308" t="s">
        <v>156</v>
      </c>
      <c r="B24" s="1308"/>
      <c r="C24" s="328" t="s">
        <v>256</v>
      </c>
      <c r="D24" s="328" t="s">
        <v>554</v>
      </c>
      <c r="E24" s="61" t="s">
        <v>158</v>
      </c>
      <c r="F24" s="342" t="s">
        <v>159</v>
      </c>
      <c r="G24" s="342" t="s">
        <v>816</v>
      </c>
    </row>
    <row r="25" spans="1:7" ht="12.75" customHeight="1">
      <c r="A25" s="1481" t="s">
        <v>161</v>
      </c>
      <c r="B25" s="1481"/>
      <c r="C25" s="178" t="s">
        <v>562</v>
      </c>
      <c r="D25" s="178" t="s">
        <v>163</v>
      </c>
      <c r="E25" s="343" t="s">
        <v>164</v>
      </c>
      <c r="F25" s="343" t="s">
        <v>508</v>
      </c>
      <c r="G25" s="343" t="s">
        <v>529</v>
      </c>
    </row>
    <row r="26" spans="1:7" ht="12.75" customHeight="1">
      <c r="A26" s="1482" t="s">
        <v>38</v>
      </c>
      <c r="B26" s="1482"/>
      <c r="C26" s="299" t="s">
        <v>280</v>
      </c>
      <c r="D26" s="300">
        <v>15</v>
      </c>
      <c r="E26" s="336">
        <f>SUM(E27:E30)</f>
        <v>72897000</v>
      </c>
      <c r="F26" s="336">
        <f>SUM(F27:F30)</f>
        <v>81891000</v>
      </c>
      <c r="G26" s="336">
        <f>SUM(G27:G30)</f>
        <v>81891000</v>
      </c>
    </row>
    <row r="27" spans="1:7" ht="12.75" customHeight="1">
      <c r="A27" s="1475" t="s">
        <v>40</v>
      </c>
      <c r="B27" s="1475"/>
      <c r="C27" s="151" t="s">
        <v>264</v>
      </c>
      <c r="D27" s="194"/>
      <c r="E27" s="337">
        <v>47808000</v>
      </c>
      <c r="F27" s="337">
        <v>56215000</v>
      </c>
      <c r="G27" s="337">
        <v>56215000</v>
      </c>
    </row>
    <row r="28" spans="1:7" ht="12.75" customHeight="1">
      <c r="A28" s="1475" t="s">
        <v>47</v>
      </c>
      <c r="B28" s="1475"/>
      <c r="C28" s="151" t="s">
        <v>265</v>
      </c>
      <c r="D28" s="194"/>
      <c r="E28" s="337">
        <v>13070000</v>
      </c>
      <c r="F28" s="337">
        <v>12476000</v>
      </c>
      <c r="G28" s="337">
        <v>12476000</v>
      </c>
    </row>
    <row r="29" spans="1:7" ht="12.75" customHeight="1">
      <c r="A29" s="1475" t="s">
        <v>49</v>
      </c>
      <c r="B29" s="1475"/>
      <c r="C29" s="151" t="s">
        <v>266</v>
      </c>
      <c r="D29" s="194"/>
      <c r="E29" s="337">
        <v>12019000</v>
      </c>
      <c r="F29" s="337">
        <v>12000000</v>
      </c>
      <c r="G29" s="337">
        <v>12000000</v>
      </c>
    </row>
    <row r="30" spans="1:7" ht="12.75" customHeight="1">
      <c r="A30" s="1475" t="s">
        <v>51</v>
      </c>
      <c r="B30" s="1475"/>
      <c r="C30" s="151" t="s">
        <v>263</v>
      </c>
      <c r="D30" s="194"/>
      <c r="E30" s="337">
        <v>0</v>
      </c>
      <c r="F30" s="337">
        <f>SUM('6. 7.8. M  '!D18)</f>
        <v>1200000</v>
      </c>
      <c r="G30" s="337">
        <f>SUM('6. 7.8. M  '!E18)</f>
        <v>1200000</v>
      </c>
    </row>
    <row r="31" spans="1:7" ht="12.75" customHeight="1">
      <c r="A31" s="1477" t="s">
        <v>53</v>
      </c>
      <c r="B31" s="1477"/>
      <c r="C31" s="13" t="s">
        <v>563</v>
      </c>
      <c r="D31" s="183">
        <v>1</v>
      </c>
      <c r="E31" s="338">
        <f>SUM(E32:E34)</f>
        <v>3054000</v>
      </c>
      <c r="F31" s="338">
        <f>SUM(F32:F34)</f>
        <v>4812000</v>
      </c>
      <c r="G31" s="338">
        <f>SUM(G32:G34)</f>
        <v>4812000</v>
      </c>
    </row>
    <row r="32" spans="1:7" ht="12.75" customHeight="1">
      <c r="A32" s="1475" t="s">
        <v>55</v>
      </c>
      <c r="B32" s="1475"/>
      <c r="C32" s="151" t="s">
        <v>264</v>
      </c>
      <c r="D32" s="186"/>
      <c r="E32" s="337">
        <v>2409000</v>
      </c>
      <c r="F32" s="337">
        <v>3924000</v>
      </c>
      <c r="G32" s="337">
        <v>3924000</v>
      </c>
    </row>
    <row r="33" spans="1:7" ht="12.75" customHeight="1">
      <c r="A33" s="1475" t="s">
        <v>57</v>
      </c>
      <c r="B33" s="1475"/>
      <c r="C33" s="151" t="s">
        <v>265</v>
      </c>
      <c r="D33" s="186"/>
      <c r="E33" s="337">
        <v>645000</v>
      </c>
      <c r="F33" s="337">
        <v>888000</v>
      </c>
      <c r="G33" s="337">
        <v>888000</v>
      </c>
    </row>
    <row r="34" spans="1:7" ht="12.75" customHeight="1">
      <c r="A34" s="1475" t="s">
        <v>86</v>
      </c>
      <c r="B34" s="1475"/>
      <c r="C34" s="151" t="s">
        <v>266</v>
      </c>
      <c r="D34" s="186"/>
      <c r="E34" s="337"/>
      <c r="F34" s="337">
        <v>0</v>
      </c>
      <c r="G34" s="337">
        <v>0</v>
      </c>
    </row>
    <row r="35" spans="1:7" s="12" customFormat="1" ht="12.75" customHeight="1">
      <c r="A35" s="1477" t="s">
        <v>59</v>
      </c>
      <c r="B35" s="1477"/>
      <c r="C35" s="88" t="s">
        <v>564</v>
      </c>
      <c r="D35" s="344"/>
      <c r="E35" s="345">
        <f>SUM(E36:E38)</f>
        <v>951000</v>
      </c>
      <c r="F35" s="345">
        <f>SUM(F36:F38)</f>
        <v>0</v>
      </c>
      <c r="G35" s="345">
        <f>SUM(G36:G38)</f>
        <v>0</v>
      </c>
    </row>
    <row r="36" spans="1:7" ht="12.75" customHeight="1">
      <c r="A36" s="1475" t="s">
        <v>61</v>
      </c>
      <c r="B36" s="1475"/>
      <c r="C36" s="151" t="s">
        <v>264</v>
      </c>
      <c r="D36" s="239"/>
      <c r="E36" s="346">
        <v>640000</v>
      </c>
      <c r="F36" s="346"/>
      <c r="G36" s="346"/>
    </row>
    <row r="37" spans="1:7" ht="12.75" customHeight="1">
      <c r="A37" s="1475" t="s">
        <v>63</v>
      </c>
      <c r="B37" s="1475"/>
      <c r="C37" s="151" t="s">
        <v>265</v>
      </c>
      <c r="D37" s="239"/>
      <c r="E37" s="346">
        <v>175000</v>
      </c>
      <c r="F37" s="346"/>
      <c r="G37" s="346"/>
    </row>
    <row r="38" spans="1:7" ht="12.75" customHeight="1" thickBot="1">
      <c r="A38" s="1475" t="s">
        <v>65</v>
      </c>
      <c r="B38" s="1475"/>
      <c r="C38" s="151" t="s">
        <v>266</v>
      </c>
      <c r="D38" s="239"/>
      <c r="E38" s="346">
        <v>136000</v>
      </c>
      <c r="F38" s="346"/>
      <c r="G38" s="346"/>
    </row>
    <row r="39" spans="1:7" ht="36.75" customHeight="1" thickBot="1">
      <c r="A39" s="1474" t="s">
        <v>92</v>
      </c>
      <c r="B39" s="1474"/>
      <c r="C39" s="347" t="s">
        <v>246</v>
      </c>
      <c r="D39" s="348">
        <f>SUM(D26:D31)</f>
        <v>16</v>
      </c>
      <c r="E39" s="349">
        <f>SUM(E40:E43)</f>
        <v>76902000</v>
      </c>
      <c r="F39" s="350">
        <f>SUM(F40:F43)</f>
        <v>86703000</v>
      </c>
      <c r="G39" s="350">
        <f>SUM(G40:G43)</f>
        <v>86703000</v>
      </c>
    </row>
    <row r="40" spans="1:7" ht="12.75" customHeight="1">
      <c r="A40" s="1475" t="s">
        <v>66</v>
      </c>
      <c r="B40" s="1475"/>
      <c r="C40" s="306" t="s">
        <v>264</v>
      </c>
      <c r="D40" s="307"/>
      <c r="E40" s="351">
        <f aca="true" t="shared" si="0" ref="E40:F42">SUM(E27+E32)+E36</f>
        <v>50857000</v>
      </c>
      <c r="F40" s="351">
        <f t="shared" si="0"/>
        <v>60139000</v>
      </c>
      <c r="G40" s="351">
        <f>SUM(G27+G32)+G36</f>
        <v>60139000</v>
      </c>
    </row>
    <row r="41" spans="1:7" ht="12.75" customHeight="1">
      <c r="A41" s="1475" t="s">
        <v>67</v>
      </c>
      <c r="B41" s="1475"/>
      <c r="C41" s="257" t="s">
        <v>265</v>
      </c>
      <c r="D41" s="309"/>
      <c r="E41" s="351">
        <f t="shared" si="0"/>
        <v>13890000</v>
      </c>
      <c r="F41" s="351">
        <f t="shared" si="0"/>
        <v>13364000</v>
      </c>
      <c r="G41" s="351">
        <f>SUM(G28+G33)+G37</f>
        <v>13364000</v>
      </c>
    </row>
    <row r="42" spans="1:7" ht="12.75" customHeight="1">
      <c r="A42" s="1475" t="s">
        <v>68</v>
      </c>
      <c r="B42" s="1475"/>
      <c r="C42" s="257" t="s">
        <v>266</v>
      </c>
      <c r="D42" s="309"/>
      <c r="E42" s="351">
        <f t="shared" si="0"/>
        <v>12155000</v>
      </c>
      <c r="F42" s="351">
        <f t="shared" si="0"/>
        <v>12000000</v>
      </c>
      <c r="G42" s="351">
        <f>SUM(G29+G34)+G38</f>
        <v>12000000</v>
      </c>
    </row>
    <row r="43" spans="1:7" ht="12.75" customHeight="1" thickBot="1">
      <c r="A43" s="1476" t="s">
        <v>70</v>
      </c>
      <c r="B43" s="1476"/>
      <c r="C43" s="310" t="s">
        <v>273</v>
      </c>
      <c r="D43" s="311"/>
      <c r="E43" s="352">
        <f>SUM(E30)</f>
        <v>0</v>
      </c>
      <c r="F43" s="352">
        <f>SUM(F30)</f>
        <v>1200000</v>
      </c>
      <c r="G43" s="352">
        <f>SUM(G30)</f>
        <v>1200000</v>
      </c>
    </row>
    <row r="44" spans="5:7" s="313" customFormat="1" ht="12.75" customHeight="1">
      <c r="E44" s="353"/>
      <c r="F44" s="353"/>
      <c r="G44" s="353"/>
    </row>
    <row r="45" ht="12.75" customHeight="1"/>
  </sheetData>
  <sheetProtection selectLockedCells="1" selectUnlockedCells="1"/>
  <mergeCells count="45">
    <mergeCell ref="A8:B8"/>
    <mergeCell ref="C8:D8"/>
    <mergeCell ref="A2:G2"/>
    <mergeCell ref="A5:G5"/>
    <mergeCell ref="A1:G1"/>
    <mergeCell ref="E7:G7"/>
    <mergeCell ref="A3:G3"/>
    <mergeCell ref="A9:B9"/>
    <mergeCell ref="C9:D9"/>
    <mergeCell ref="A10:B10"/>
    <mergeCell ref="A14:B14"/>
    <mergeCell ref="A15:B15"/>
    <mergeCell ref="C15:D15"/>
    <mergeCell ref="A11:B11"/>
    <mergeCell ref="A12:B12"/>
    <mergeCell ref="A13:B13"/>
    <mergeCell ref="A16:B16"/>
    <mergeCell ref="A17:B17"/>
    <mergeCell ref="A18:B18"/>
    <mergeCell ref="C18:D18"/>
    <mergeCell ref="A19:B19"/>
    <mergeCell ref="C19:D19"/>
    <mergeCell ref="A20:B20"/>
    <mergeCell ref="C20:D20"/>
    <mergeCell ref="A21:B21"/>
    <mergeCell ref="A24:B24"/>
    <mergeCell ref="A25:B25"/>
    <mergeCell ref="A26:B26"/>
    <mergeCell ref="A38:B38"/>
    <mergeCell ref="A27:B27"/>
    <mergeCell ref="A28:B28"/>
    <mergeCell ref="A29:B29"/>
    <mergeCell ref="A30:B30"/>
    <mergeCell ref="A31:B31"/>
    <mergeCell ref="A32:B32"/>
    <mergeCell ref="A39:B39"/>
    <mergeCell ref="A40:B40"/>
    <mergeCell ref="A41:B41"/>
    <mergeCell ref="A42:B42"/>
    <mergeCell ref="A43:B43"/>
    <mergeCell ref="A33:B33"/>
    <mergeCell ref="A34:B34"/>
    <mergeCell ref="A35:B35"/>
    <mergeCell ref="A36:B36"/>
    <mergeCell ref="A37:B37"/>
  </mergeCells>
  <printOptions horizontalCentered="1"/>
  <pageMargins left="0.7086614173228347" right="0.1968503937007874" top="0.5511811023622047" bottom="0.984251968503937" header="0.5118110236220472" footer="0.5118110236220472"/>
  <pageSetup horizontalDpi="600" verticalDpi="600" orientation="portrait" paperSize="9" scale="81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C000"/>
  </sheetPr>
  <dimension ref="A1:M85"/>
  <sheetViews>
    <sheetView view="pageBreakPreview" zoomScaleSheetLayoutView="100" zoomScalePageLayoutView="0" workbookViewId="0" topLeftCell="A1">
      <selection activeCell="A4" sqref="A4:G4"/>
    </sheetView>
  </sheetViews>
  <sheetFormatPr defaultColWidth="11.57421875" defaultRowHeight="12.75" customHeight="1"/>
  <cols>
    <col min="1" max="1" width="5.421875" style="0" customWidth="1"/>
    <col min="2" max="2" width="4.28125" style="0" customWidth="1"/>
    <col min="3" max="3" width="30.28125" style="0" customWidth="1"/>
    <col min="4" max="4" width="5.421875" style="0" customWidth="1"/>
    <col min="5" max="5" width="22.00390625" style="269" customWidth="1"/>
    <col min="6" max="7" width="19.28125" style="269" customWidth="1"/>
  </cols>
  <sheetData>
    <row r="1" spans="1:7" ht="18" customHeight="1">
      <c r="A1" s="1433" t="s">
        <v>565</v>
      </c>
      <c r="B1" s="1433"/>
      <c r="C1" s="1433"/>
      <c r="D1" s="1433"/>
      <c r="E1" s="1433"/>
      <c r="F1" s="1433"/>
      <c r="G1" s="1433"/>
    </row>
    <row r="2" spans="1:7" ht="18" customHeight="1">
      <c r="A2" s="284"/>
      <c r="B2" s="284"/>
      <c r="C2" s="284"/>
      <c r="D2" s="284"/>
      <c r="E2" s="284"/>
      <c r="F2" s="284"/>
      <c r="G2" s="284"/>
    </row>
    <row r="3" spans="1:7" ht="12.75" customHeight="1">
      <c r="A3" s="1471" t="s">
        <v>825</v>
      </c>
      <c r="B3" s="1471"/>
      <c r="C3" s="1471"/>
      <c r="D3" s="1471"/>
      <c r="E3" s="1471"/>
      <c r="F3" s="1471"/>
      <c r="G3" s="1471"/>
    </row>
    <row r="4" spans="1:7" ht="12.75" customHeight="1">
      <c r="A4" s="1471" t="s">
        <v>814</v>
      </c>
      <c r="B4" s="1471"/>
      <c r="C4" s="1471"/>
      <c r="D4" s="1471"/>
      <c r="E4" s="1471"/>
      <c r="F4" s="1471"/>
      <c r="G4" s="1471"/>
    </row>
    <row r="5" spans="1:7" ht="18.75" customHeight="1">
      <c r="A5" s="1472" t="s">
        <v>251</v>
      </c>
      <c r="B5" s="1472"/>
      <c r="C5" s="1472"/>
      <c r="D5" s="1472"/>
      <c r="E5" s="1472"/>
      <c r="F5" s="1472"/>
      <c r="G5" s="1472"/>
    </row>
    <row r="6" spans="3:4" ht="18.75" customHeight="1">
      <c r="C6" s="316"/>
      <c r="D6" s="316"/>
    </row>
    <row r="7" spans="5:7" ht="12.75" customHeight="1" thickBot="1">
      <c r="E7" s="1507" t="s">
        <v>219</v>
      </c>
      <c r="F7" s="1507"/>
      <c r="G7" s="1507"/>
    </row>
    <row r="8" spans="1:7" ht="54" customHeight="1" thickBot="1">
      <c r="A8" s="1467" t="s">
        <v>156</v>
      </c>
      <c r="B8" s="1468"/>
      <c r="C8" s="1469" t="s">
        <v>157</v>
      </c>
      <c r="D8" s="1469"/>
      <c r="E8" s="854" t="s">
        <v>158</v>
      </c>
      <c r="F8" s="612" t="s">
        <v>159</v>
      </c>
      <c r="G8" s="612" t="s">
        <v>816</v>
      </c>
    </row>
    <row r="9" spans="1:7" ht="12.75" customHeight="1" thickBot="1">
      <c r="A9" s="1520" t="s">
        <v>161</v>
      </c>
      <c r="B9" s="1317"/>
      <c r="C9" s="1514" t="s">
        <v>162</v>
      </c>
      <c r="D9" s="1514"/>
      <c r="E9" s="354" t="s">
        <v>163</v>
      </c>
      <c r="F9" s="855" t="s">
        <v>164</v>
      </c>
      <c r="G9" s="855" t="s">
        <v>508</v>
      </c>
    </row>
    <row r="10" spans="1:7" ht="12.75" customHeight="1">
      <c r="A10" s="856" t="s">
        <v>38</v>
      </c>
      <c r="B10" s="862" t="s">
        <v>167</v>
      </c>
      <c r="C10" s="355" t="s">
        <v>242</v>
      </c>
      <c r="D10" s="356"/>
      <c r="E10" s="357">
        <f>SUM(E11:E15)</f>
        <v>19500000</v>
      </c>
      <c r="F10" s="857">
        <f>SUM(F11:F15)</f>
        <v>21270192</v>
      </c>
      <c r="G10" s="857">
        <f>SUM(G11:G15)</f>
        <v>21270192</v>
      </c>
    </row>
    <row r="11" spans="1:7" s="152" customFormat="1" ht="12.75" customHeight="1">
      <c r="A11" s="858" t="s">
        <v>40</v>
      </c>
      <c r="B11" s="358"/>
      <c r="C11" s="1503" t="s">
        <v>738</v>
      </c>
      <c r="D11" s="1504"/>
      <c r="E11" s="836">
        <v>500000</v>
      </c>
      <c r="F11" s="859">
        <v>130192</v>
      </c>
      <c r="G11" s="859">
        <v>130192</v>
      </c>
    </row>
    <row r="12" spans="1:7" s="152" customFormat="1" ht="12.75" customHeight="1">
      <c r="A12" s="858" t="s">
        <v>47</v>
      </c>
      <c r="B12" s="358"/>
      <c r="C12" s="1503" t="s">
        <v>739</v>
      </c>
      <c r="D12" s="1504"/>
      <c r="E12" s="836">
        <v>100000</v>
      </c>
      <c r="F12" s="859">
        <v>140000</v>
      </c>
      <c r="G12" s="859">
        <v>140000</v>
      </c>
    </row>
    <row r="13" spans="1:7" s="152" customFormat="1" ht="12.75" customHeight="1">
      <c r="A13" s="858" t="s">
        <v>49</v>
      </c>
      <c r="B13" s="358"/>
      <c r="C13" s="1503" t="s">
        <v>740</v>
      </c>
      <c r="D13" s="1504"/>
      <c r="E13" s="836">
        <v>15000000</v>
      </c>
      <c r="F13" s="859">
        <v>16500000</v>
      </c>
      <c r="G13" s="859">
        <v>16500000</v>
      </c>
    </row>
    <row r="14" spans="1:7" s="152" customFormat="1" ht="12.75" customHeight="1">
      <c r="A14" s="858" t="s">
        <v>51</v>
      </c>
      <c r="B14" s="358"/>
      <c r="C14" s="1503" t="s">
        <v>741</v>
      </c>
      <c r="D14" s="1504"/>
      <c r="E14" s="836">
        <v>3900000</v>
      </c>
      <c r="F14" s="859">
        <v>4500000</v>
      </c>
      <c r="G14" s="859">
        <v>4500000</v>
      </c>
    </row>
    <row r="15" spans="1:7" s="152" customFormat="1" ht="12.75" customHeight="1" thickBot="1">
      <c r="A15" s="860" t="s">
        <v>53</v>
      </c>
      <c r="B15" s="863"/>
      <c r="C15" s="1512" t="s">
        <v>742</v>
      </c>
      <c r="D15" s="1513"/>
      <c r="E15" s="837"/>
      <c r="F15" s="861">
        <v>0</v>
      </c>
      <c r="G15" s="861">
        <v>0</v>
      </c>
    </row>
    <row r="16" spans="1:7" s="851" customFormat="1" ht="20.25" customHeight="1" thickBot="1">
      <c r="A16" s="849" t="s">
        <v>55</v>
      </c>
      <c r="B16" s="850"/>
      <c r="C16" s="1518" t="s">
        <v>538</v>
      </c>
      <c r="D16" s="1519"/>
      <c r="E16" s="838">
        <f>SUM(E10)</f>
        <v>19500000</v>
      </c>
      <c r="F16" s="839">
        <f>SUM(F10)</f>
        <v>21270192</v>
      </c>
      <c r="G16" s="839">
        <f>SUM(G10)</f>
        <v>21270192</v>
      </c>
    </row>
    <row r="17" spans="1:7" s="359" customFormat="1" ht="12.75" customHeight="1">
      <c r="A17" s="1014" t="s">
        <v>57</v>
      </c>
      <c r="B17" s="1015" t="s">
        <v>169</v>
      </c>
      <c r="C17" s="1515" t="s">
        <v>560</v>
      </c>
      <c r="D17" s="1516"/>
      <c r="E17" s="1107">
        <v>3047000</v>
      </c>
      <c r="F17" s="1108">
        <v>3099073</v>
      </c>
      <c r="G17" s="1108">
        <v>3099073</v>
      </c>
    </row>
    <row r="18" spans="1:7" s="1" customFormat="1" ht="12.75" customHeight="1">
      <c r="A18" s="864" t="s">
        <v>86</v>
      </c>
      <c r="B18" s="358" t="s">
        <v>176</v>
      </c>
      <c r="C18" s="1505" t="s">
        <v>552</v>
      </c>
      <c r="D18" s="1506"/>
      <c r="E18" s="865">
        <f>SUM(E19:E20)</f>
        <v>85529000</v>
      </c>
      <c r="F18" s="1011">
        <f>SUM(F19:F20)</f>
        <v>69752735</v>
      </c>
      <c r="G18" s="1011">
        <f>SUM(G19:G20)</f>
        <v>65149142</v>
      </c>
    </row>
    <row r="19" spans="1:7" ht="12.75" customHeight="1">
      <c r="A19" s="860" t="s">
        <v>59</v>
      </c>
      <c r="B19" s="360"/>
      <c r="C19" s="293" t="s">
        <v>540</v>
      </c>
      <c r="D19" s="361"/>
      <c r="E19" s="861">
        <v>32157000</v>
      </c>
      <c r="F19" s="1012">
        <v>18496735</v>
      </c>
      <c r="G19" s="1012">
        <v>18496735</v>
      </c>
    </row>
    <row r="20" spans="1:7" ht="12.75" customHeight="1" thickBot="1">
      <c r="A20" s="1016" t="s">
        <v>61</v>
      </c>
      <c r="B20" s="1017"/>
      <c r="C20" s="1509" t="s">
        <v>541</v>
      </c>
      <c r="D20" s="1509"/>
      <c r="E20" s="1018">
        <v>53372000</v>
      </c>
      <c r="F20" s="1013">
        <v>51256000</v>
      </c>
      <c r="G20" s="1013">
        <v>46652407</v>
      </c>
    </row>
    <row r="21" spans="1:7" s="848" customFormat="1" ht="18.75" customHeight="1" thickBot="1">
      <c r="A21" s="852" t="s">
        <v>63</v>
      </c>
      <c r="B21" s="853"/>
      <c r="C21" s="1517" t="s">
        <v>553</v>
      </c>
      <c r="D21" s="1517"/>
      <c r="E21" s="840">
        <f>SUM(E17+E18)</f>
        <v>88576000</v>
      </c>
      <c r="F21" s="841">
        <f>SUM(F17+F18)</f>
        <v>72851808</v>
      </c>
      <c r="G21" s="841">
        <f>SUM(G17+G18)</f>
        <v>68248215</v>
      </c>
    </row>
    <row r="22" spans="1:10" s="848" customFormat="1" ht="21" customHeight="1" thickBot="1">
      <c r="A22" s="844" t="s">
        <v>65</v>
      </c>
      <c r="B22" s="845"/>
      <c r="C22" s="846" t="s">
        <v>116</v>
      </c>
      <c r="D22" s="847"/>
      <c r="E22" s="842">
        <f>SUM(E16+E21)</f>
        <v>108076000</v>
      </c>
      <c r="F22" s="843">
        <f>SUM(F16+F21)</f>
        <v>94122000</v>
      </c>
      <c r="G22" s="843">
        <f>SUM(G16+G21)</f>
        <v>89518407</v>
      </c>
      <c r="J22" s="848" t="s">
        <v>631</v>
      </c>
    </row>
    <row r="23" ht="12.75" customHeight="1" thickBot="1"/>
    <row r="24" spans="1:7" ht="36.75" customHeight="1">
      <c r="A24" s="1354" t="s">
        <v>156</v>
      </c>
      <c r="B24" s="1508"/>
      <c r="C24" s="664" t="s">
        <v>566</v>
      </c>
      <c r="D24" s="664" t="s">
        <v>554</v>
      </c>
      <c r="E24" s="854" t="s">
        <v>158</v>
      </c>
      <c r="F24" s="612" t="s">
        <v>159</v>
      </c>
      <c r="G24" s="612" t="s">
        <v>816</v>
      </c>
    </row>
    <row r="25" spans="1:7" ht="12.75" customHeight="1" thickBot="1">
      <c r="A25" s="1510" t="s">
        <v>161</v>
      </c>
      <c r="B25" s="1511"/>
      <c r="C25" s="362" t="s">
        <v>162</v>
      </c>
      <c r="D25" s="362" t="s">
        <v>163</v>
      </c>
      <c r="E25" s="363" t="s">
        <v>164</v>
      </c>
      <c r="F25" s="999" t="s">
        <v>508</v>
      </c>
      <c r="G25" s="999" t="s">
        <v>529</v>
      </c>
    </row>
    <row r="26" spans="1:7" ht="34.5" customHeight="1">
      <c r="A26" s="869" t="s">
        <v>38</v>
      </c>
      <c r="B26" s="364" t="s">
        <v>167</v>
      </c>
      <c r="C26" s="365" t="s">
        <v>400</v>
      </c>
      <c r="D26" s="366">
        <v>5</v>
      </c>
      <c r="E26" s="985">
        <f>SUM(E27:E29)</f>
        <v>27847000</v>
      </c>
      <c r="F26" s="1000">
        <f>SUM(F27:F29)</f>
        <v>30161000</v>
      </c>
      <c r="G26" s="1000">
        <f>SUM(G27:G29)</f>
        <v>30161000</v>
      </c>
    </row>
    <row r="27" spans="1:7" ht="12.75" customHeight="1">
      <c r="A27" s="870" t="s">
        <v>40</v>
      </c>
      <c r="B27" s="101"/>
      <c r="C27" s="151" t="s">
        <v>264</v>
      </c>
      <c r="D27" s="235"/>
      <c r="E27" s="986">
        <v>6659000</v>
      </c>
      <c r="F27" s="1001">
        <v>9056000</v>
      </c>
      <c r="G27" s="1001">
        <v>9056000</v>
      </c>
    </row>
    <row r="28" spans="1:13" ht="12.75" customHeight="1">
      <c r="A28" s="870" t="s">
        <v>47</v>
      </c>
      <c r="B28" s="101"/>
      <c r="C28" s="151" t="s">
        <v>265</v>
      </c>
      <c r="D28" s="235"/>
      <c r="E28" s="986">
        <v>1841000</v>
      </c>
      <c r="F28" s="1001">
        <v>2105000</v>
      </c>
      <c r="G28" s="1001">
        <v>2105000</v>
      </c>
      <c r="M28" s="367"/>
    </row>
    <row r="29" spans="1:7" ht="12.75" customHeight="1">
      <c r="A29" s="870" t="s">
        <v>49</v>
      </c>
      <c r="B29" s="101"/>
      <c r="C29" s="151" t="s">
        <v>266</v>
      </c>
      <c r="D29" s="235"/>
      <c r="E29" s="987">
        <v>19347000</v>
      </c>
      <c r="F29" s="1001">
        <v>19000000</v>
      </c>
      <c r="G29" s="1001">
        <v>19000000</v>
      </c>
    </row>
    <row r="30" spans="1:7" ht="12.75" customHeight="1">
      <c r="A30" s="870" t="s">
        <v>51</v>
      </c>
      <c r="B30" s="101"/>
      <c r="C30" s="151" t="s">
        <v>715</v>
      </c>
      <c r="D30" s="235"/>
      <c r="E30" s="986">
        <v>0</v>
      </c>
      <c r="F30" s="1001">
        <v>0</v>
      </c>
      <c r="G30" s="1001">
        <v>0</v>
      </c>
    </row>
    <row r="31" spans="1:7" s="12" customFormat="1" ht="27.75" customHeight="1">
      <c r="A31" s="870" t="s">
        <v>53</v>
      </c>
      <c r="B31" s="78" t="s">
        <v>169</v>
      </c>
      <c r="C31" s="232" t="s">
        <v>567</v>
      </c>
      <c r="D31" s="233">
        <v>1</v>
      </c>
      <c r="E31" s="988">
        <f>SUM(E32:E35)</f>
        <v>4479000</v>
      </c>
      <c r="F31" s="1002">
        <f>SUM(F32:F35)</f>
        <v>8390000</v>
      </c>
      <c r="G31" s="1002">
        <f>SUM(G32:G35)</f>
        <v>8390000</v>
      </c>
    </row>
    <row r="32" spans="1:7" ht="12.75" customHeight="1">
      <c r="A32" s="870" t="s">
        <v>55</v>
      </c>
      <c r="B32" s="101"/>
      <c r="C32" s="151" t="s">
        <v>264</v>
      </c>
      <c r="D32" s="235"/>
      <c r="E32" s="986">
        <v>1942000</v>
      </c>
      <c r="F32" s="1001">
        <v>2751000</v>
      </c>
      <c r="G32" s="1001">
        <v>2751000</v>
      </c>
    </row>
    <row r="33" spans="1:7" ht="12.75" customHeight="1">
      <c r="A33" s="870" t="s">
        <v>57</v>
      </c>
      <c r="B33" s="101"/>
      <c r="C33" s="151" t="s">
        <v>265</v>
      </c>
      <c r="D33" s="235"/>
      <c r="E33" s="986">
        <v>537000</v>
      </c>
      <c r="F33" s="1001">
        <v>639000</v>
      </c>
      <c r="G33" s="1001">
        <v>639000</v>
      </c>
    </row>
    <row r="34" spans="1:7" ht="12.75" customHeight="1">
      <c r="A34" s="870" t="s">
        <v>86</v>
      </c>
      <c r="B34" s="101"/>
      <c r="C34" s="151" t="s">
        <v>266</v>
      </c>
      <c r="D34" s="235"/>
      <c r="E34" s="986">
        <v>2000000</v>
      </c>
      <c r="F34" s="1001">
        <v>5000000</v>
      </c>
      <c r="G34" s="1001">
        <v>5000000</v>
      </c>
    </row>
    <row r="35" spans="1:7" ht="12.75" customHeight="1">
      <c r="A35" s="870" t="s">
        <v>59</v>
      </c>
      <c r="B35" s="101"/>
      <c r="C35" s="151" t="s">
        <v>715</v>
      </c>
      <c r="D35" s="235"/>
      <c r="E35" s="986">
        <v>0</v>
      </c>
      <c r="F35" s="1001"/>
      <c r="G35" s="1001"/>
    </row>
    <row r="36" spans="1:7" s="12" customFormat="1" ht="28.5" customHeight="1">
      <c r="A36" s="870" t="s">
        <v>61</v>
      </c>
      <c r="B36" s="78" t="s">
        <v>176</v>
      </c>
      <c r="C36" s="232" t="s">
        <v>410</v>
      </c>
      <c r="D36" s="233">
        <v>0</v>
      </c>
      <c r="E36" s="988">
        <f>SUM(E37:E39)</f>
        <v>191000</v>
      </c>
      <c r="F36" s="1002">
        <f>SUM(F37:F40)</f>
        <v>0</v>
      </c>
      <c r="G36" s="1002">
        <f>SUM(G37:G40)</f>
        <v>0</v>
      </c>
    </row>
    <row r="37" spans="1:7" ht="12.75" customHeight="1">
      <c r="A37" s="870" t="s">
        <v>63</v>
      </c>
      <c r="B37" s="101"/>
      <c r="C37" s="151" t="s">
        <v>264</v>
      </c>
      <c r="D37" s="235"/>
      <c r="E37" s="986">
        <v>30000</v>
      </c>
      <c r="F37" s="1001">
        <v>0</v>
      </c>
      <c r="G37" s="1001">
        <v>0</v>
      </c>
    </row>
    <row r="38" spans="1:7" ht="12.75" customHeight="1">
      <c r="A38" s="870" t="s">
        <v>65</v>
      </c>
      <c r="B38" s="101"/>
      <c r="C38" s="151" t="s">
        <v>265</v>
      </c>
      <c r="D38" s="235"/>
      <c r="E38" s="986">
        <v>8000</v>
      </c>
      <c r="F38" s="1001">
        <v>0</v>
      </c>
      <c r="G38" s="1001">
        <v>0</v>
      </c>
    </row>
    <row r="39" spans="1:7" ht="12.75" customHeight="1">
      <c r="A39" s="870" t="s">
        <v>92</v>
      </c>
      <c r="B39" s="101"/>
      <c r="C39" s="151" t="s">
        <v>266</v>
      </c>
      <c r="D39" s="235"/>
      <c r="E39" s="986">
        <v>153000</v>
      </c>
      <c r="F39" s="1001">
        <v>0</v>
      </c>
      <c r="G39" s="1001">
        <v>0</v>
      </c>
    </row>
    <row r="40" spans="1:7" ht="12.75" customHeight="1">
      <c r="A40" s="870" t="s">
        <v>66</v>
      </c>
      <c r="B40" s="101"/>
      <c r="C40" s="151" t="s">
        <v>715</v>
      </c>
      <c r="D40" s="235"/>
      <c r="E40" s="989"/>
      <c r="F40" s="1001">
        <v>0</v>
      </c>
      <c r="G40" s="1001">
        <v>0</v>
      </c>
    </row>
    <row r="41" spans="1:7" ht="12.75" customHeight="1">
      <c r="A41" s="870" t="s">
        <v>67</v>
      </c>
      <c r="B41" s="78" t="s">
        <v>186</v>
      </c>
      <c r="C41" s="232" t="s">
        <v>568</v>
      </c>
      <c r="D41" s="233">
        <v>0</v>
      </c>
      <c r="E41" s="988">
        <f>SUM(E44:E45)</f>
        <v>1400000</v>
      </c>
      <c r="F41" s="1002">
        <f>SUM(F44:F45)</f>
        <v>500000</v>
      </c>
      <c r="G41" s="1002">
        <f>SUM(G44:G45)</f>
        <v>500000</v>
      </c>
    </row>
    <row r="42" spans="1:7" ht="12.75" customHeight="1">
      <c r="A42" s="870" t="s">
        <v>68</v>
      </c>
      <c r="B42" s="78"/>
      <c r="C42" s="151" t="s">
        <v>497</v>
      </c>
      <c r="D42" s="233"/>
      <c r="E42" s="986">
        <v>0</v>
      </c>
      <c r="F42" s="1001">
        <v>0</v>
      </c>
      <c r="G42" s="1001">
        <v>0</v>
      </c>
    </row>
    <row r="43" spans="1:7" ht="12.75" customHeight="1">
      <c r="A43" s="870" t="s">
        <v>70</v>
      </c>
      <c r="B43" s="101"/>
      <c r="C43" s="151" t="s">
        <v>265</v>
      </c>
      <c r="D43" s="235"/>
      <c r="E43" s="986">
        <v>0</v>
      </c>
      <c r="F43" s="1001">
        <v>0</v>
      </c>
      <c r="G43" s="1001">
        <v>0</v>
      </c>
    </row>
    <row r="44" spans="1:7" ht="12.75" customHeight="1">
      <c r="A44" s="870" t="s">
        <v>97</v>
      </c>
      <c r="B44" s="101"/>
      <c r="C44" s="151" t="s">
        <v>266</v>
      </c>
      <c r="D44" s="235"/>
      <c r="E44" s="986">
        <v>1400000</v>
      </c>
      <c r="F44" s="1001">
        <v>500000</v>
      </c>
      <c r="G44" s="1001">
        <v>500000</v>
      </c>
    </row>
    <row r="45" spans="1:7" ht="12.75" customHeight="1">
      <c r="A45" s="870" t="s">
        <v>99</v>
      </c>
      <c r="B45" s="101"/>
      <c r="C45" s="151" t="s">
        <v>715</v>
      </c>
      <c r="D45" s="235"/>
      <c r="E45" s="989"/>
      <c r="F45" s="1001">
        <v>0</v>
      </c>
      <c r="G45" s="1001">
        <v>0</v>
      </c>
    </row>
    <row r="46" spans="1:7" ht="12.75" customHeight="1">
      <c r="A46" s="870" t="s">
        <v>101</v>
      </c>
      <c r="B46" s="78" t="s">
        <v>187</v>
      </c>
      <c r="C46" s="232" t="s">
        <v>569</v>
      </c>
      <c r="D46" s="233">
        <v>0</v>
      </c>
      <c r="E46" s="988">
        <f>SUM(E47:E50)</f>
        <v>430000</v>
      </c>
      <c r="F46" s="1002">
        <f>SUM(F47:F50)</f>
        <v>430000</v>
      </c>
      <c r="G46" s="1002">
        <f>SUM(G47:G50)</f>
        <v>430000</v>
      </c>
    </row>
    <row r="47" spans="1:7" ht="12.75" customHeight="1">
      <c r="A47" s="870" t="s">
        <v>103</v>
      </c>
      <c r="B47" s="78"/>
      <c r="C47" s="151" t="s">
        <v>737</v>
      </c>
      <c r="D47" s="233"/>
      <c r="E47" s="986">
        <v>0</v>
      </c>
      <c r="F47" s="1001">
        <v>0</v>
      </c>
      <c r="G47" s="1001">
        <v>0</v>
      </c>
    </row>
    <row r="48" spans="1:7" ht="12.75" customHeight="1">
      <c r="A48" s="870" t="s">
        <v>105</v>
      </c>
      <c r="B48" s="101"/>
      <c r="C48" s="151" t="s">
        <v>265</v>
      </c>
      <c r="D48" s="368"/>
      <c r="E48" s="986">
        <v>0</v>
      </c>
      <c r="F48" s="1001">
        <v>0</v>
      </c>
      <c r="G48" s="1001">
        <v>0</v>
      </c>
    </row>
    <row r="49" spans="1:7" ht="12.75" customHeight="1">
      <c r="A49" s="870" t="s">
        <v>107</v>
      </c>
      <c r="B49" s="101"/>
      <c r="C49" s="151" t="s">
        <v>266</v>
      </c>
      <c r="D49" s="368"/>
      <c r="E49" s="986">
        <v>430000</v>
      </c>
      <c r="F49" s="1001">
        <v>430000</v>
      </c>
      <c r="G49" s="1001">
        <v>430000</v>
      </c>
    </row>
    <row r="50" spans="1:7" ht="12.75" customHeight="1">
      <c r="A50" s="870" t="s">
        <v>109</v>
      </c>
      <c r="B50" s="101"/>
      <c r="C50" s="151" t="s">
        <v>715</v>
      </c>
      <c r="D50" s="368"/>
      <c r="E50" s="989">
        <v>0</v>
      </c>
      <c r="F50" s="1001">
        <v>0</v>
      </c>
      <c r="G50" s="1001">
        <v>0</v>
      </c>
    </row>
    <row r="51" spans="1:7" ht="12.75" customHeight="1">
      <c r="A51" s="870" t="s">
        <v>111</v>
      </c>
      <c r="B51" s="78" t="s">
        <v>188</v>
      </c>
      <c r="C51" s="232" t="s">
        <v>570</v>
      </c>
      <c r="D51" s="369">
        <v>12</v>
      </c>
      <c r="E51" s="988">
        <f>SUM(E52:E55)</f>
        <v>34303000</v>
      </c>
      <c r="F51" s="1002">
        <f>SUM(F52:F55)</f>
        <v>29002000</v>
      </c>
      <c r="G51" s="1002">
        <f>SUM(G52:G55)</f>
        <v>34136000</v>
      </c>
    </row>
    <row r="52" spans="1:7" ht="12.75" customHeight="1">
      <c r="A52" s="870" t="s">
        <v>113</v>
      </c>
      <c r="B52" s="101"/>
      <c r="C52" s="151" t="s">
        <v>264</v>
      </c>
      <c r="D52" s="368"/>
      <c r="E52" s="986">
        <v>21573000</v>
      </c>
      <c r="F52" s="1001">
        <v>16938000</v>
      </c>
      <c r="G52" s="1001">
        <f>SUM(16938000+4188000)</f>
        <v>21126000</v>
      </c>
    </row>
    <row r="53" spans="1:7" ht="12.75" customHeight="1">
      <c r="A53" s="870" t="s">
        <v>115</v>
      </c>
      <c r="B53" s="101"/>
      <c r="C53" s="151" t="s">
        <v>265</v>
      </c>
      <c r="D53" s="368"/>
      <c r="E53" s="986">
        <v>6025000</v>
      </c>
      <c r="F53" s="1001">
        <v>3902000</v>
      </c>
      <c r="G53" s="1001">
        <f>SUM(3902000+946000)</f>
        <v>4848000</v>
      </c>
    </row>
    <row r="54" spans="1:7" ht="12.75" customHeight="1">
      <c r="A54" s="870" t="s">
        <v>117</v>
      </c>
      <c r="B54" s="101"/>
      <c r="C54" s="151" t="s">
        <v>266</v>
      </c>
      <c r="D54" s="368"/>
      <c r="E54" s="986">
        <v>6455000</v>
      </c>
      <c r="F54" s="1001">
        <v>7812000</v>
      </c>
      <c r="G54" s="1001">
        <v>7812000</v>
      </c>
    </row>
    <row r="55" spans="1:7" ht="12.75" customHeight="1">
      <c r="A55" s="870" t="s">
        <v>118</v>
      </c>
      <c r="B55" s="101"/>
      <c r="C55" s="151" t="s">
        <v>263</v>
      </c>
      <c r="D55" s="368"/>
      <c r="E55" s="986">
        <v>250000</v>
      </c>
      <c r="F55" s="1001">
        <f>SUM('6. 7.8. M  '!D19)</f>
        <v>350000</v>
      </c>
      <c r="G55" s="1001">
        <f>SUM('6. 7.8. M  '!E19)</f>
        <v>350000</v>
      </c>
    </row>
    <row r="56" spans="1:7" ht="12.75" customHeight="1">
      <c r="A56" s="870" t="s">
        <v>120</v>
      </c>
      <c r="B56" s="372" t="s">
        <v>190</v>
      </c>
      <c r="C56" s="373" t="s">
        <v>428</v>
      </c>
      <c r="D56" s="374">
        <v>0</v>
      </c>
      <c r="E56" s="990">
        <f>SUM(E57:E59)</f>
        <v>400000</v>
      </c>
      <c r="F56" s="1002">
        <f>SUM(F57:F59)</f>
        <v>640000</v>
      </c>
      <c r="G56" s="1002">
        <f>SUM(G57:G59)</f>
        <v>640000</v>
      </c>
    </row>
    <row r="57" spans="1:7" ht="12.75" customHeight="1">
      <c r="A57" s="870" t="s">
        <v>122</v>
      </c>
      <c r="B57" s="253"/>
      <c r="C57" s="257" t="s">
        <v>264</v>
      </c>
      <c r="D57" s="375"/>
      <c r="E57" s="987">
        <v>0</v>
      </c>
      <c r="F57" s="1001">
        <v>0</v>
      </c>
      <c r="G57" s="1001">
        <v>0</v>
      </c>
    </row>
    <row r="58" spans="1:7" ht="12.75" customHeight="1">
      <c r="A58" s="870" t="s">
        <v>124</v>
      </c>
      <c r="B58" s="253"/>
      <c r="C58" s="257" t="s">
        <v>265</v>
      </c>
      <c r="D58" s="375"/>
      <c r="E58" s="987">
        <v>0</v>
      </c>
      <c r="F58" s="1001">
        <v>0</v>
      </c>
      <c r="G58" s="1001">
        <v>0</v>
      </c>
    </row>
    <row r="59" spans="1:7" ht="12.75" customHeight="1">
      <c r="A59" s="870" t="s">
        <v>126</v>
      </c>
      <c r="B59" s="253"/>
      <c r="C59" s="257" t="s">
        <v>266</v>
      </c>
      <c r="D59" s="375"/>
      <c r="E59" s="987">
        <v>400000</v>
      </c>
      <c r="F59" s="1001">
        <v>640000</v>
      </c>
      <c r="G59" s="1001">
        <v>640000</v>
      </c>
    </row>
    <row r="60" spans="1:7" ht="12.75" customHeight="1">
      <c r="A60" s="870" t="s">
        <v>128</v>
      </c>
      <c r="B60" s="376" t="s">
        <v>193</v>
      </c>
      <c r="C60" s="10" t="s">
        <v>736</v>
      </c>
      <c r="D60" s="233">
        <v>1</v>
      </c>
      <c r="E60" s="991">
        <f>SUM(E61:E63)</f>
        <v>0</v>
      </c>
      <c r="F60" s="1002">
        <f>SUM(F61:F64)</f>
        <v>9134000</v>
      </c>
      <c r="G60" s="1002">
        <f>SUM(G61:G64)</f>
        <v>4600000</v>
      </c>
    </row>
    <row r="61" spans="1:7" ht="12.75" customHeight="1">
      <c r="A61" s="870" t="s">
        <v>130</v>
      </c>
      <c r="B61" s="101"/>
      <c r="C61" s="151" t="s">
        <v>264</v>
      </c>
      <c r="D61" s="235"/>
      <c r="E61" s="989"/>
      <c r="F61" s="1001">
        <v>4188000</v>
      </c>
      <c r="G61" s="1001"/>
    </row>
    <row r="62" spans="1:7" ht="12.75" customHeight="1">
      <c r="A62" s="870" t="s">
        <v>131</v>
      </c>
      <c r="B62" s="101"/>
      <c r="C62" s="151" t="s">
        <v>265</v>
      </c>
      <c r="D62" s="235"/>
      <c r="E62" s="989"/>
      <c r="F62" s="1001">
        <v>946000</v>
      </c>
      <c r="G62" s="1001"/>
    </row>
    <row r="63" spans="1:7" ht="12.75" customHeight="1">
      <c r="A63" s="870" t="s">
        <v>133</v>
      </c>
      <c r="B63" s="101"/>
      <c r="C63" s="151" t="s">
        <v>266</v>
      </c>
      <c r="D63" s="235"/>
      <c r="E63" s="992"/>
      <c r="F63" s="1001">
        <v>4000000</v>
      </c>
      <c r="G63" s="1001">
        <v>4600000</v>
      </c>
    </row>
    <row r="64" spans="1:7" ht="12.75" customHeight="1">
      <c r="A64" s="870" t="s">
        <v>135</v>
      </c>
      <c r="B64" s="101"/>
      <c r="C64" s="151" t="s">
        <v>715</v>
      </c>
      <c r="D64" s="235"/>
      <c r="E64" s="989"/>
      <c r="F64" s="1003"/>
      <c r="G64" s="1003"/>
    </row>
    <row r="65" spans="1:7" ht="12.75" customHeight="1">
      <c r="A65" s="870" t="s">
        <v>137</v>
      </c>
      <c r="B65" s="78" t="s">
        <v>195</v>
      </c>
      <c r="C65" s="13" t="s">
        <v>436</v>
      </c>
      <c r="D65" s="370">
        <v>0</v>
      </c>
      <c r="E65" s="988">
        <f>SUM(E66:E66)</f>
        <v>720000</v>
      </c>
      <c r="F65" s="1004">
        <f>SUM(F66:F66)</f>
        <v>720000</v>
      </c>
      <c r="G65" s="1004">
        <f>SUM(G66:G66)</f>
        <v>720000</v>
      </c>
    </row>
    <row r="66" spans="1:7" ht="12.75" customHeight="1">
      <c r="A66" s="870" t="s">
        <v>139</v>
      </c>
      <c r="B66" s="101"/>
      <c r="C66" s="20" t="s">
        <v>571</v>
      </c>
      <c r="D66" s="371"/>
      <c r="E66" s="986">
        <v>720000</v>
      </c>
      <c r="F66" s="1003">
        <v>720000</v>
      </c>
      <c r="G66" s="1003">
        <v>720000</v>
      </c>
    </row>
    <row r="67" spans="1:7" ht="25.5" customHeight="1">
      <c r="A67" s="870" t="s">
        <v>141</v>
      </c>
      <c r="B67" s="78" t="s">
        <v>199</v>
      </c>
      <c r="C67" s="109" t="s">
        <v>295</v>
      </c>
      <c r="D67" s="371">
        <v>12</v>
      </c>
      <c r="E67" s="988">
        <f>SUM(E68:E71)</f>
        <v>16288000</v>
      </c>
      <c r="F67" s="1004">
        <f>SUM(F68:F70)</f>
        <v>15145000</v>
      </c>
      <c r="G67" s="1004">
        <f>SUM(G68:G70)</f>
        <v>9941407</v>
      </c>
    </row>
    <row r="68" spans="1:7" ht="12.75" customHeight="1">
      <c r="A68" s="870" t="s">
        <v>143</v>
      </c>
      <c r="B68" s="101"/>
      <c r="C68" s="151" t="s">
        <v>264</v>
      </c>
      <c r="D68" s="371"/>
      <c r="E68" s="986">
        <v>12324000</v>
      </c>
      <c r="F68" s="1003">
        <v>13104000</v>
      </c>
      <c r="G68" s="1003">
        <f>SUM(13104000-4147404)</f>
        <v>8956596</v>
      </c>
    </row>
    <row r="69" spans="1:7" ht="12.75" customHeight="1">
      <c r="A69" s="871" t="s">
        <v>145</v>
      </c>
      <c r="B69" s="507"/>
      <c r="C69" s="208" t="s">
        <v>265</v>
      </c>
      <c r="D69" s="867"/>
      <c r="E69" s="993">
        <v>1664000</v>
      </c>
      <c r="F69" s="1005">
        <v>1441000</v>
      </c>
      <c r="G69" s="1005">
        <f>SUM(1441000-456189)</f>
        <v>984811</v>
      </c>
    </row>
    <row r="70" spans="1:7" ht="12.75" customHeight="1">
      <c r="A70" s="528" t="s">
        <v>147</v>
      </c>
      <c r="B70" s="683"/>
      <c r="C70" s="568" t="s">
        <v>266</v>
      </c>
      <c r="D70" s="980"/>
      <c r="E70" s="994">
        <v>300000</v>
      </c>
      <c r="F70" s="1006">
        <v>600000</v>
      </c>
      <c r="G70" s="1006">
        <v>0</v>
      </c>
    </row>
    <row r="71" spans="1:7" ht="12.75" customHeight="1">
      <c r="A71" s="812" t="s">
        <v>149</v>
      </c>
      <c r="B71" s="981"/>
      <c r="C71" s="208" t="s">
        <v>715</v>
      </c>
      <c r="D71" s="982"/>
      <c r="E71" s="995">
        <v>2000000</v>
      </c>
      <c r="F71" s="1007">
        <v>0</v>
      </c>
      <c r="G71" s="1007">
        <v>0</v>
      </c>
    </row>
    <row r="72" spans="1:7" s="12" customFormat="1" ht="12.75" customHeight="1">
      <c r="A72" s="782" t="s">
        <v>151</v>
      </c>
      <c r="B72" s="684"/>
      <c r="C72" s="983" t="s">
        <v>787</v>
      </c>
      <c r="D72" s="984"/>
      <c r="E72" s="996">
        <f>SUM(E73:E75)</f>
        <v>6349000</v>
      </c>
      <c r="F72" s="1008">
        <f>SUM(F73:F75)</f>
        <v>0</v>
      </c>
      <c r="G72" s="1008">
        <f>SUM(G73:G75)</f>
        <v>0</v>
      </c>
    </row>
    <row r="73" spans="1:7" ht="12.75" customHeight="1">
      <c r="A73" s="528" t="s">
        <v>209</v>
      </c>
      <c r="B73" s="683"/>
      <c r="C73" s="691" t="s">
        <v>264</v>
      </c>
      <c r="D73" s="980"/>
      <c r="E73" s="994">
        <v>1841000</v>
      </c>
      <c r="F73" s="1006">
        <v>0</v>
      </c>
      <c r="G73" s="1006">
        <v>0</v>
      </c>
    </row>
    <row r="74" spans="1:7" ht="12.75" customHeight="1">
      <c r="A74" s="528" t="s">
        <v>211</v>
      </c>
      <c r="B74" s="683"/>
      <c r="C74" s="691" t="s">
        <v>265</v>
      </c>
      <c r="D74" s="980"/>
      <c r="E74" s="994">
        <v>508000</v>
      </c>
      <c r="F74" s="1006">
        <v>0</v>
      </c>
      <c r="G74" s="1006">
        <v>0</v>
      </c>
    </row>
    <row r="75" spans="1:7" ht="12.75" customHeight="1">
      <c r="A75" s="528" t="s">
        <v>279</v>
      </c>
      <c r="B75" s="683"/>
      <c r="C75" s="691" t="s">
        <v>266</v>
      </c>
      <c r="D75" s="980"/>
      <c r="E75" s="994">
        <v>4000000</v>
      </c>
      <c r="F75" s="1006">
        <v>0</v>
      </c>
      <c r="G75" s="1006">
        <v>0</v>
      </c>
    </row>
    <row r="76" spans="1:7" s="12" customFormat="1" ht="12.75" customHeight="1">
      <c r="A76" s="782" t="s">
        <v>212</v>
      </c>
      <c r="B76" s="684"/>
      <c r="C76" s="983" t="s">
        <v>788</v>
      </c>
      <c r="D76" s="984"/>
      <c r="E76" s="996">
        <f>SUM(E77:E80)</f>
        <v>15669000</v>
      </c>
      <c r="F76" s="1008">
        <f>SUM(F77:F80)</f>
        <v>0</v>
      </c>
      <c r="G76" s="1008">
        <f>SUM(G77:G80)</f>
        <v>0</v>
      </c>
    </row>
    <row r="77" spans="1:7" ht="12.75" customHeight="1">
      <c r="A77" s="528" t="s">
        <v>214</v>
      </c>
      <c r="B77" s="683"/>
      <c r="C77" s="691" t="s">
        <v>264</v>
      </c>
      <c r="D77" s="980"/>
      <c r="E77" s="994">
        <v>6139000</v>
      </c>
      <c r="F77" s="1006">
        <v>0</v>
      </c>
      <c r="G77" s="1006">
        <v>0</v>
      </c>
    </row>
    <row r="78" spans="1:7" ht="12.75" customHeight="1">
      <c r="A78" s="528" t="s">
        <v>281</v>
      </c>
      <c r="B78" s="683"/>
      <c r="C78" s="691" t="s">
        <v>265</v>
      </c>
      <c r="D78" s="980"/>
      <c r="E78" s="994">
        <v>1702000</v>
      </c>
      <c r="F78" s="1006">
        <v>0</v>
      </c>
      <c r="G78" s="1006">
        <v>0</v>
      </c>
    </row>
    <row r="79" spans="1:7" ht="12.75" customHeight="1">
      <c r="A79" s="528" t="s">
        <v>282</v>
      </c>
      <c r="B79" s="683"/>
      <c r="C79" s="691" t="s">
        <v>266</v>
      </c>
      <c r="D79" s="980"/>
      <c r="E79" s="994">
        <v>7628000</v>
      </c>
      <c r="F79" s="1006">
        <v>0</v>
      </c>
      <c r="G79" s="1006">
        <v>0</v>
      </c>
    </row>
    <row r="80" spans="1:7" ht="12.75" customHeight="1" thickBot="1">
      <c r="A80" s="812" t="s">
        <v>283</v>
      </c>
      <c r="B80" s="981"/>
      <c r="C80" s="605" t="s">
        <v>715</v>
      </c>
      <c r="D80" s="982"/>
      <c r="E80" s="995">
        <v>200000</v>
      </c>
      <c r="F80" s="1007">
        <v>0</v>
      </c>
      <c r="G80" s="1007">
        <v>0</v>
      </c>
    </row>
    <row r="81" spans="1:7" s="874" customFormat="1" ht="48" customHeight="1" thickBot="1">
      <c r="A81" s="1021" t="s">
        <v>284</v>
      </c>
      <c r="B81" s="873"/>
      <c r="C81" s="1502" t="s">
        <v>572</v>
      </c>
      <c r="D81" s="1502"/>
      <c r="E81" s="1019">
        <f>SUM(E26+E31+E36+E41+E46+E51+E56+E60+E65+E67)+E72+E76</f>
        <v>108076000</v>
      </c>
      <c r="F81" s="1020">
        <f>SUM(F26+F31+F36+F41+F46+F51+F56+F60+F65+F67)</f>
        <v>94122000</v>
      </c>
      <c r="G81" s="1020">
        <f>SUM(G26+G31+G36+G41+G46+G51+G56+G60+G65+G67)</f>
        <v>89518407</v>
      </c>
    </row>
    <row r="82" spans="1:7" ht="12.75" customHeight="1">
      <c r="A82" s="870" t="s">
        <v>286</v>
      </c>
      <c r="B82" s="868"/>
      <c r="C82" s="306" t="s">
        <v>547</v>
      </c>
      <c r="D82" s="377">
        <v>31</v>
      </c>
      <c r="E82" s="997">
        <v>50508000</v>
      </c>
      <c r="F82" s="1009">
        <f>SUM(F27+F32+F37+F42+F47+F52+F57+F61+F68)</f>
        <v>46037000</v>
      </c>
      <c r="G82" s="1009">
        <f>SUM(G27+G32+G37+G42+G47+G52+G57+G61+G68)</f>
        <v>41889596</v>
      </c>
    </row>
    <row r="83" spans="1:7" ht="12.75" customHeight="1">
      <c r="A83" s="870" t="s">
        <v>288</v>
      </c>
      <c r="B83" s="253"/>
      <c r="C83" s="866" t="s">
        <v>265</v>
      </c>
      <c r="D83" s="309"/>
      <c r="E83" s="997">
        <f>SUM(E28+E33+E38+E43+E48+E53+E58+E62+E69)+E74+E78</f>
        <v>12285000</v>
      </c>
      <c r="F83" s="1009">
        <f>SUM(F28+F33+F38+F43+F48+F53+F58+F62+F69)</f>
        <v>9033000</v>
      </c>
      <c r="G83" s="1009">
        <f>SUM(G28+G33+G38+G43+G48+G53+G58+G62+G69)</f>
        <v>8576811</v>
      </c>
    </row>
    <row r="84" spans="1:7" ht="12.75" customHeight="1">
      <c r="A84" s="870" t="s">
        <v>290</v>
      </c>
      <c r="B84" s="253"/>
      <c r="C84" s="866" t="s">
        <v>725</v>
      </c>
      <c r="D84" s="309"/>
      <c r="E84" s="997">
        <v>42833000</v>
      </c>
      <c r="F84" s="1009">
        <f>SUM(F29+F34+F39+F44+F49+F54+F59+F63+F70)+F66</f>
        <v>38702000</v>
      </c>
      <c r="G84" s="1009">
        <f>SUM(G29+G34+G39+G44+G49+G54+G59+G63+G70)+G66</f>
        <v>38702000</v>
      </c>
    </row>
    <row r="85" spans="1:7" ht="12.75" customHeight="1" thickBot="1">
      <c r="A85" s="872" t="s">
        <v>292</v>
      </c>
      <c r="B85" s="740"/>
      <c r="C85" s="741" t="s">
        <v>263</v>
      </c>
      <c r="D85" s="742"/>
      <c r="E85" s="998">
        <v>2450000</v>
      </c>
      <c r="F85" s="1010">
        <f>SUM(F30+F35+F40+F45+F50+F55+F64)</f>
        <v>350000</v>
      </c>
      <c r="G85" s="1010">
        <f>SUM(G30+G35+G40+G45+G50+G55+G64)</f>
        <v>350000</v>
      </c>
    </row>
  </sheetData>
  <sheetProtection selectLockedCells="1" selectUnlockedCells="1"/>
  <mergeCells count="22">
    <mergeCell ref="C16:D16"/>
    <mergeCell ref="A9:B9"/>
    <mergeCell ref="A3:G3"/>
    <mergeCell ref="A1:G1"/>
    <mergeCell ref="A5:G5"/>
    <mergeCell ref="A24:B24"/>
    <mergeCell ref="C20:D20"/>
    <mergeCell ref="A25:B25"/>
    <mergeCell ref="C15:D15"/>
    <mergeCell ref="C8:D8"/>
    <mergeCell ref="C9:D9"/>
    <mergeCell ref="C17:D17"/>
    <mergeCell ref="C81:D81"/>
    <mergeCell ref="C11:D11"/>
    <mergeCell ref="C12:D12"/>
    <mergeCell ref="C13:D13"/>
    <mergeCell ref="C14:D14"/>
    <mergeCell ref="A4:G4"/>
    <mergeCell ref="C18:D18"/>
    <mergeCell ref="A8:B8"/>
    <mergeCell ref="E7:G7"/>
    <mergeCell ref="C21:D21"/>
  </mergeCells>
  <printOptions horizontalCentered="1"/>
  <pageMargins left="0.7874015748031497" right="0.7874015748031497" top="1.062992125984252" bottom="1.062992125984252" header="0.5118110236220472" footer="0.7874015748031497"/>
  <pageSetup horizontalDpi="600" verticalDpi="600" orientation="portrait" paperSize="9" scale="81" r:id="rId1"/>
  <headerFooter alignWithMargins="0">
    <oddFooter>&amp;C&amp;"Times New Roman,Normál"&amp;12Oldal &amp;P</oddFooter>
  </headerFooter>
  <rowBreaks count="1" manualBreakCount="1">
    <brk id="40" max="6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C000"/>
  </sheetPr>
  <dimension ref="A1:J122"/>
  <sheetViews>
    <sheetView view="pageBreakPreview" zoomScale="110" zoomScaleSheetLayoutView="110" zoomScalePageLayoutView="0" workbookViewId="0" topLeftCell="A1">
      <selection activeCell="A3" sqref="A3:G3"/>
    </sheetView>
  </sheetViews>
  <sheetFormatPr defaultColWidth="11.57421875" defaultRowHeight="12.75" customHeight="1"/>
  <cols>
    <col min="1" max="1" width="4.00390625" style="378" customWidth="1"/>
    <col min="2" max="2" width="4.28125" style="378" customWidth="1"/>
    <col min="3" max="3" width="40.421875" style="378" customWidth="1"/>
    <col min="4" max="4" width="5.8515625" style="378" customWidth="1"/>
    <col min="5" max="7" width="17.8515625" style="378" customWidth="1"/>
    <col min="8" max="16384" width="11.57421875" style="378" customWidth="1"/>
  </cols>
  <sheetData>
    <row r="1" spans="1:7" s="379" customFormat="1" ht="18" customHeight="1">
      <c r="A1" s="1581" t="s">
        <v>573</v>
      </c>
      <c r="B1" s="1581"/>
      <c r="C1" s="1581"/>
      <c r="D1" s="1581"/>
      <c r="E1" s="1581"/>
      <c r="F1" s="1581"/>
      <c r="G1" s="1581"/>
    </row>
    <row r="2" spans="1:7" ht="12.75" customHeight="1">
      <c r="A2" s="1580" t="s">
        <v>825</v>
      </c>
      <c r="B2" s="1580"/>
      <c r="C2" s="1580"/>
      <c r="D2" s="1580"/>
      <c r="E2" s="1580"/>
      <c r="F2" s="1580"/>
      <c r="G2" s="1580"/>
    </row>
    <row r="3" spans="1:7" ht="12" customHeight="1">
      <c r="A3" s="1582" t="s">
        <v>814</v>
      </c>
      <c r="B3" s="1582"/>
      <c r="C3" s="1582"/>
      <c r="D3" s="1582"/>
      <c r="E3" s="1582"/>
      <c r="F3" s="1582"/>
      <c r="G3" s="1582"/>
    </row>
    <row r="4" spans="1:7" ht="18" customHeight="1">
      <c r="A4" s="1579" t="s">
        <v>574</v>
      </c>
      <c r="B4" s="1579"/>
      <c r="C4" s="1579"/>
      <c r="D4" s="1579"/>
      <c r="E4" s="1579"/>
      <c r="F4" s="1579"/>
      <c r="G4" s="1579"/>
    </row>
    <row r="5" spans="6:7" ht="24.75" customHeight="1">
      <c r="F5" s="380"/>
      <c r="G5" s="380"/>
    </row>
    <row r="6" spans="1:7" ht="12.75" customHeight="1" thickBot="1">
      <c r="A6" s="1575"/>
      <c r="B6" s="1575"/>
      <c r="C6" s="1575"/>
      <c r="D6" s="381"/>
      <c r="E6" s="382"/>
      <c r="F6" s="383"/>
      <c r="G6" s="383" t="s">
        <v>155</v>
      </c>
    </row>
    <row r="7" spans="1:7" ht="42.75" customHeight="1">
      <c r="A7" s="1576" t="s">
        <v>156</v>
      </c>
      <c r="B7" s="1577"/>
      <c r="C7" s="1578" t="s">
        <v>157</v>
      </c>
      <c r="D7" s="1578"/>
      <c r="E7" s="895" t="s">
        <v>158</v>
      </c>
      <c r="F7" s="896" t="s">
        <v>159</v>
      </c>
      <c r="G7" s="896" t="s">
        <v>816</v>
      </c>
    </row>
    <row r="8" spans="1:7" ht="12.75" customHeight="1" thickBot="1">
      <c r="A8" s="1567" t="s">
        <v>161</v>
      </c>
      <c r="B8" s="1568"/>
      <c r="C8" s="1569" t="s">
        <v>162</v>
      </c>
      <c r="D8" s="1569"/>
      <c r="E8" s="919" t="s">
        <v>163</v>
      </c>
      <c r="F8" s="920" t="s">
        <v>164</v>
      </c>
      <c r="G8" s="920" t="s">
        <v>508</v>
      </c>
    </row>
    <row r="9" spans="1:7" s="883" customFormat="1" ht="29.25" customHeight="1">
      <c r="A9" s="917" t="s">
        <v>38</v>
      </c>
      <c r="B9" s="918"/>
      <c r="C9" s="1574" t="s">
        <v>654</v>
      </c>
      <c r="D9" s="1574"/>
      <c r="E9" s="882">
        <v>58009000</v>
      </c>
      <c r="F9" s="898">
        <v>60171959</v>
      </c>
      <c r="G9" s="898">
        <v>60171959</v>
      </c>
    </row>
    <row r="10" spans="1:7" s="883" customFormat="1" ht="27.75" customHeight="1">
      <c r="A10" s="897" t="s">
        <v>40</v>
      </c>
      <c r="B10" s="884"/>
      <c r="C10" s="1570" t="s">
        <v>655</v>
      </c>
      <c r="D10" s="1571"/>
      <c r="E10" s="880">
        <v>67773000</v>
      </c>
      <c r="F10" s="899">
        <v>68089907</v>
      </c>
      <c r="G10" s="899">
        <v>68089907</v>
      </c>
    </row>
    <row r="11" spans="1:7" s="883" customFormat="1" ht="25.5" customHeight="1">
      <c r="A11" s="900" t="s">
        <v>47</v>
      </c>
      <c r="B11" s="885"/>
      <c r="C11" s="1572" t="s">
        <v>676</v>
      </c>
      <c r="D11" s="1573"/>
      <c r="E11" s="880">
        <v>52490000</v>
      </c>
      <c r="F11" s="899">
        <v>50423193</v>
      </c>
      <c r="G11" s="899">
        <v>50423193</v>
      </c>
    </row>
    <row r="12" spans="1:7" s="883" customFormat="1" ht="29.25" customHeight="1">
      <c r="A12" s="901" t="s">
        <v>49</v>
      </c>
      <c r="B12" s="881"/>
      <c r="C12" s="1572" t="s">
        <v>656</v>
      </c>
      <c r="D12" s="1573"/>
      <c r="E12" s="880">
        <v>4028000</v>
      </c>
      <c r="F12" s="899">
        <v>3982020</v>
      </c>
      <c r="G12" s="899">
        <v>3982020</v>
      </c>
    </row>
    <row r="13" spans="1:7" s="883" customFormat="1" ht="29.25" customHeight="1">
      <c r="A13" s="901" t="s">
        <v>51</v>
      </c>
      <c r="B13" s="881"/>
      <c r="C13" s="1572" t="s">
        <v>657</v>
      </c>
      <c r="D13" s="1573"/>
      <c r="E13" s="880">
        <v>2561000</v>
      </c>
      <c r="F13" s="902"/>
      <c r="G13" s="902">
        <v>231100</v>
      </c>
    </row>
    <row r="14" spans="1:7" s="883" customFormat="1" ht="12">
      <c r="A14" s="901" t="s">
        <v>53</v>
      </c>
      <c r="B14" s="881"/>
      <c r="C14" s="1572" t="s">
        <v>658</v>
      </c>
      <c r="D14" s="1573"/>
      <c r="E14" s="1025">
        <v>284000</v>
      </c>
      <c r="F14" s="899"/>
      <c r="G14" s="899">
        <v>3704266</v>
      </c>
    </row>
    <row r="15" spans="1:7" ht="12.75">
      <c r="A15" s="903" t="s">
        <v>55</v>
      </c>
      <c r="B15" s="385"/>
      <c r="C15" s="1551" t="s">
        <v>165</v>
      </c>
      <c r="D15" s="1552"/>
      <c r="E15" s="1026">
        <f>SUM(E9:E14)</f>
        <v>185145000</v>
      </c>
      <c r="F15" s="904">
        <f>SUM(F9:F14)</f>
        <v>182667079</v>
      </c>
      <c r="G15" s="904">
        <f>SUM(G9:G14)</f>
        <v>186602445</v>
      </c>
    </row>
    <row r="16" spans="1:7" ht="25.5" customHeight="1">
      <c r="A16" s="903" t="s">
        <v>57</v>
      </c>
      <c r="B16" s="385"/>
      <c r="C16" s="1545" t="s">
        <v>166</v>
      </c>
      <c r="D16" s="1546"/>
      <c r="E16" s="1026">
        <f>SUM(E18:E19)</f>
        <v>44500000</v>
      </c>
      <c r="F16" s="904">
        <f>SUM(F17:F19)</f>
        <v>15145000</v>
      </c>
      <c r="G16" s="904">
        <f>SUM(G17:G19)</f>
        <v>9941807</v>
      </c>
    </row>
    <row r="17" spans="1:7" s="879" customFormat="1" ht="12">
      <c r="A17" s="905" t="s">
        <v>86</v>
      </c>
      <c r="B17" s="878"/>
      <c r="C17" s="1547" t="s">
        <v>677</v>
      </c>
      <c r="D17" s="1548"/>
      <c r="E17" s="1027"/>
      <c r="F17" s="906"/>
      <c r="G17" s="906"/>
    </row>
    <row r="18" spans="1:7" s="879" customFormat="1" ht="12">
      <c r="A18" s="905" t="s">
        <v>59</v>
      </c>
      <c r="B18" s="878"/>
      <c r="C18" s="1547" t="s">
        <v>743</v>
      </c>
      <c r="D18" s="1548"/>
      <c r="E18" s="1027">
        <v>31199000</v>
      </c>
      <c r="F18" s="906"/>
      <c r="G18" s="906"/>
    </row>
    <row r="19" spans="1:7" s="879" customFormat="1" ht="12">
      <c r="A19" s="905" t="s">
        <v>61</v>
      </c>
      <c r="B19" s="878"/>
      <c r="C19" s="1549" t="s">
        <v>678</v>
      </c>
      <c r="D19" s="1550"/>
      <c r="E19" s="1027">
        <v>13301000</v>
      </c>
      <c r="F19" s="929">
        <v>15145000</v>
      </c>
      <c r="G19" s="929">
        <v>9941807</v>
      </c>
    </row>
    <row r="20" spans="1:7" s="887" customFormat="1" ht="33" customHeight="1">
      <c r="A20" s="907" t="s">
        <v>63</v>
      </c>
      <c r="B20" s="886" t="s">
        <v>167</v>
      </c>
      <c r="C20" s="1557" t="s">
        <v>168</v>
      </c>
      <c r="D20" s="1558"/>
      <c r="E20" s="1028">
        <f>SUM(E15+E16)</f>
        <v>229645000</v>
      </c>
      <c r="F20" s="909">
        <f>SUM(F15+F16)</f>
        <v>197812079</v>
      </c>
      <c r="G20" s="909">
        <f>SUM(G15+G16)</f>
        <v>196544252</v>
      </c>
    </row>
    <row r="21" spans="1:7" s="407" customFormat="1" ht="27" customHeight="1">
      <c r="A21" s="908" t="s">
        <v>65</v>
      </c>
      <c r="B21" s="889" t="s">
        <v>169</v>
      </c>
      <c r="C21" s="1559" t="s">
        <v>170</v>
      </c>
      <c r="D21" s="1559"/>
      <c r="E21" s="1029">
        <v>80000000</v>
      </c>
      <c r="F21" s="909">
        <v>0</v>
      </c>
      <c r="G21" s="909">
        <v>0</v>
      </c>
    </row>
    <row r="22" spans="1:7" s="891" customFormat="1" ht="12">
      <c r="A22" s="901" t="s">
        <v>92</v>
      </c>
      <c r="B22" s="890"/>
      <c r="C22" s="1553" t="s">
        <v>671</v>
      </c>
      <c r="D22" s="1554"/>
      <c r="E22" s="1030">
        <v>6755000</v>
      </c>
      <c r="F22" s="899">
        <v>6755000</v>
      </c>
      <c r="G22" s="899">
        <v>6755000</v>
      </c>
    </row>
    <row r="23" spans="1:7" s="891" customFormat="1" ht="12">
      <c r="A23" s="901" t="s">
        <v>66</v>
      </c>
      <c r="B23" s="890"/>
      <c r="C23" s="1563" t="s">
        <v>672</v>
      </c>
      <c r="D23" s="1564"/>
      <c r="E23" s="1030">
        <v>133432000</v>
      </c>
      <c r="F23" s="899">
        <v>134000000</v>
      </c>
      <c r="G23" s="899">
        <v>134000000</v>
      </c>
    </row>
    <row r="24" spans="1:7" s="891" customFormat="1" ht="12">
      <c r="A24" s="901" t="s">
        <v>67</v>
      </c>
      <c r="B24" s="890"/>
      <c r="C24" s="1563" t="s">
        <v>673</v>
      </c>
      <c r="D24" s="1564"/>
      <c r="E24" s="1030">
        <v>8378000</v>
      </c>
      <c r="F24" s="899">
        <v>8935000</v>
      </c>
      <c r="G24" s="899">
        <v>8935000</v>
      </c>
    </row>
    <row r="25" spans="1:7" s="891" customFormat="1" ht="26.25" customHeight="1">
      <c r="A25" s="901" t="s">
        <v>68</v>
      </c>
      <c r="B25" s="890"/>
      <c r="C25" s="1565" t="s">
        <v>674</v>
      </c>
      <c r="D25" s="1566"/>
      <c r="E25" s="1030">
        <v>315000</v>
      </c>
      <c r="F25" s="899">
        <v>315000</v>
      </c>
      <c r="G25" s="899">
        <v>0</v>
      </c>
    </row>
    <row r="26" spans="1:7" s="891" customFormat="1" ht="17.25" customHeight="1">
      <c r="A26" s="901" t="s">
        <v>70</v>
      </c>
      <c r="B26" s="890"/>
      <c r="C26" s="1535" t="s">
        <v>675</v>
      </c>
      <c r="D26" s="1536"/>
      <c r="E26" s="1030">
        <v>1000000</v>
      </c>
      <c r="F26" s="899">
        <v>150000</v>
      </c>
      <c r="G26" s="899">
        <v>465000</v>
      </c>
    </row>
    <row r="27" spans="1:7" s="407" customFormat="1" ht="12.75">
      <c r="A27" s="908" t="s">
        <v>97</v>
      </c>
      <c r="B27" s="889" t="s">
        <v>176</v>
      </c>
      <c r="C27" s="1537" t="s">
        <v>177</v>
      </c>
      <c r="D27" s="1538"/>
      <c r="E27" s="1029">
        <f>SUM(E22:E26)</f>
        <v>149880000</v>
      </c>
      <c r="F27" s="909">
        <f>SUM(F22:F26)</f>
        <v>150155000</v>
      </c>
      <c r="G27" s="909">
        <f>SUM(G22:G26)</f>
        <v>150155000</v>
      </c>
    </row>
    <row r="28" spans="1:7" s="407" customFormat="1" ht="12.75">
      <c r="A28" s="903" t="s">
        <v>99</v>
      </c>
      <c r="B28" s="889"/>
      <c r="C28" s="1539" t="s">
        <v>659</v>
      </c>
      <c r="D28" s="1540"/>
      <c r="E28" s="1031">
        <v>4671000</v>
      </c>
      <c r="F28" s="904">
        <v>5050000</v>
      </c>
      <c r="G28" s="904">
        <v>5050000</v>
      </c>
    </row>
    <row r="29" spans="1:7" s="407" customFormat="1" ht="12.75">
      <c r="A29" s="903" t="s">
        <v>101</v>
      </c>
      <c r="B29" s="889"/>
      <c r="C29" s="1523" t="s">
        <v>179</v>
      </c>
      <c r="D29" s="1524"/>
      <c r="E29" s="1031">
        <v>4859000</v>
      </c>
      <c r="F29" s="904">
        <v>52000</v>
      </c>
      <c r="G29" s="904">
        <v>2800000</v>
      </c>
    </row>
    <row r="30" spans="1:7" s="407" customFormat="1" ht="12.75">
      <c r="A30" s="903" t="s">
        <v>103</v>
      </c>
      <c r="B30" s="889"/>
      <c r="C30" s="1523" t="s">
        <v>180</v>
      </c>
      <c r="D30" s="1524"/>
      <c r="E30" s="1031">
        <v>500000</v>
      </c>
      <c r="F30" s="904">
        <v>650000</v>
      </c>
      <c r="G30" s="904">
        <v>650000</v>
      </c>
    </row>
    <row r="31" spans="1:7" s="407" customFormat="1" ht="12.75">
      <c r="A31" s="903" t="s">
        <v>105</v>
      </c>
      <c r="B31" s="889"/>
      <c r="C31" s="1523" t="s">
        <v>182</v>
      </c>
      <c r="D31" s="1524"/>
      <c r="E31" s="1031">
        <v>4830000</v>
      </c>
      <c r="F31" s="904">
        <v>4900585</v>
      </c>
      <c r="G31" s="904">
        <v>4900585</v>
      </c>
    </row>
    <row r="32" spans="1:7" s="407" customFormat="1" ht="12.75">
      <c r="A32" s="903" t="s">
        <v>107</v>
      </c>
      <c r="B32" s="889"/>
      <c r="C32" s="1193" t="s">
        <v>818</v>
      </c>
      <c r="D32" s="1194"/>
      <c r="E32" s="1031">
        <v>0</v>
      </c>
      <c r="F32" s="904">
        <v>0</v>
      </c>
      <c r="G32" s="904">
        <v>5708000</v>
      </c>
    </row>
    <row r="33" spans="1:7" ht="12.75">
      <c r="A33" s="903" t="s">
        <v>109</v>
      </c>
      <c r="B33" s="385"/>
      <c r="C33" s="1527" t="s">
        <v>670</v>
      </c>
      <c r="D33" s="1528"/>
      <c r="E33" s="1026">
        <v>40000</v>
      </c>
      <c r="F33" s="904">
        <v>30000</v>
      </c>
      <c r="G33" s="904">
        <v>20000</v>
      </c>
    </row>
    <row r="34" spans="1:10" ht="12.75" customHeight="1">
      <c r="A34" s="903" t="s">
        <v>111</v>
      </c>
      <c r="B34" s="385"/>
      <c r="C34" s="1529" t="s">
        <v>185</v>
      </c>
      <c r="D34" s="1530"/>
      <c r="E34" s="1026">
        <v>4418000</v>
      </c>
      <c r="F34" s="904">
        <v>5700000</v>
      </c>
      <c r="G34" s="904">
        <v>2000</v>
      </c>
      <c r="J34" s="378" t="s">
        <v>797</v>
      </c>
    </row>
    <row r="35" spans="1:7" s="407" customFormat="1" ht="12.75">
      <c r="A35" s="908" t="s">
        <v>113</v>
      </c>
      <c r="B35" s="386" t="s">
        <v>186</v>
      </c>
      <c r="C35" s="1525" t="s">
        <v>78</v>
      </c>
      <c r="D35" s="1526"/>
      <c r="E35" s="1032">
        <f>SUM(E28:E34)</f>
        <v>19318000</v>
      </c>
      <c r="F35" s="910">
        <f>SUM(F28:F34)</f>
        <v>16382585</v>
      </c>
      <c r="G35" s="910">
        <f>SUM(G28:G34)</f>
        <v>19130585</v>
      </c>
    </row>
    <row r="36" spans="1:7" s="407" customFormat="1" ht="12.75" customHeight="1">
      <c r="A36" s="908" t="s">
        <v>115</v>
      </c>
      <c r="B36" s="386" t="s">
        <v>187</v>
      </c>
      <c r="C36" s="1560" t="s">
        <v>13</v>
      </c>
      <c r="D36" s="1560"/>
      <c r="E36" s="1029">
        <v>41468000</v>
      </c>
      <c r="F36" s="730">
        <v>40639830</v>
      </c>
      <c r="G36" s="730">
        <v>40639830</v>
      </c>
    </row>
    <row r="37" spans="1:7" s="407" customFormat="1" ht="12.75" customHeight="1">
      <c r="A37" s="908" t="s">
        <v>117</v>
      </c>
      <c r="B37" s="888" t="s">
        <v>744</v>
      </c>
      <c r="C37" s="1525" t="s">
        <v>189</v>
      </c>
      <c r="D37" s="1526"/>
      <c r="E37" s="1032">
        <v>907000</v>
      </c>
      <c r="F37" s="909">
        <v>0</v>
      </c>
      <c r="G37" s="909">
        <v>200000</v>
      </c>
    </row>
    <row r="38" spans="1:7" s="407" customFormat="1" ht="12.75" customHeight="1" thickBot="1">
      <c r="A38" s="921" t="s">
        <v>118</v>
      </c>
      <c r="B38" s="922" t="s">
        <v>190</v>
      </c>
      <c r="C38" s="1531" t="s">
        <v>745</v>
      </c>
      <c r="D38" s="1532"/>
      <c r="E38" s="923">
        <v>1273000</v>
      </c>
      <c r="F38" s="924">
        <v>0</v>
      </c>
      <c r="G38" s="924">
        <v>0</v>
      </c>
    </row>
    <row r="39" spans="1:7" s="892" customFormat="1" ht="15.75" thickBot="1">
      <c r="A39" s="925" t="s">
        <v>120</v>
      </c>
      <c r="B39" s="926"/>
      <c r="C39" s="1541" t="s">
        <v>538</v>
      </c>
      <c r="D39" s="1542"/>
      <c r="E39" s="927">
        <f>SUM(E20+E21+E27+E35+E36+E37+E38)</f>
        <v>522491000</v>
      </c>
      <c r="F39" s="928">
        <f>SUM(F20+F21+F27+F35+F36+F37+F38)</f>
        <v>404989494</v>
      </c>
      <c r="G39" s="928">
        <f>SUM(G20+G21+G27+G35+G36+G37+G38)</f>
        <v>406669667</v>
      </c>
    </row>
    <row r="40" spans="1:7" ht="12.75" customHeight="1">
      <c r="A40" s="1149" t="s">
        <v>122</v>
      </c>
      <c r="B40" s="1150"/>
      <c r="C40" s="1561" t="s">
        <v>746</v>
      </c>
      <c r="D40" s="1562"/>
      <c r="E40" s="1151">
        <v>80000000</v>
      </c>
      <c r="F40" s="1152">
        <v>0</v>
      </c>
      <c r="G40" s="1152">
        <v>0</v>
      </c>
    </row>
    <row r="41" spans="1:7" s="387" customFormat="1" ht="12.75" customHeight="1">
      <c r="A41" s="911" t="s">
        <v>124</v>
      </c>
      <c r="B41" s="893"/>
      <c r="C41" s="1533" t="s">
        <v>225</v>
      </c>
      <c r="D41" s="1534"/>
      <c r="E41" s="1023">
        <v>51066000</v>
      </c>
      <c r="F41" s="1156">
        <f>SUM(F42:F43)</f>
        <v>45816229</v>
      </c>
      <c r="G41" s="1156">
        <v>46294271</v>
      </c>
    </row>
    <row r="42" spans="1:7" s="387" customFormat="1" ht="12.75" customHeight="1">
      <c r="A42" s="1153" t="s">
        <v>126</v>
      </c>
      <c r="B42" s="1141"/>
      <c r="C42" s="1544" t="s">
        <v>809</v>
      </c>
      <c r="D42" s="1544"/>
      <c r="E42" s="1142"/>
      <c r="F42" s="1154">
        <v>21037267</v>
      </c>
      <c r="G42" s="1154">
        <v>16745809</v>
      </c>
    </row>
    <row r="43" spans="1:7" s="387" customFormat="1" ht="12.75" customHeight="1">
      <c r="A43" s="1153" t="s">
        <v>128</v>
      </c>
      <c r="B43" s="1141"/>
      <c r="C43" s="1544" t="s">
        <v>810</v>
      </c>
      <c r="D43" s="1544"/>
      <c r="E43" s="1142"/>
      <c r="F43" s="1154">
        <v>24778962</v>
      </c>
      <c r="G43" s="1154">
        <v>29548462</v>
      </c>
    </row>
    <row r="44" spans="1:7" ht="12.75" customHeight="1">
      <c r="A44" s="1155" t="s">
        <v>130</v>
      </c>
      <c r="B44" s="1147"/>
      <c r="C44" s="1543" t="s">
        <v>228</v>
      </c>
      <c r="D44" s="1543"/>
      <c r="E44" s="1148">
        <v>4153000</v>
      </c>
      <c r="F44" s="1195">
        <v>6401277</v>
      </c>
      <c r="G44" s="1195">
        <v>7745538</v>
      </c>
    </row>
    <row r="45" spans="1:7" s="892" customFormat="1" ht="17.25" customHeight="1" thickBot="1">
      <c r="A45" s="1143" t="s">
        <v>131</v>
      </c>
      <c r="B45" s="1144"/>
      <c r="C45" s="1521" t="s">
        <v>553</v>
      </c>
      <c r="D45" s="1522"/>
      <c r="E45" s="1145">
        <f>SUM(E40:E44)</f>
        <v>135219000</v>
      </c>
      <c r="F45" s="1146">
        <f>SUM(F41+F44)</f>
        <v>52217506</v>
      </c>
      <c r="G45" s="1146">
        <f>SUM(G41+G44)</f>
        <v>54039809</v>
      </c>
    </row>
    <row r="46" spans="1:7" s="894" customFormat="1" ht="16.5" customHeight="1" thickBot="1">
      <c r="A46" s="930" t="s">
        <v>133</v>
      </c>
      <c r="B46" s="912"/>
      <c r="C46" s="913" t="s">
        <v>116</v>
      </c>
      <c r="D46" s="914"/>
      <c r="E46" s="915">
        <f>SUM(E39+E45)</f>
        <v>657710000</v>
      </c>
      <c r="F46" s="916">
        <f>SUM(F39+F45)</f>
        <v>457207000</v>
      </c>
      <c r="G46" s="916">
        <f>SUM(G39+G45)</f>
        <v>460709476</v>
      </c>
    </row>
    <row r="47" spans="1:7" ht="12.75" customHeight="1" thickBot="1">
      <c r="A47" s="382"/>
      <c r="B47" s="382"/>
      <c r="C47" s="382"/>
      <c r="D47" s="382"/>
      <c r="E47" s="382"/>
      <c r="F47" s="382"/>
      <c r="G47" s="382"/>
    </row>
    <row r="48" spans="1:7" ht="33.75" customHeight="1">
      <c r="A48" s="1555" t="s">
        <v>156</v>
      </c>
      <c r="B48" s="1555"/>
      <c r="C48" s="388" t="s">
        <v>256</v>
      </c>
      <c r="D48" s="389" t="s">
        <v>554</v>
      </c>
      <c r="E48" s="390" t="s">
        <v>158</v>
      </c>
      <c r="F48" s="390" t="s">
        <v>159</v>
      </c>
      <c r="G48" s="390" t="s">
        <v>159</v>
      </c>
    </row>
    <row r="49" spans="1:7" ht="19.5" customHeight="1">
      <c r="A49" s="1556" t="s">
        <v>161</v>
      </c>
      <c r="B49" s="1556"/>
      <c r="C49" s="384" t="s">
        <v>162</v>
      </c>
      <c r="D49" s="384" t="s">
        <v>163</v>
      </c>
      <c r="E49" s="384" t="s">
        <v>164</v>
      </c>
      <c r="F49" s="384" t="s">
        <v>508</v>
      </c>
      <c r="G49" s="384" t="s">
        <v>508</v>
      </c>
    </row>
    <row r="50" spans="1:7" ht="12.75" customHeight="1">
      <c r="A50" s="391" t="s">
        <v>38</v>
      </c>
      <c r="B50" s="392" t="s">
        <v>167</v>
      </c>
      <c r="C50" s="393" t="s">
        <v>575</v>
      </c>
      <c r="D50" s="393"/>
      <c r="E50" s="393">
        <f>SUM(E51)</f>
        <v>673000</v>
      </c>
      <c r="F50" s="393">
        <f>SUM(F51)</f>
        <v>673000</v>
      </c>
      <c r="G50" s="393">
        <f>SUM(G51)</f>
        <v>673000</v>
      </c>
    </row>
    <row r="51" spans="1:7" ht="12.75" customHeight="1">
      <c r="A51" s="394" t="s">
        <v>40</v>
      </c>
      <c r="B51" s="395"/>
      <c r="C51" s="396" t="s">
        <v>261</v>
      </c>
      <c r="D51" s="396"/>
      <c r="E51" s="396">
        <v>673000</v>
      </c>
      <c r="F51" s="396">
        <v>673000</v>
      </c>
      <c r="G51" s="396">
        <v>673000</v>
      </c>
    </row>
    <row r="52" spans="1:7" ht="12.75" customHeight="1">
      <c r="A52" s="397" t="s">
        <v>47</v>
      </c>
      <c r="B52" s="398" t="s">
        <v>169</v>
      </c>
      <c r="C52" s="399" t="s">
        <v>262</v>
      </c>
      <c r="D52" s="399"/>
      <c r="E52" s="399">
        <f>SUM(E53)</f>
        <v>551000</v>
      </c>
      <c r="F52" s="399">
        <v>551000</v>
      </c>
      <c r="G52" s="399">
        <v>551000</v>
      </c>
    </row>
    <row r="53" spans="1:7" ht="12.75" customHeight="1">
      <c r="A53" s="394" t="s">
        <v>49</v>
      </c>
      <c r="B53" s="395"/>
      <c r="C53" s="396" t="s">
        <v>261</v>
      </c>
      <c r="D53" s="396"/>
      <c r="E53" s="396">
        <v>551000</v>
      </c>
      <c r="F53" s="396">
        <v>551000</v>
      </c>
      <c r="G53" s="396">
        <v>551000</v>
      </c>
    </row>
    <row r="54" spans="1:7" ht="12.75" customHeight="1">
      <c r="A54" s="394" t="s">
        <v>51</v>
      </c>
      <c r="B54" s="395"/>
      <c r="C54" s="396" t="s">
        <v>263</v>
      </c>
      <c r="D54" s="396"/>
      <c r="E54" s="396"/>
      <c r="F54" s="396">
        <v>0</v>
      </c>
      <c r="G54" s="396">
        <v>0</v>
      </c>
    </row>
    <row r="55" spans="1:7" ht="12.75" customHeight="1">
      <c r="A55" s="397" t="s">
        <v>53</v>
      </c>
      <c r="B55" s="398" t="s">
        <v>186</v>
      </c>
      <c r="C55" s="399" t="s">
        <v>576</v>
      </c>
      <c r="D55" s="399"/>
      <c r="E55" s="399">
        <f>SUM(E56)</f>
        <v>8200000</v>
      </c>
      <c r="F55" s="399">
        <v>7000000</v>
      </c>
      <c r="G55" s="399">
        <v>7000000</v>
      </c>
    </row>
    <row r="56" spans="1:7" ht="12.75" customHeight="1">
      <c r="A56" s="394" t="s">
        <v>55</v>
      </c>
      <c r="B56" s="395"/>
      <c r="C56" s="396" t="s">
        <v>261</v>
      </c>
      <c r="D56" s="396"/>
      <c r="E56" s="396">
        <v>8200000</v>
      </c>
      <c r="F56" s="396">
        <v>7000000</v>
      </c>
      <c r="G56" s="396">
        <v>7000000</v>
      </c>
    </row>
    <row r="57" spans="1:7" ht="12.75" customHeight="1">
      <c r="A57" s="397" t="s">
        <v>57</v>
      </c>
      <c r="B57" s="398" t="s">
        <v>187</v>
      </c>
      <c r="C57" s="399" t="s">
        <v>268</v>
      </c>
      <c r="D57" s="399"/>
      <c r="E57" s="399">
        <f>SUM(E58)</f>
        <v>130000</v>
      </c>
      <c r="F57" s="399">
        <v>100000</v>
      </c>
      <c r="G57" s="399">
        <v>100000</v>
      </c>
    </row>
    <row r="58" spans="1:7" ht="12.75" customHeight="1">
      <c r="A58" s="394" t="s">
        <v>86</v>
      </c>
      <c r="B58" s="395"/>
      <c r="C58" s="396" t="s">
        <v>261</v>
      </c>
      <c r="D58" s="396"/>
      <c r="E58" s="396">
        <v>130000</v>
      </c>
      <c r="F58" s="396">
        <v>100000</v>
      </c>
      <c r="G58" s="396">
        <v>100000</v>
      </c>
    </row>
    <row r="59" spans="1:7" ht="12.75" customHeight="1">
      <c r="A59" s="397" t="s">
        <v>59</v>
      </c>
      <c r="B59" s="398" t="s">
        <v>190</v>
      </c>
      <c r="C59" s="399" t="s">
        <v>269</v>
      </c>
      <c r="D59" s="399">
        <v>3</v>
      </c>
      <c r="E59" s="399">
        <f>SUM(E60:E64)</f>
        <v>35014000</v>
      </c>
      <c r="F59" s="399">
        <f>SUM(F60:F64)</f>
        <v>9368000</v>
      </c>
      <c r="G59" s="399">
        <f>SUM(G60:G64)</f>
        <v>9702000</v>
      </c>
    </row>
    <row r="60" spans="1:7" ht="12.75" customHeight="1">
      <c r="A60" s="394" t="s">
        <v>61</v>
      </c>
      <c r="B60" s="395"/>
      <c r="C60" s="396" t="s">
        <v>264</v>
      </c>
      <c r="D60" s="396"/>
      <c r="E60" s="396">
        <v>23185000</v>
      </c>
      <c r="F60" s="1035">
        <v>5197000</v>
      </c>
      <c r="G60" s="1035">
        <v>5197000</v>
      </c>
    </row>
    <row r="61" spans="1:7" ht="12.75" customHeight="1">
      <c r="A61" s="394" t="s">
        <v>63</v>
      </c>
      <c r="B61" s="395"/>
      <c r="C61" s="396" t="s">
        <v>265</v>
      </c>
      <c r="D61" s="396"/>
      <c r="E61" s="396">
        <v>6329000</v>
      </c>
      <c r="F61" s="401">
        <v>1168000</v>
      </c>
      <c r="G61" s="401">
        <v>1168000</v>
      </c>
    </row>
    <row r="62" spans="1:9" ht="12.75" customHeight="1">
      <c r="A62" s="394" t="s">
        <v>65</v>
      </c>
      <c r="B62" s="402"/>
      <c r="C62" s="400" t="s">
        <v>266</v>
      </c>
      <c r="D62" s="400"/>
      <c r="E62" s="396">
        <v>4000000</v>
      </c>
      <c r="F62" s="396">
        <v>1000000</v>
      </c>
      <c r="G62" s="396">
        <v>1000000</v>
      </c>
      <c r="I62" s="403"/>
    </row>
    <row r="63" spans="1:7" ht="12.75" customHeight="1">
      <c r="A63" s="394" t="s">
        <v>92</v>
      </c>
      <c r="B63" s="402"/>
      <c r="C63" s="400" t="s">
        <v>747</v>
      </c>
      <c r="D63" s="400"/>
      <c r="E63" s="396">
        <v>1500000</v>
      </c>
      <c r="F63" s="396">
        <v>2003000</v>
      </c>
      <c r="G63" s="396">
        <v>2337000</v>
      </c>
    </row>
    <row r="64" spans="1:7" ht="12.75" customHeight="1">
      <c r="A64" s="394" t="s">
        <v>66</v>
      </c>
      <c r="B64" s="402"/>
      <c r="C64" s="400" t="s">
        <v>715</v>
      </c>
      <c r="D64" s="400"/>
      <c r="E64" s="396"/>
      <c r="F64" s="396">
        <v>0</v>
      </c>
      <c r="G64" s="396">
        <v>0</v>
      </c>
    </row>
    <row r="65" spans="1:7" ht="12.75" customHeight="1">
      <c r="A65" s="397" t="s">
        <v>67</v>
      </c>
      <c r="B65" s="404" t="s">
        <v>577</v>
      </c>
      <c r="C65" s="399" t="s">
        <v>271</v>
      </c>
      <c r="D65" s="399"/>
      <c r="E65" s="399">
        <f>SUM(E66:E68)</f>
        <v>0</v>
      </c>
      <c r="F65" s="399">
        <f>SUM(F67:F68)</f>
        <v>200000</v>
      </c>
      <c r="G65" s="399">
        <f>SUM(G67:G68)</f>
        <v>200000</v>
      </c>
    </row>
    <row r="66" spans="1:7" ht="12.75" customHeight="1">
      <c r="A66" s="394" t="s">
        <v>68</v>
      </c>
      <c r="B66" s="402"/>
      <c r="C66" s="396" t="s">
        <v>272</v>
      </c>
      <c r="D66" s="396"/>
      <c r="E66" s="396"/>
      <c r="F66" s="396"/>
      <c r="G66" s="396"/>
    </row>
    <row r="67" spans="1:7" ht="12.75" customHeight="1">
      <c r="A67" s="394" t="s">
        <v>70</v>
      </c>
      <c r="B67" s="402"/>
      <c r="C67" s="396" t="s">
        <v>263</v>
      </c>
      <c r="D67" s="396"/>
      <c r="E67" s="396"/>
      <c r="F67" s="396">
        <v>0</v>
      </c>
      <c r="G67" s="396">
        <v>0</v>
      </c>
    </row>
    <row r="68" spans="1:7" ht="12.75" customHeight="1">
      <c r="A68" s="394" t="s">
        <v>97</v>
      </c>
      <c r="B68" s="402"/>
      <c r="C68" s="396" t="s">
        <v>266</v>
      </c>
      <c r="D68" s="396"/>
      <c r="E68" s="396"/>
      <c r="F68" s="396">
        <v>200000</v>
      </c>
      <c r="G68" s="396">
        <v>200000</v>
      </c>
    </row>
    <row r="69" spans="1:7" ht="12.75" customHeight="1">
      <c r="A69" s="397" t="s">
        <v>99</v>
      </c>
      <c r="B69" s="404" t="s">
        <v>578</v>
      </c>
      <c r="C69" s="399" t="s">
        <v>579</v>
      </c>
      <c r="D69" s="399"/>
      <c r="E69" s="399">
        <f>SUM(E70:E72)</f>
        <v>236000</v>
      </c>
      <c r="F69" s="399">
        <v>0</v>
      </c>
      <c r="G69" s="399">
        <v>0</v>
      </c>
    </row>
    <row r="70" spans="1:7" ht="12.75" customHeight="1">
      <c r="A70" s="394" t="s">
        <v>101</v>
      </c>
      <c r="B70" s="402"/>
      <c r="C70" s="396" t="s">
        <v>264</v>
      </c>
      <c r="D70" s="396"/>
      <c r="E70" s="396">
        <v>185000</v>
      </c>
      <c r="F70" s="396"/>
      <c r="G70" s="396"/>
    </row>
    <row r="71" spans="1:7" ht="12.75" customHeight="1">
      <c r="A71" s="394" t="s">
        <v>103</v>
      </c>
      <c r="B71" s="402"/>
      <c r="C71" s="396" t="s">
        <v>265</v>
      </c>
      <c r="D71" s="396"/>
      <c r="E71" s="396">
        <v>51000</v>
      </c>
      <c r="F71" s="396"/>
      <c r="G71" s="396"/>
    </row>
    <row r="72" spans="1:7" ht="12.75" customHeight="1">
      <c r="A72" s="394" t="s">
        <v>105</v>
      </c>
      <c r="B72" s="402"/>
      <c r="C72" s="396" t="s">
        <v>270</v>
      </c>
      <c r="D72" s="396"/>
      <c r="E72" s="396"/>
      <c r="F72" s="396"/>
      <c r="G72" s="396"/>
    </row>
    <row r="73" spans="1:7" ht="12.75" customHeight="1">
      <c r="A73" s="397" t="s">
        <v>107</v>
      </c>
      <c r="B73" s="404" t="s">
        <v>199</v>
      </c>
      <c r="C73" s="399" t="s">
        <v>275</v>
      </c>
      <c r="D73" s="399"/>
      <c r="E73" s="399">
        <f>SUM(E74)</f>
        <v>34172000</v>
      </c>
      <c r="F73" s="399">
        <f>SUM(F74)</f>
        <v>26607089</v>
      </c>
      <c r="G73" s="399">
        <f>SUM(G74)</f>
        <v>29179089</v>
      </c>
    </row>
    <row r="74" spans="1:7" ht="30.75" customHeight="1">
      <c r="A74" s="394" t="s">
        <v>109</v>
      </c>
      <c r="B74" s="402"/>
      <c r="C74" s="932" t="s">
        <v>752</v>
      </c>
      <c r="D74" s="396"/>
      <c r="E74" s="396">
        <f>SUM(E75:E78)</f>
        <v>34172000</v>
      </c>
      <c r="F74" s="396">
        <f>SUM(F75:F78)</f>
        <v>26607089</v>
      </c>
      <c r="G74" s="396">
        <f>SUM(G75:G78)</f>
        <v>29179089</v>
      </c>
    </row>
    <row r="75" spans="1:7" s="883" customFormat="1" ht="30.75" customHeight="1">
      <c r="A75" s="940" t="s">
        <v>111</v>
      </c>
      <c r="B75" s="941"/>
      <c r="C75" s="943" t="s">
        <v>751</v>
      </c>
      <c r="D75" s="942"/>
      <c r="E75" s="942">
        <v>7272000</v>
      </c>
      <c r="F75" s="942">
        <f>SUM('6. 7.8. M  '!E42)</f>
        <v>7272000</v>
      </c>
      <c r="G75" s="942">
        <f>SUM('6. 7.8. M  '!F42)</f>
        <v>9844000</v>
      </c>
    </row>
    <row r="76" spans="1:7" s="883" customFormat="1" ht="32.25" customHeight="1">
      <c r="A76" s="940" t="s">
        <v>113</v>
      </c>
      <c r="B76" s="941"/>
      <c r="C76" s="943" t="s">
        <v>753</v>
      </c>
      <c r="D76" s="942"/>
      <c r="E76" s="942">
        <v>23000000</v>
      </c>
      <c r="F76" s="1033">
        <f>SUM('6. 7.8. M  '!E44)</f>
        <v>16435089</v>
      </c>
      <c r="G76" s="1033">
        <f>SUM('6. 7.8. M  '!F44)</f>
        <v>16435089</v>
      </c>
    </row>
    <row r="77" spans="1:7" s="883" customFormat="1" ht="12.75" customHeight="1">
      <c r="A77" s="940" t="s">
        <v>115</v>
      </c>
      <c r="B77" s="941"/>
      <c r="C77" s="944" t="s">
        <v>754</v>
      </c>
      <c r="D77" s="942"/>
      <c r="E77" s="942">
        <v>3000000</v>
      </c>
      <c r="F77" s="942">
        <f>SUM('6. 7.8. M  '!E47)</f>
        <v>2000000</v>
      </c>
      <c r="G77" s="942">
        <f>SUM('6. 7.8. M  '!F47)</f>
        <v>2000000</v>
      </c>
    </row>
    <row r="78" spans="1:7" s="883" customFormat="1" ht="12.75" customHeight="1">
      <c r="A78" s="940" t="s">
        <v>117</v>
      </c>
      <c r="B78" s="941"/>
      <c r="C78" s="944" t="s">
        <v>277</v>
      </c>
      <c r="D78" s="942"/>
      <c r="E78" s="942">
        <v>900000</v>
      </c>
      <c r="F78" s="942">
        <f>SUM('6. 7.8. M  '!E48)</f>
        <v>900000</v>
      </c>
      <c r="G78" s="942">
        <f>SUM('6. 7.8. M  '!F48)</f>
        <v>900000</v>
      </c>
    </row>
    <row r="79" spans="1:7" ht="12.75" customHeight="1">
      <c r="A79" s="394" t="s">
        <v>118</v>
      </c>
      <c r="B79" s="402"/>
      <c r="C79" s="396" t="s">
        <v>580</v>
      </c>
      <c r="D79" s="396"/>
      <c r="E79" s="396"/>
      <c r="F79" s="396">
        <v>0</v>
      </c>
      <c r="G79" s="396">
        <v>0</v>
      </c>
    </row>
    <row r="80" spans="1:7" ht="12.75" customHeight="1">
      <c r="A80" s="397" t="s">
        <v>120</v>
      </c>
      <c r="B80" s="404" t="s">
        <v>236</v>
      </c>
      <c r="C80" s="399" t="s">
        <v>278</v>
      </c>
      <c r="D80" s="399"/>
      <c r="E80" s="399">
        <f>SUM(E81+E82+E86+E87)</f>
        <v>3274000</v>
      </c>
      <c r="F80" s="399">
        <f>SUM(F81+F82+F86+F87)</f>
        <v>3200000</v>
      </c>
      <c r="G80" s="399">
        <f>SUM(G81+G82+G86+G87)</f>
        <v>3200000</v>
      </c>
    </row>
    <row r="81" spans="1:7" ht="12.75" customHeight="1">
      <c r="A81" s="394" t="s">
        <v>122</v>
      </c>
      <c r="B81" s="402"/>
      <c r="C81" s="933" t="s">
        <v>696</v>
      </c>
      <c r="D81" s="396"/>
      <c r="E81" s="396"/>
      <c r="F81" s="396">
        <v>0</v>
      </c>
      <c r="G81" s="396">
        <v>0</v>
      </c>
    </row>
    <row r="82" spans="1:7" ht="12.75" customHeight="1">
      <c r="A82" s="394" t="s">
        <v>124</v>
      </c>
      <c r="B82" s="402"/>
      <c r="C82" s="252" t="s">
        <v>748</v>
      </c>
      <c r="D82" s="396"/>
      <c r="E82" s="396">
        <v>1500000</v>
      </c>
      <c r="F82" s="949">
        <f>SUM(F83:F85)</f>
        <v>1500000</v>
      </c>
      <c r="G82" s="949">
        <f>SUM(G83:G85)</f>
        <v>1500000</v>
      </c>
    </row>
    <row r="83" spans="1:7" ht="24.75" customHeight="1">
      <c r="A83" s="394" t="s">
        <v>126</v>
      </c>
      <c r="B83" s="402"/>
      <c r="C83" s="934" t="s">
        <v>697</v>
      </c>
      <c r="D83" s="396"/>
      <c r="E83" s="396"/>
      <c r="F83" s="949"/>
      <c r="G83" s="949"/>
    </row>
    <row r="84" spans="1:7" ht="15.75" customHeight="1">
      <c r="A84" s="394" t="s">
        <v>128</v>
      </c>
      <c r="B84" s="402"/>
      <c r="C84" s="934" t="s">
        <v>699</v>
      </c>
      <c r="D84" s="396"/>
      <c r="E84" s="396"/>
      <c r="F84" s="949"/>
      <c r="G84" s="949"/>
    </row>
    <row r="85" spans="1:7" ht="12.75" customHeight="1">
      <c r="A85" s="394" t="s">
        <v>130</v>
      </c>
      <c r="B85" s="402"/>
      <c r="C85" s="934" t="s">
        <v>698</v>
      </c>
      <c r="D85" s="396"/>
      <c r="E85" s="396">
        <v>1500000</v>
      </c>
      <c r="F85" s="949">
        <v>1500000</v>
      </c>
      <c r="G85" s="949">
        <v>1500000</v>
      </c>
    </row>
    <row r="86" spans="1:7" ht="12.75" customHeight="1">
      <c r="A86" s="394" t="s">
        <v>131</v>
      </c>
      <c r="B86" s="402"/>
      <c r="C86" s="252" t="s">
        <v>700</v>
      </c>
      <c r="D86" s="396"/>
      <c r="E86" s="396"/>
      <c r="F86" s="949"/>
      <c r="G86" s="949"/>
    </row>
    <row r="87" spans="1:7" ht="12.75" customHeight="1">
      <c r="A87" s="394" t="s">
        <v>133</v>
      </c>
      <c r="B87" s="402"/>
      <c r="C87" s="252" t="s">
        <v>701</v>
      </c>
      <c r="D87" s="396"/>
      <c r="E87" s="949">
        <f>SUM(E88:E92)</f>
        <v>1774000</v>
      </c>
      <c r="F87" s="949">
        <f>SUM(F88:F92)</f>
        <v>1700000</v>
      </c>
      <c r="G87" s="949">
        <f>SUM(G88:G92)</f>
        <v>1700000</v>
      </c>
    </row>
    <row r="88" spans="1:7" ht="27" customHeight="1">
      <c r="A88" s="394" t="s">
        <v>135</v>
      </c>
      <c r="B88" s="402"/>
      <c r="C88" s="934" t="s">
        <v>702</v>
      </c>
      <c r="D88" s="396"/>
      <c r="E88" s="396">
        <f>SUM(400000)+120000</f>
        <v>520000</v>
      </c>
      <c r="F88" s="949">
        <v>540000</v>
      </c>
      <c r="G88" s="949">
        <v>540000</v>
      </c>
    </row>
    <row r="89" spans="1:7" ht="12.75">
      <c r="A89" s="394" t="s">
        <v>137</v>
      </c>
      <c r="B89" s="402"/>
      <c r="C89" s="934" t="s">
        <v>770</v>
      </c>
      <c r="D89" s="396"/>
      <c r="E89" s="396"/>
      <c r="F89" s="949">
        <v>60000</v>
      </c>
      <c r="G89" s="949">
        <v>60000</v>
      </c>
    </row>
    <row r="90" spans="1:7" ht="12.75" customHeight="1">
      <c r="A90" s="394" t="s">
        <v>139</v>
      </c>
      <c r="B90" s="402"/>
      <c r="C90" s="934" t="s">
        <v>703</v>
      </c>
      <c r="D90" s="396"/>
      <c r="E90" s="396"/>
      <c r="F90" s="949"/>
      <c r="G90" s="949"/>
    </row>
    <row r="91" spans="1:7" ht="12.75" customHeight="1">
      <c r="A91" s="394" t="s">
        <v>141</v>
      </c>
      <c r="B91" s="402"/>
      <c r="C91" s="934" t="s">
        <v>704</v>
      </c>
      <c r="D91" s="396"/>
      <c r="E91" s="396">
        <f>SUM(950000+244000)</f>
        <v>1194000</v>
      </c>
      <c r="F91" s="949">
        <v>980000</v>
      </c>
      <c r="G91" s="949">
        <v>980000</v>
      </c>
    </row>
    <row r="92" spans="1:7" ht="23.25" customHeight="1">
      <c r="A92" s="394" t="s">
        <v>143</v>
      </c>
      <c r="B92" s="402"/>
      <c r="C92" s="934" t="s">
        <v>705</v>
      </c>
      <c r="D92" s="396"/>
      <c r="E92" s="396">
        <v>60000</v>
      </c>
      <c r="F92" s="396">
        <v>120000</v>
      </c>
      <c r="G92" s="396">
        <v>120000</v>
      </c>
    </row>
    <row r="93" spans="1:7" ht="12.75" customHeight="1">
      <c r="A93" s="397" t="s">
        <v>145</v>
      </c>
      <c r="B93" s="404" t="s">
        <v>581</v>
      </c>
      <c r="C93" s="405" t="s">
        <v>280</v>
      </c>
      <c r="D93" s="406">
        <v>1</v>
      </c>
      <c r="E93" s="399">
        <f>SUM(E94:E102)-E97</f>
        <v>288511000</v>
      </c>
      <c r="F93" s="399">
        <f>SUM(F94+F95+F96+F98+F99+F100)</f>
        <v>121747399</v>
      </c>
      <c r="G93" s="399">
        <f>SUM(G94+G95+G96+G98+G99+G100)</f>
        <v>125247503</v>
      </c>
    </row>
    <row r="94" spans="1:7" ht="12.75" customHeight="1">
      <c r="A94" s="394" t="s">
        <v>147</v>
      </c>
      <c r="B94" s="402"/>
      <c r="C94" s="396" t="s">
        <v>264</v>
      </c>
      <c r="D94" s="396"/>
      <c r="E94" s="396">
        <v>16947000</v>
      </c>
      <c r="F94" s="396">
        <v>15662000</v>
      </c>
      <c r="G94" s="396">
        <f>SUM(15662000+231100)</f>
        <v>15893100</v>
      </c>
    </row>
    <row r="95" spans="1:7" ht="12.75" customHeight="1">
      <c r="A95" s="394" t="s">
        <v>149</v>
      </c>
      <c r="B95" s="402"/>
      <c r="C95" s="396" t="s">
        <v>265</v>
      </c>
      <c r="D95" s="396"/>
      <c r="E95" s="396">
        <v>3903000</v>
      </c>
      <c r="F95" s="396">
        <v>3466000</v>
      </c>
      <c r="G95" s="396">
        <v>3466000</v>
      </c>
    </row>
    <row r="96" spans="1:7" ht="12.75" customHeight="1">
      <c r="A96" s="394" t="s">
        <v>151</v>
      </c>
      <c r="B96" s="402"/>
      <c r="C96" s="396" t="s">
        <v>266</v>
      </c>
      <c r="D96" s="396"/>
      <c r="E96" s="396">
        <v>57575000</v>
      </c>
      <c r="F96" s="396">
        <v>35299060</v>
      </c>
      <c r="G96" s="396">
        <v>31848564</v>
      </c>
    </row>
    <row r="97" spans="1:7" s="883" customFormat="1" ht="12.75" customHeight="1">
      <c r="A97" s="940" t="s">
        <v>209</v>
      </c>
      <c r="B97" s="941"/>
      <c r="C97" s="944" t="s">
        <v>759</v>
      </c>
      <c r="D97" s="942"/>
      <c r="E97" s="942">
        <v>2500000</v>
      </c>
      <c r="F97" s="942">
        <v>2000000</v>
      </c>
      <c r="G97" s="942">
        <v>2000000</v>
      </c>
    </row>
    <row r="98" spans="1:7" ht="12.75" customHeight="1">
      <c r="A98" s="394" t="s">
        <v>211</v>
      </c>
      <c r="B98" s="402"/>
      <c r="C98" s="396" t="s">
        <v>15</v>
      </c>
      <c r="D98" s="396"/>
      <c r="E98" s="396">
        <v>95187000</v>
      </c>
      <c r="F98" s="396">
        <f>SUM('6. 7.8. M  '!D17+'6. 7.8. M  '!D21+'6. 7.8. M  '!D22+'6. 7.8. M  '!D23+'6. 7.8. M  '!D24)</f>
        <v>26242174</v>
      </c>
      <c r="G98" s="396">
        <f>SUM('6. 7.8. M  '!E17+'6. 7.8. M  '!E21+'6. 7.8. M  '!E22+'6. 7.8. M  '!E23+'6. 7.8. M  '!E24)+'6. 7.8. M  '!E15</f>
        <v>21185174</v>
      </c>
    </row>
    <row r="99" spans="1:7" ht="12.75" customHeight="1">
      <c r="A99" s="394" t="s">
        <v>279</v>
      </c>
      <c r="B99" s="402"/>
      <c r="C99" s="396" t="s">
        <v>582</v>
      </c>
      <c r="D99" s="975"/>
      <c r="E99" s="396">
        <v>33438000</v>
      </c>
      <c r="F99" s="396">
        <f>SUM('21. céltartalék'!C33)</f>
        <v>41078165</v>
      </c>
      <c r="G99" s="396">
        <f>SUM('21. céltartalék'!D33)</f>
        <v>52854665</v>
      </c>
    </row>
    <row r="100" spans="1:7" ht="12.75" customHeight="1">
      <c r="A100" s="394" t="s">
        <v>212</v>
      </c>
      <c r="B100" s="402"/>
      <c r="C100" s="935" t="s">
        <v>749</v>
      </c>
      <c r="D100" s="939"/>
      <c r="E100" s="937">
        <v>80000000</v>
      </c>
      <c r="F100" s="396">
        <v>0</v>
      </c>
      <c r="G100" s="396">
        <v>0</v>
      </c>
    </row>
    <row r="101" spans="1:7" ht="12.75" customHeight="1">
      <c r="A101" s="394" t="s">
        <v>214</v>
      </c>
      <c r="B101" s="395"/>
      <c r="C101" s="935" t="s">
        <v>789</v>
      </c>
      <c r="D101" s="939"/>
      <c r="E101" s="937">
        <f>SUM(400000+805000)</f>
        <v>1205000</v>
      </c>
      <c r="F101" s="396"/>
      <c r="G101" s="396"/>
    </row>
    <row r="102" spans="1:7" ht="12.75" customHeight="1">
      <c r="A102" s="394" t="s">
        <v>281</v>
      </c>
      <c r="B102" s="395"/>
      <c r="C102" s="935" t="s">
        <v>525</v>
      </c>
      <c r="D102" s="939"/>
      <c r="E102" s="937">
        <v>256000</v>
      </c>
      <c r="F102" s="396"/>
      <c r="G102" s="396"/>
    </row>
    <row r="103" spans="1:7" s="407" customFormat="1" ht="12.75" customHeight="1">
      <c r="A103" s="394" t="s">
        <v>282</v>
      </c>
      <c r="B103" s="398" t="s">
        <v>584</v>
      </c>
      <c r="C103" s="483" t="s">
        <v>750</v>
      </c>
      <c r="D103" s="938"/>
      <c r="E103" s="484">
        <v>10204000</v>
      </c>
      <c r="F103" s="399">
        <f>SUM(F104:F104)</f>
        <v>6401277</v>
      </c>
      <c r="G103" s="399">
        <f>SUM(G104:G104)</f>
        <v>7745538</v>
      </c>
    </row>
    <row r="104" spans="1:7" ht="12.75" customHeight="1">
      <c r="A104" s="394" t="s">
        <v>283</v>
      </c>
      <c r="B104" s="402"/>
      <c r="C104" s="396" t="s">
        <v>583</v>
      </c>
      <c r="D104" s="396"/>
      <c r="E104" s="396">
        <v>10204000</v>
      </c>
      <c r="F104" s="396">
        <v>6401277</v>
      </c>
      <c r="G104" s="396">
        <v>7745538</v>
      </c>
    </row>
    <row r="105" spans="1:7" ht="26.25" customHeight="1">
      <c r="A105" s="394" t="s">
        <v>284</v>
      </c>
      <c r="B105" s="408" t="s">
        <v>585</v>
      </c>
      <c r="C105" s="936" t="s">
        <v>708</v>
      </c>
      <c r="D105" s="938"/>
      <c r="E105" s="484">
        <f>SUM(E106)</f>
        <v>276745000</v>
      </c>
      <c r="F105" s="399">
        <f>SUM(F106)</f>
        <v>281359235</v>
      </c>
      <c r="G105" s="399">
        <f>SUM(G106)</f>
        <v>277111346</v>
      </c>
    </row>
    <row r="106" spans="1:7" ht="12.75" customHeight="1" thickBot="1">
      <c r="A106" s="394" t="s">
        <v>286</v>
      </c>
      <c r="B106" s="409"/>
      <c r="C106" s="410" t="s">
        <v>310</v>
      </c>
      <c r="D106" s="410"/>
      <c r="E106" s="411">
        <v>276745000</v>
      </c>
      <c r="F106" s="975">
        <f>SUM('ÖNK ÖSSZESITŐ'!F43)*-1</f>
        <v>281359235</v>
      </c>
      <c r="G106" s="975">
        <f>SUM('ÖNK ÖSSZESITŐ'!G43)*-1</f>
        <v>277111346</v>
      </c>
    </row>
    <row r="107" spans="1:7" ht="12.75" customHeight="1" thickBot="1">
      <c r="A107" s="394" t="s">
        <v>288</v>
      </c>
      <c r="B107" s="412"/>
      <c r="C107" s="413" t="s">
        <v>244</v>
      </c>
      <c r="D107" s="413">
        <v>4</v>
      </c>
      <c r="E107" s="414">
        <f>SUM(E50+E52+E55+E57+E59+E65+E69+E73+E80+E93+E103+E105)</f>
        <v>657710000</v>
      </c>
      <c r="F107" s="414">
        <f>SUM(F50+F52+F55+F57+F59+F65+F69+F73+F80+F93+F103+F105)</f>
        <v>457207000</v>
      </c>
      <c r="G107" s="414">
        <f>SUM(G50+G52+G55+G57+G59+G65+G69+G73+G80+G93+G103+G105)</f>
        <v>460709476</v>
      </c>
    </row>
    <row r="108" spans="1:7" ht="12.75" customHeight="1">
      <c r="A108" s="394" t="s">
        <v>290</v>
      </c>
      <c r="B108" s="415"/>
      <c r="C108" s="416" t="s">
        <v>264</v>
      </c>
      <c r="D108" s="416"/>
      <c r="E108" s="212">
        <f>SUM(E60+E66+E70+E94)</f>
        <v>40317000</v>
      </c>
      <c r="F108" s="416">
        <f>SUM(F60+F66+F70+F94)</f>
        <v>20859000</v>
      </c>
      <c r="G108" s="416">
        <f>SUM(G60+G66+G70+G94)</f>
        <v>21090100</v>
      </c>
    </row>
    <row r="109" spans="1:7" ht="12.75" customHeight="1">
      <c r="A109" s="394" t="s">
        <v>292</v>
      </c>
      <c r="B109" s="417"/>
      <c r="C109" s="418" t="s">
        <v>265</v>
      </c>
      <c r="D109" s="418"/>
      <c r="E109" s="199">
        <f>SUM(E61+E71+E95)</f>
        <v>10283000</v>
      </c>
      <c r="F109" s="418">
        <f>SUM(F61+F71+F95)</f>
        <v>4634000</v>
      </c>
      <c r="G109" s="418">
        <f>SUM(G61+G71+G95)</f>
        <v>4634000</v>
      </c>
    </row>
    <row r="110" spans="1:7" ht="12.75" customHeight="1">
      <c r="A110" s="394" t="s">
        <v>294</v>
      </c>
      <c r="B110" s="417"/>
      <c r="C110" s="418" t="s">
        <v>266</v>
      </c>
      <c r="D110" s="418"/>
      <c r="E110" s="199">
        <f>SUM(E51+E53+E56+E58+E62+E68+E79+E96)</f>
        <v>71129000</v>
      </c>
      <c r="F110" s="418">
        <f>SUM(F51+F53+F56+F58+F62+F68+F79+F96)</f>
        <v>44823060</v>
      </c>
      <c r="G110" s="418">
        <f>SUM(G51+G53+G56+G58+G62+G68+G79+G96)</f>
        <v>41372564</v>
      </c>
    </row>
    <row r="111" spans="1:7" ht="12.75" customHeight="1">
      <c r="A111" s="394" t="s">
        <v>296</v>
      </c>
      <c r="B111" s="417"/>
      <c r="C111" s="418" t="s">
        <v>755</v>
      </c>
      <c r="D111" s="418"/>
      <c r="E111" s="199">
        <f>SUM(E80)</f>
        <v>3274000</v>
      </c>
      <c r="F111" s="418">
        <f>SUM(F80)</f>
        <v>3200000</v>
      </c>
      <c r="G111" s="418">
        <f>SUM(G80)</f>
        <v>3200000</v>
      </c>
    </row>
    <row r="112" spans="1:7" ht="12.75" customHeight="1">
      <c r="A112" s="394" t="s">
        <v>297</v>
      </c>
      <c r="B112" s="417"/>
      <c r="C112" s="418" t="s">
        <v>756</v>
      </c>
      <c r="D112" s="418"/>
      <c r="E112" s="199">
        <f>SUM(E99)</f>
        <v>33438000</v>
      </c>
      <c r="F112" s="418">
        <f>SUM(F99)</f>
        <v>41078165</v>
      </c>
      <c r="G112" s="418">
        <f>SUM(G99)</f>
        <v>52854665</v>
      </c>
    </row>
    <row r="113" spans="1:7" ht="12.75" customHeight="1">
      <c r="A113" s="394" t="s">
        <v>298</v>
      </c>
      <c r="B113" s="417"/>
      <c r="C113" s="418" t="s">
        <v>757</v>
      </c>
      <c r="D113" s="418"/>
      <c r="E113" s="199">
        <f>SUM(E74)+E63</f>
        <v>35672000</v>
      </c>
      <c r="F113" s="418">
        <f>SUM(F74)+F63</f>
        <v>28610089</v>
      </c>
      <c r="G113" s="418">
        <f>SUM(G74)+G63</f>
        <v>31516089</v>
      </c>
    </row>
    <row r="114" spans="1:7" ht="12.75" customHeight="1">
      <c r="A114" s="394" t="s">
        <v>299</v>
      </c>
      <c r="B114" s="417"/>
      <c r="C114" s="418" t="s">
        <v>715</v>
      </c>
      <c r="D114" s="418"/>
      <c r="E114" s="199">
        <f>SUM(E54+E64+E67+E98)</f>
        <v>95187000</v>
      </c>
      <c r="F114" s="418">
        <f>SUM(F54+F64+F67+F98)</f>
        <v>26242174</v>
      </c>
      <c r="G114" s="418">
        <f>SUM(G54+G64+G67+G98)</f>
        <v>21185174</v>
      </c>
    </row>
    <row r="115" spans="1:7" ht="12.75">
      <c r="A115" s="394" t="s">
        <v>301</v>
      </c>
      <c r="B115" s="417"/>
      <c r="C115" s="419" t="s">
        <v>758</v>
      </c>
      <c r="D115" s="418"/>
      <c r="E115" s="199">
        <v>0</v>
      </c>
      <c r="F115" s="418"/>
      <c r="G115" s="418"/>
    </row>
    <row r="116" spans="1:7" ht="25.5">
      <c r="A116" s="394" t="s">
        <v>302</v>
      </c>
      <c r="B116" s="420"/>
      <c r="C116" s="976" t="s">
        <v>811</v>
      </c>
      <c r="D116" s="421"/>
      <c r="E116" s="215">
        <f>SUM(E100)</f>
        <v>80000000</v>
      </c>
      <c r="F116" s="421">
        <f>SUM(F100)</f>
        <v>0</v>
      </c>
      <c r="G116" s="421">
        <f>SUM(G100)</f>
        <v>0</v>
      </c>
    </row>
    <row r="117" spans="1:7" ht="25.5">
      <c r="A117" s="394" t="s">
        <v>303</v>
      </c>
      <c r="B117" s="977"/>
      <c r="C117" s="978" t="s">
        <v>812</v>
      </c>
      <c r="D117" s="979"/>
      <c r="E117" s="677">
        <f>SUM(E104)</f>
        <v>10204000</v>
      </c>
      <c r="F117" s="979">
        <f>SUM(F104)</f>
        <v>6401277</v>
      </c>
      <c r="G117" s="979">
        <f>SUM(G104)</f>
        <v>7745538</v>
      </c>
    </row>
    <row r="118" spans="1:7" ht="12.75" customHeight="1">
      <c r="A118" s="394" t="s">
        <v>304</v>
      </c>
      <c r="B118" s="977"/>
      <c r="C118" s="978" t="s">
        <v>790</v>
      </c>
      <c r="D118" s="979"/>
      <c r="E118" s="677">
        <v>256000</v>
      </c>
      <c r="F118" s="979"/>
      <c r="G118" s="979"/>
    </row>
    <row r="119" spans="1:7" ht="12.75" customHeight="1">
      <c r="A119" s="394" t="s">
        <v>305</v>
      </c>
      <c r="B119" s="977"/>
      <c r="C119" s="978" t="s">
        <v>791</v>
      </c>
      <c r="D119" s="979"/>
      <c r="E119" s="677">
        <v>805000</v>
      </c>
      <c r="F119" s="979"/>
      <c r="G119" s="979"/>
    </row>
    <row r="120" spans="1:7" ht="12.75" customHeight="1">
      <c r="A120" s="394" t="s">
        <v>306</v>
      </c>
      <c r="B120" s="977"/>
      <c r="C120" s="978" t="s">
        <v>792</v>
      </c>
      <c r="D120" s="979"/>
      <c r="E120" s="677">
        <v>400000</v>
      </c>
      <c r="F120" s="979"/>
      <c r="G120" s="979"/>
    </row>
    <row r="121" spans="1:7" ht="12.75" customHeight="1">
      <c r="A121" s="394" t="s">
        <v>307</v>
      </c>
      <c r="B121" s="977"/>
      <c r="C121" s="978" t="s">
        <v>783</v>
      </c>
      <c r="D121" s="979"/>
      <c r="E121" s="677">
        <f>SUM(E106)</f>
        <v>276745000</v>
      </c>
      <c r="F121" s="979">
        <f>SUM(F106)</f>
        <v>281359235</v>
      </c>
      <c r="G121" s="979">
        <f>SUM(G106)</f>
        <v>277111346</v>
      </c>
    </row>
    <row r="122" spans="1:7" s="422" customFormat="1" ht="12.75" customHeight="1">
      <c r="A122" s="394" t="s">
        <v>309</v>
      </c>
      <c r="C122" s="422" t="s">
        <v>586</v>
      </c>
      <c r="E122" s="423"/>
      <c r="F122" s="423"/>
      <c r="G122" s="423"/>
    </row>
  </sheetData>
  <sheetProtection selectLockedCells="1" selectUnlockedCells="1"/>
  <mergeCells count="47">
    <mergeCell ref="A6:C6"/>
    <mergeCell ref="A7:B7"/>
    <mergeCell ref="C7:D7"/>
    <mergeCell ref="A4:G4"/>
    <mergeCell ref="A2:G2"/>
    <mergeCell ref="A1:G1"/>
    <mergeCell ref="A3:G3"/>
    <mergeCell ref="A8:B8"/>
    <mergeCell ref="C8:D8"/>
    <mergeCell ref="C10:D10"/>
    <mergeCell ref="C11:D11"/>
    <mergeCell ref="C13:D13"/>
    <mergeCell ref="C14:D14"/>
    <mergeCell ref="C9:D9"/>
    <mergeCell ref="C12:D12"/>
    <mergeCell ref="A48:B48"/>
    <mergeCell ref="A49:B49"/>
    <mergeCell ref="C20:D20"/>
    <mergeCell ref="C21:D21"/>
    <mergeCell ref="C37:D37"/>
    <mergeCell ref="C36:D36"/>
    <mergeCell ref="C40:D40"/>
    <mergeCell ref="C23:D23"/>
    <mergeCell ref="C24:D24"/>
    <mergeCell ref="C25:D25"/>
    <mergeCell ref="C16:D16"/>
    <mergeCell ref="C17:D17"/>
    <mergeCell ref="C18:D18"/>
    <mergeCell ref="C19:D19"/>
    <mergeCell ref="C15:D15"/>
    <mergeCell ref="C22:D22"/>
    <mergeCell ref="C26:D26"/>
    <mergeCell ref="C27:D27"/>
    <mergeCell ref="C28:D28"/>
    <mergeCell ref="C29:D29"/>
    <mergeCell ref="C39:D39"/>
    <mergeCell ref="C44:D44"/>
    <mergeCell ref="C42:D42"/>
    <mergeCell ref="C43:D43"/>
    <mergeCell ref="C45:D45"/>
    <mergeCell ref="C30:D30"/>
    <mergeCell ref="C31:D31"/>
    <mergeCell ref="C35:D35"/>
    <mergeCell ref="C33:D33"/>
    <mergeCell ref="C34:D34"/>
    <mergeCell ref="C38:D38"/>
    <mergeCell ref="C41:D41"/>
  </mergeCells>
  <printOptions horizontalCentered="1"/>
  <pageMargins left="0.7874015748031497" right="0.7874015748031497" top="1.062992125984252" bottom="1.062992125984252" header="0.7874015748031497" footer="0.7874015748031497"/>
  <pageSetup horizontalDpi="600" verticalDpi="600" orientation="portrait" paperSize="9" scale="79" r:id="rId1"/>
  <headerFooter alignWithMargins="0">
    <oddHeader>&amp;C&amp;"Times New Roman,Normál"&amp;12&amp;A</oddHeader>
    <oddFooter>&amp;C&amp;"Times New Roman,Normál"&amp;12Oldal &amp;P</oddFooter>
  </headerFooter>
  <rowBreaks count="2" manualBreakCount="2">
    <brk id="46" max="6" man="1"/>
    <brk id="92" max="6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9"/>
  </sheetPr>
  <dimension ref="A1:I52"/>
  <sheetViews>
    <sheetView view="pageBreakPreview" zoomScaleSheetLayoutView="100" zoomScalePageLayoutView="0" workbookViewId="0" topLeftCell="A1">
      <pane ySplit="9" topLeftCell="A10" activePane="bottomLeft" state="frozen"/>
      <selection pane="topLeft" activeCell="A1" sqref="A1"/>
      <selection pane="bottomLeft" activeCell="A3" sqref="A3:I3"/>
    </sheetView>
  </sheetViews>
  <sheetFormatPr defaultColWidth="11.57421875" defaultRowHeight="12.75" customHeight="1"/>
  <cols>
    <col min="1" max="1" width="48.57421875" style="0" bestFit="1" customWidth="1"/>
    <col min="2" max="2" width="16.00390625" style="0" customWidth="1"/>
    <col min="3" max="3" width="14.7109375" style="0" bestFit="1" customWidth="1"/>
    <col min="4" max="4" width="13.7109375" style="0" customWidth="1"/>
    <col min="5" max="5" width="14.7109375" style="0" bestFit="1" customWidth="1"/>
    <col min="6" max="6" width="16.00390625" style="0" customWidth="1"/>
    <col min="7" max="7" width="14.7109375" style="0" bestFit="1" customWidth="1"/>
    <col min="8" max="8" width="13.7109375" style="0" customWidth="1"/>
    <col min="9" max="9" width="14.7109375" style="0" bestFit="1" customWidth="1"/>
  </cols>
  <sheetData>
    <row r="1" spans="1:9" s="315" customFormat="1" ht="18" customHeight="1">
      <c r="A1" s="1586" t="s">
        <v>587</v>
      </c>
      <c r="B1" s="1586"/>
      <c r="C1" s="1586"/>
      <c r="D1" s="1586"/>
      <c r="E1" s="1586"/>
      <c r="F1" s="1586"/>
      <c r="G1" s="1586"/>
      <c r="H1" s="1586"/>
      <c r="I1" s="1586"/>
    </row>
    <row r="2" spans="1:9" ht="12.75" customHeight="1">
      <c r="A2" s="1348" t="s">
        <v>825</v>
      </c>
      <c r="B2" s="1348"/>
      <c r="C2" s="1348"/>
      <c r="D2" s="1348"/>
      <c r="E2" s="1348"/>
      <c r="F2" s="1348"/>
      <c r="G2" s="1348"/>
      <c r="H2" s="1348"/>
      <c r="I2" s="1348"/>
    </row>
    <row r="3" spans="1:9" ht="12.75" customHeight="1">
      <c r="A3" s="1348" t="s">
        <v>814</v>
      </c>
      <c r="B3" s="1348"/>
      <c r="C3" s="1348"/>
      <c r="D3" s="1348"/>
      <c r="E3" s="1348"/>
      <c r="F3" s="1348"/>
      <c r="G3" s="1348"/>
      <c r="H3" s="1348"/>
      <c r="I3" s="1348"/>
    </row>
    <row r="4" spans="1:9" ht="12.75" customHeight="1">
      <c r="A4" s="1330" t="s">
        <v>2</v>
      </c>
      <c r="B4" s="1330"/>
      <c r="C4" s="1330"/>
      <c r="D4" s="1330"/>
      <c r="E4" s="1330"/>
      <c r="F4" s="1330"/>
      <c r="G4" s="1330"/>
      <c r="H4" s="1330"/>
      <c r="I4" s="1330"/>
    </row>
    <row r="5" spans="1:9" ht="15.75" customHeight="1">
      <c r="A5" s="1587" t="s">
        <v>588</v>
      </c>
      <c r="B5" s="1587"/>
      <c r="C5" s="1587"/>
      <c r="D5" s="1587"/>
      <c r="E5" s="1587"/>
      <c r="F5" s="1587"/>
      <c r="G5" s="1587"/>
      <c r="H5" s="1587"/>
      <c r="I5" s="1587"/>
    </row>
    <row r="6" spans="1:7" ht="9" customHeight="1">
      <c r="A6" s="4"/>
      <c r="B6" s="4"/>
      <c r="C6" s="4"/>
      <c r="F6" s="4"/>
      <c r="G6" s="4"/>
    </row>
    <row r="7" spans="1:9" ht="13.5" customHeight="1" thickBot="1">
      <c r="A7" s="4"/>
      <c r="B7" s="4"/>
      <c r="C7" s="4"/>
      <c r="D7" s="1584"/>
      <c r="E7" s="1584"/>
      <c r="F7" s="4"/>
      <c r="G7" s="4"/>
      <c r="H7" s="1584" t="s">
        <v>155</v>
      </c>
      <c r="I7" s="1584"/>
    </row>
    <row r="8" spans="1:9" ht="12.75" customHeight="1" thickBot="1">
      <c r="A8" s="1588" t="s">
        <v>589</v>
      </c>
      <c r="B8" s="1585" t="s">
        <v>590</v>
      </c>
      <c r="C8" s="1583" t="s">
        <v>591</v>
      </c>
      <c r="D8" s="1583"/>
      <c r="E8" s="1583"/>
      <c r="F8" s="1585" t="s">
        <v>590</v>
      </c>
      <c r="G8" s="1583" t="s">
        <v>816</v>
      </c>
      <c r="H8" s="1583"/>
      <c r="I8" s="1583"/>
    </row>
    <row r="9" spans="1:9" ht="33.75" customHeight="1">
      <c r="A9" s="1588"/>
      <c r="B9" s="1585"/>
      <c r="C9" s="424" t="s">
        <v>592</v>
      </c>
      <c r="D9" s="424" t="s">
        <v>593</v>
      </c>
      <c r="E9" s="425" t="s">
        <v>594</v>
      </c>
      <c r="F9" s="1585"/>
      <c r="G9" s="424" t="s">
        <v>592</v>
      </c>
      <c r="H9" s="424" t="s">
        <v>593</v>
      </c>
      <c r="I9" s="425" t="s">
        <v>594</v>
      </c>
    </row>
    <row r="10" spans="1:9" ht="15" customHeight="1">
      <c r="A10" s="121" t="s">
        <v>2</v>
      </c>
      <c r="B10" s="79">
        <f aca="true" t="shared" si="0" ref="B10:I10">SUM(B11:B22)</f>
        <v>457207000</v>
      </c>
      <c r="C10" s="79">
        <f t="shared" si="0"/>
        <v>47699089</v>
      </c>
      <c r="D10" s="79">
        <f t="shared" si="0"/>
        <v>0</v>
      </c>
      <c r="E10" s="79">
        <f t="shared" si="0"/>
        <v>409507911</v>
      </c>
      <c r="F10" s="79">
        <f t="shared" si="0"/>
        <v>460709476</v>
      </c>
      <c r="G10" s="79">
        <f t="shared" si="0"/>
        <v>50605089</v>
      </c>
      <c r="H10" s="79">
        <f t="shared" si="0"/>
        <v>0</v>
      </c>
      <c r="I10" s="79">
        <f t="shared" si="0"/>
        <v>410104387</v>
      </c>
    </row>
    <row r="11" spans="1:9" s="1" customFormat="1" ht="15" customHeight="1">
      <c r="A11" s="122" t="s">
        <v>760</v>
      </c>
      <c r="B11" s="102">
        <f>SUM(C11:E11)</f>
        <v>673000</v>
      </c>
      <c r="C11" s="155">
        <v>673000</v>
      </c>
      <c r="D11" s="155"/>
      <c r="E11" s="155"/>
      <c r="F11" s="102">
        <f>SUM(G11:I11)</f>
        <v>673000</v>
      </c>
      <c r="G11" s="155">
        <v>673000</v>
      </c>
      <c r="H11" s="155"/>
      <c r="I11" s="155"/>
    </row>
    <row r="12" spans="1:9" s="1" customFormat="1" ht="15" customHeight="1">
      <c r="A12" s="122" t="s">
        <v>262</v>
      </c>
      <c r="B12" s="102">
        <f aca="true" t="shared" si="1" ref="B12:B21">SUM(C12:E12)</f>
        <v>551000</v>
      </c>
      <c r="C12" s="155">
        <v>551000</v>
      </c>
      <c r="D12" s="155"/>
      <c r="E12" s="155"/>
      <c r="F12" s="102">
        <f aca="true" t="shared" si="2" ref="F12:F19">SUM(G12:I12)</f>
        <v>551000</v>
      </c>
      <c r="G12" s="155">
        <v>551000</v>
      </c>
      <c r="H12" s="155"/>
      <c r="I12" s="155"/>
    </row>
    <row r="13" spans="1:9" s="1" customFormat="1" ht="15" customHeight="1">
      <c r="A13" s="122" t="s">
        <v>267</v>
      </c>
      <c r="B13" s="102">
        <f t="shared" si="1"/>
        <v>7000000</v>
      </c>
      <c r="C13" s="426">
        <v>7000000</v>
      </c>
      <c r="D13" s="155"/>
      <c r="E13" s="155"/>
      <c r="F13" s="102">
        <f t="shared" si="2"/>
        <v>7000000</v>
      </c>
      <c r="G13" s="426">
        <v>7000000</v>
      </c>
      <c r="H13" s="155"/>
      <c r="I13" s="155"/>
    </row>
    <row r="14" spans="1:9" s="1" customFormat="1" ht="15" customHeight="1">
      <c r="A14" s="122" t="s">
        <v>761</v>
      </c>
      <c r="B14" s="102">
        <f t="shared" si="1"/>
        <v>100000</v>
      </c>
      <c r="C14" s="155">
        <v>100000</v>
      </c>
      <c r="D14" s="155"/>
      <c r="E14" s="155"/>
      <c r="F14" s="102">
        <f t="shared" si="2"/>
        <v>100000</v>
      </c>
      <c r="G14" s="155">
        <v>100000</v>
      </c>
      <c r="H14" s="155"/>
      <c r="I14" s="155"/>
    </row>
    <row r="15" spans="1:9" s="1" customFormat="1" ht="15" customHeight="1">
      <c r="A15" s="122" t="s">
        <v>269</v>
      </c>
      <c r="B15" s="102">
        <f t="shared" si="1"/>
        <v>9368000</v>
      </c>
      <c r="C15" s="155">
        <v>9368000</v>
      </c>
      <c r="D15" s="155"/>
      <c r="E15" s="155"/>
      <c r="F15" s="102">
        <v>9702000</v>
      </c>
      <c r="G15" s="155">
        <v>9702000</v>
      </c>
      <c r="H15" s="155"/>
      <c r="I15" s="155"/>
    </row>
    <row r="16" spans="1:9" s="1" customFormat="1" ht="15" customHeight="1">
      <c r="A16" s="122" t="s">
        <v>762</v>
      </c>
      <c r="B16" s="102">
        <f t="shared" si="1"/>
        <v>200000</v>
      </c>
      <c r="C16" s="155">
        <v>200000</v>
      </c>
      <c r="D16" s="155"/>
      <c r="E16" s="155"/>
      <c r="F16" s="102">
        <f t="shared" si="2"/>
        <v>200000</v>
      </c>
      <c r="G16" s="155">
        <v>200000</v>
      </c>
      <c r="H16" s="155"/>
      <c r="I16" s="155"/>
    </row>
    <row r="17" spans="1:9" s="1" customFormat="1" ht="15" customHeight="1">
      <c r="A17" s="122" t="s">
        <v>763</v>
      </c>
      <c r="B17" s="102">
        <f t="shared" si="1"/>
        <v>0</v>
      </c>
      <c r="C17" s="155">
        <v>0</v>
      </c>
      <c r="D17" s="155"/>
      <c r="E17" s="155"/>
      <c r="F17" s="102">
        <f t="shared" si="2"/>
        <v>0</v>
      </c>
      <c r="G17" s="155">
        <v>0</v>
      </c>
      <c r="H17" s="155"/>
      <c r="I17" s="155"/>
    </row>
    <row r="18" spans="1:9" s="1" customFormat="1" ht="15" customHeight="1">
      <c r="A18" s="122" t="s">
        <v>275</v>
      </c>
      <c r="B18" s="102">
        <f t="shared" si="1"/>
        <v>26607089</v>
      </c>
      <c r="C18" s="155">
        <v>26607089</v>
      </c>
      <c r="D18" s="155"/>
      <c r="E18" s="155"/>
      <c r="F18" s="102">
        <v>29179089</v>
      </c>
      <c r="G18" s="155">
        <v>29179089</v>
      </c>
      <c r="H18" s="155"/>
      <c r="I18" s="155"/>
    </row>
    <row r="19" spans="1:9" s="1" customFormat="1" ht="15" customHeight="1">
      <c r="A19" s="122" t="s">
        <v>278</v>
      </c>
      <c r="B19" s="102">
        <f t="shared" si="1"/>
        <v>3200000</v>
      </c>
      <c r="C19" s="155">
        <v>3200000</v>
      </c>
      <c r="D19" s="155"/>
      <c r="E19" s="155"/>
      <c r="F19" s="102">
        <f t="shared" si="2"/>
        <v>3200000</v>
      </c>
      <c r="G19" s="155">
        <v>3200000</v>
      </c>
      <c r="H19" s="155"/>
      <c r="I19" s="155"/>
    </row>
    <row r="20" spans="1:9" s="1" customFormat="1" ht="15" customHeight="1">
      <c r="A20" s="122" t="s">
        <v>764</v>
      </c>
      <c r="B20" s="102">
        <v>121747399</v>
      </c>
      <c r="C20" s="155"/>
      <c r="D20" s="155"/>
      <c r="E20" s="155">
        <v>121747399</v>
      </c>
      <c r="F20" s="102">
        <v>125247503</v>
      </c>
      <c r="G20" s="155"/>
      <c r="H20" s="155"/>
      <c r="I20" s="155">
        <v>125247503</v>
      </c>
    </row>
    <row r="21" spans="1:9" s="1" customFormat="1" ht="15" customHeight="1">
      <c r="A21" s="122" t="s">
        <v>750</v>
      </c>
      <c r="B21" s="102">
        <f t="shared" si="1"/>
        <v>6401277</v>
      </c>
      <c r="C21" s="155"/>
      <c r="D21" s="155"/>
      <c r="E21" s="155">
        <v>6401277</v>
      </c>
      <c r="F21" s="102">
        <v>7745538</v>
      </c>
      <c r="G21" s="155"/>
      <c r="H21" s="155"/>
      <c r="I21" s="155">
        <v>7745538</v>
      </c>
    </row>
    <row r="22" spans="1:9" s="1" customFormat="1" ht="15" customHeight="1" thickBot="1">
      <c r="A22" s="427" t="s">
        <v>708</v>
      </c>
      <c r="B22" s="102">
        <v>281359235</v>
      </c>
      <c r="C22" s="428"/>
      <c r="D22" s="1137"/>
      <c r="E22" s="428">
        <v>281359235</v>
      </c>
      <c r="F22" s="102">
        <v>277111346</v>
      </c>
      <c r="G22" s="428"/>
      <c r="H22" s="1137"/>
      <c r="I22" s="428">
        <v>277111346</v>
      </c>
    </row>
    <row r="23" spans="1:9" s="12" customFormat="1" ht="15" customHeight="1" thickBot="1">
      <c r="A23" s="1138" t="s">
        <v>595</v>
      </c>
      <c r="B23" s="1139">
        <f>SUM(B24:B33)</f>
        <v>94122000</v>
      </c>
      <c r="C23" s="1139">
        <f>SUM(C27:C33)</f>
        <v>40426000</v>
      </c>
      <c r="D23" s="1139">
        <f>SUM(D27:D33)</f>
        <v>15145000</v>
      </c>
      <c r="E23" s="1140">
        <f>SUM(E27:E33)</f>
        <v>0</v>
      </c>
      <c r="F23" s="1139">
        <f>SUM(F24:F33)</f>
        <v>89518407</v>
      </c>
      <c r="G23" s="1139">
        <f>SUM(G24:G33)</f>
        <v>71187000</v>
      </c>
      <c r="H23" s="1139">
        <f>SUM(H24:H33)</f>
        <v>18331407</v>
      </c>
      <c r="I23" s="1140">
        <f>SUM(I27:I33)</f>
        <v>0</v>
      </c>
    </row>
    <row r="24" spans="1:9" s="1" customFormat="1" ht="15" customHeight="1">
      <c r="A24" s="435" t="s">
        <v>400</v>
      </c>
      <c r="B24" s="135">
        <f>SUM(C24:E24)</f>
        <v>30161000</v>
      </c>
      <c r="C24" s="436">
        <v>30161000</v>
      </c>
      <c r="D24" s="436"/>
      <c r="E24" s="436"/>
      <c r="F24" s="135">
        <f>SUM(G24:I24)</f>
        <v>30161000</v>
      </c>
      <c r="G24" s="436">
        <v>30161000</v>
      </c>
      <c r="H24" s="436"/>
      <c r="I24" s="436"/>
    </row>
    <row r="25" spans="1:9" s="1" customFormat="1" ht="15" customHeight="1">
      <c r="A25" s="122" t="s">
        <v>405</v>
      </c>
      <c r="B25" s="135">
        <f aca="true" t="shared" si="3" ref="B25:B33">SUM(C25:E25)</f>
        <v>8390000</v>
      </c>
      <c r="C25" s="155"/>
      <c r="D25" s="155">
        <v>8390000</v>
      </c>
      <c r="E25" s="155"/>
      <c r="F25" s="135">
        <f>SUM(G25:I25)</f>
        <v>8390000</v>
      </c>
      <c r="G25" s="155"/>
      <c r="H25" s="155">
        <v>8390000</v>
      </c>
      <c r="I25" s="155"/>
    </row>
    <row r="26" spans="1:9" s="1" customFormat="1" ht="15" customHeight="1">
      <c r="A26" s="122" t="s">
        <v>410</v>
      </c>
      <c r="B26" s="135">
        <f t="shared" si="3"/>
        <v>0</v>
      </c>
      <c r="C26" s="155"/>
      <c r="D26" s="155"/>
      <c r="E26" s="155"/>
      <c r="F26" s="135">
        <f>SUM(G26:I26)</f>
        <v>0</v>
      </c>
      <c r="G26" s="155"/>
      <c r="H26" s="155"/>
      <c r="I26" s="155"/>
    </row>
    <row r="27" spans="1:9" s="1" customFormat="1" ht="15" customHeight="1">
      <c r="A27" s="122" t="s">
        <v>596</v>
      </c>
      <c r="B27" s="135">
        <f t="shared" si="3"/>
        <v>500000</v>
      </c>
      <c r="C27" s="155">
        <v>500000</v>
      </c>
      <c r="D27" s="155"/>
      <c r="E27" s="155"/>
      <c r="F27" s="135">
        <f>SUM(G27:I27)</f>
        <v>500000</v>
      </c>
      <c r="G27" s="155">
        <v>500000</v>
      </c>
      <c r="H27" s="155"/>
      <c r="I27" s="155"/>
    </row>
    <row r="28" spans="1:9" s="1" customFormat="1" ht="15" customHeight="1">
      <c r="A28" s="122" t="s">
        <v>597</v>
      </c>
      <c r="B28" s="135">
        <f t="shared" si="3"/>
        <v>430000</v>
      </c>
      <c r="C28" s="426">
        <v>430000</v>
      </c>
      <c r="D28" s="155"/>
      <c r="E28" s="155"/>
      <c r="F28" s="135">
        <f>SUM(G28:I28)</f>
        <v>430000</v>
      </c>
      <c r="G28" s="426">
        <v>430000</v>
      </c>
      <c r="H28" s="155"/>
      <c r="I28" s="155"/>
    </row>
    <row r="29" spans="1:9" s="1" customFormat="1" ht="15" customHeight="1">
      <c r="A29" s="122" t="s">
        <v>598</v>
      </c>
      <c r="B29" s="135">
        <v>29002000</v>
      </c>
      <c r="C29" s="155">
        <v>29002000</v>
      </c>
      <c r="D29" s="155"/>
      <c r="E29" s="155"/>
      <c r="F29" s="135">
        <v>34136000</v>
      </c>
      <c r="G29" s="155">
        <v>34136000</v>
      </c>
      <c r="H29" s="155"/>
      <c r="I29" s="155"/>
    </row>
    <row r="30" spans="1:9" s="1" customFormat="1" ht="15" customHeight="1">
      <c r="A30" s="122" t="s">
        <v>599</v>
      </c>
      <c r="B30" s="135">
        <f t="shared" si="3"/>
        <v>640000</v>
      </c>
      <c r="C30" s="155">
        <v>640000</v>
      </c>
      <c r="D30" s="155"/>
      <c r="E30" s="155"/>
      <c r="F30" s="135">
        <f>SUM(G30:I30)</f>
        <v>640000</v>
      </c>
      <c r="G30" s="155">
        <v>640000</v>
      </c>
      <c r="H30" s="155"/>
      <c r="I30" s="155"/>
    </row>
    <row r="31" spans="1:9" s="1" customFormat="1" ht="15" customHeight="1">
      <c r="A31" s="122" t="s">
        <v>765</v>
      </c>
      <c r="B31" s="135">
        <v>9134000</v>
      </c>
      <c r="C31" s="155">
        <v>9134000</v>
      </c>
      <c r="D31" s="155"/>
      <c r="E31" s="155"/>
      <c r="F31" s="135">
        <v>4600000</v>
      </c>
      <c r="G31" s="155">
        <v>4600000</v>
      </c>
      <c r="H31" s="155"/>
      <c r="I31" s="155"/>
    </row>
    <row r="32" spans="1:9" s="1" customFormat="1" ht="15" customHeight="1">
      <c r="A32" s="122" t="s">
        <v>600</v>
      </c>
      <c r="B32" s="135">
        <f t="shared" si="3"/>
        <v>720000</v>
      </c>
      <c r="C32" s="155">
        <v>720000</v>
      </c>
      <c r="D32" s="155"/>
      <c r="E32" s="155"/>
      <c r="F32" s="135">
        <f>SUM(G32:I32)</f>
        <v>720000</v>
      </c>
      <c r="G32" s="155">
        <v>720000</v>
      </c>
      <c r="H32" s="155"/>
      <c r="I32" s="155"/>
    </row>
    <row r="33" spans="1:9" s="1" customFormat="1" ht="15" customHeight="1" thickBot="1">
      <c r="A33" s="427" t="s">
        <v>601</v>
      </c>
      <c r="B33" s="135">
        <f t="shared" si="3"/>
        <v>15145000</v>
      </c>
      <c r="C33" s="428"/>
      <c r="D33" s="428">
        <v>15145000</v>
      </c>
      <c r="E33" s="428"/>
      <c r="F33" s="135">
        <v>9941407</v>
      </c>
      <c r="G33" s="428"/>
      <c r="H33" s="428">
        <v>9941407</v>
      </c>
      <c r="I33" s="428"/>
    </row>
    <row r="34" spans="1:9" ht="15" customHeight="1" thickBot="1">
      <c r="A34" s="429" t="s">
        <v>245</v>
      </c>
      <c r="B34" s="430">
        <f aca="true" t="shared" si="4" ref="B34:I34">SUM(B35:B36)</f>
        <v>86703000</v>
      </c>
      <c r="C34" s="430">
        <f t="shared" si="4"/>
        <v>0</v>
      </c>
      <c r="D34" s="430">
        <f t="shared" si="4"/>
        <v>0</v>
      </c>
      <c r="E34" s="431">
        <f t="shared" si="4"/>
        <v>86703000</v>
      </c>
      <c r="F34" s="430">
        <f t="shared" si="4"/>
        <v>86703000</v>
      </c>
      <c r="G34" s="430">
        <f t="shared" si="4"/>
        <v>0</v>
      </c>
      <c r="H34" s="430">
        <f t="shared" si="4"/>
        <v>0</v>
      </c>
      <c r="I34" s="431">
        <f t="shared" si="4"/>
        <v>86703000</v>
      </c>
    </row>
    <row r="35" spans="1:9" s="152" customFormat="1" ht="15" customHeight="1">
      <c r="A35" s="432" t="s">
        <v>602</v>
      </c>
      <c r="B35" s="433">
        <v>81891000</v>
      </c>
      <c r="C35" s="433"/>
      <c r="D35" s="433"/>
      <c r="E35" s="433">
        <v>81891000</v>
      </c>
      <c r="F35" s="433">
        <v>81891000</v>
      </c>
      <c r="G35" s="433"/>
      <c r="H35" s="433"/>
      <c r="I35" s="433">
        <v>81891000</v>
      </c>
    </row>
    <row r="36" spans="1:9" s="152" customFormat="1" ht="15" customHeight="1" thickBot="1">
      <c r="A36" s="434" t="s">
        <v>603</v>
      </c>
      <c r="B36" s="86">
        <f>SUM('17. Hivatal'!F31)</f>
        <v>4812000</v>
      </c>
      <c r="C36" s="86"/>
      <c r="D36" s="86"/>
      <c r="E36" s="86">
        <v>4812000</v>
      </c>
      <c r="F36" s="86">
        <v>4812000</v>
      </c>
      <c r="G36" s="86"/>
      <c r="H36" s="86"/>
      <c r="I36" s="86">
        <v>4812000</v>
      </c>
    </row>
    <row r="37" spans="1:9" ht="15" customHeight="1" thickBot="1">
      <c r="A37" s="429" t="s">
        <v>247</v>
      </c>
      <c r="B37" s="430">
        <f aca="true" t="shared" si="5" ref="B37:I37">SUM(B38:B45)</f>
        <v>112115000</v>
      </c>
      <c r="C37" s="430">
        <f t="shared" si="5"/>
        <v>93420000</v>
      </c>
      <c r="D37" s="430">
        <f t="shared" si="5"/>
        <v>18695000</v>
      </c>
      <c r="E37" s="431">
        <f t="shared" si="5"/>
        <v>0</v>
      </c>
      <c r="F37" s="430">
        <f t="shared" si="5"/>
        <v>113285704</v>
      </c>
      <c r="G37" s="430">
        <f t="shared" si="5"/>
        <v>94455704</v>
      </c>
      <c r="H37" s="430">
        <f t="shared" si="5"/>
        <v>18830000</v>
      </c>
      <c r="I37" s="431">
        <f t="shared" si="5"/>
        <v>0</v>
      </c>
    </row>
    <row r="38" spans="1:9" s="152" customFormat="1" ht="15" customHeight="1">
      <c r="A38" s="427" t="s">
        <v>604</v>
      </c>
      <c r="B38" s="433">
        <f>SUM(C38:E38)</f>
        <v>14906000</v>
      </c>
      <c r="C38" s="433">
        <v>14906000</v>
      </c>
      <c r="D38" s="433"/>
      <c r="E38" s="433"/>
      <c r="F38" s="433">
        <v>15116721</v>
      </c>
      <c r="G38" s="433">
        <v>15116721</v>
      </c>
      <c r="H38" s="433"/>
      <c r="I38" s="433"/>
    </row>
    <row r="39" spans="1:9" s="152" customFormat="1" ht="15" customHeight="1">
      <c r="A39" s="946" t="s">
        <v>605</v>
      </c>
      <c r="B39" s="433">
        <f aca="true" t="shared" si="6" ref="B39:B45">SUM(C39:E39)</f>
        <v>1871000</v>
      </c>
      <c r="C39" s="74">
        <v>1871000</v>
      </c>
      <c r="D39" s="74"/>
      <c r="E39" s="74"/>
      <c r="F39" s="433">
        <v>1895983</v>
      </c>
      <c r="G39" s="74">
        <v>1895983</v>
      </c>
      <c r="H39" s="74"/>
      <c r="I39" s="74"/>
    </row>
    <row r="40" spans="1:9" s="1" customFormat="1" ht="15" customHeight="1">
      <c r="A40" s="946" t="s">
        <v>766</v>
      </c>
      <c r="B40" s="433">
        <f t="shared" si="6"/>
        <v>0</v>
      </c>
      <c r="C40" s="948"/>
      <c r="D40" s="948">
        <v>0</v>
      </c>
      <c r="E40" s="948"/>
      <c r="F40" s="433">
        <f>SUM(G40:I40)</f>
        <v>0</v>
      </c>
      <c r="G40" s="948"/>
      <c r="H40" s="948">
        <v>0</v>
      </c>
      <c r="I40" s="948"/>
    </row>
    <row r="41" spans="1:9" s="1" customFormat="1" ht="15" customHeight="1">
      <c r="A41" s="946" t="s">
        <v>767</v>
      </c>
      <c r="B41" s="433">
        <v>73012000</v>
      </c>
      <c r="C41" s="948">
        <v>73012000</v>
      </c>
      <c r="D41" s="948"/>
      <c r="E41" s="948"/>
      <c r="F41" s="433">
        <v>73012000</v>
      </c>
      <c r="G41" s="948">
        <v>73012000</v>
      </c>
      <c r="H41" s="948"/>
      <c r="I41" s="948"/>
    </row>
    <row r="42" spans="1:9" s="152" customFormat="1" ht="15" customHeight="1">
      <c r="A42" s="947" t="s">
        <v>546</v>
      </c>
      <c r="B42" s="433">
        <v>381000</v>
      </c>
      <c r="C42" s="74">
        <v>381000</v>
      </c>
      <c r="D42" s="74"/>
      <c r="E42" s="74"/>
      <c r="F42" s="433">
        <v>381000</v>
      </c>
      <c r="G42" s="74">
        <v>381000</v>
      </c>
      <c r="H42" s="74"/>
      <c r="I42" s="74"/>
    </row>
    <row r="43" spans="1:9" s="152" customFormat="1" ht="15" customHeight="1">
      <c r="A43" s="947" t="s">
        <v>768</v>
      </c>
      <c r="B43" s="433">
        <v>9653000</v>
      </c>
      <c r="C43" s="74"/>
      <c r="D43" s="74">
        <v>9653000</v>
      </c>
      <c r="E43" s="74"/>
      <c r="F43" s="433">
        <v>9668000</v>
      </c>
      <c r="G43" s="74"/>
      <c r="H43" s="74">
        <v>9668000</v>
      </c>
      <c r="I43" s="74"/>
    </row>
    <row r="44" spans="1:9" s="152" customFormat="1" ht="15" customHeight="1">
      <c r="A44" s="947" t="s">
        <v>606</v>
      </c>
      <c r="B44" s="433">
        <v>9042000</v>
      </c>
      <c r="C44" s="86"/>
      <c r="D44" s="86">
        <v>9042000</v>
      </c>
      <c r="E44" s="86"/>
      <c r="F44" s="433">
        <v>9162000</v>
      </c>
      <c r="G44" s="86"/>
      <c r="H44" s="86">
        <v>9162000</v>
      </c>
      <c r="I44" s="86"/>
    </row>
    <row r="45" spans="1:9" s="152" customFormat="1" ht="15" customHeight="1" thickBot="1">
      <c r="A45" s="945" t="s">
        <v>769</v>
      </c>
      <c r="B45" s="433">
        <f t="shared" si="6"/>
        <v>3250000</v>
      </c>
      <c r="C45" s="86">
        <v>3250000</v>
      </c>
      <c r="D45" s="86"/>
      <c r="E45" s="86"/>
      <c r="F45" s="433">
        <v>4050000</v>
      </c>
      <c r="G45" s="86">
        <v>4050000</v>
      </c>
      <c r="H45" s="86"/>
      <c r="I45" s="86"/>
    </row>
    <row r="46" spans="1:9" ht="15" customHeight="1" thickBot="1">
      <c r="A46" s="429" t="s">
        <v>249</v>
      </c>
      <c r="B46" s="430">
        <f aca="true" t="shared" si="7" ref="B46:I46">SUM(B47:B51)</f>
        <v>18150000</v>
      </c>
      <c r="C46" s="430">
        <f t="shared" si="7"/>
        <v>13137000</v>
      </c>
      <c r="D46" s="430">
        <f t="shared" si="7"/>
        <v>5013000</v>
      </c>
      <c r="E46" s="431">
        <f t="shared" si="7"/>
        <v>0</v>
      </c>
      <c r="F46" s="430">
        <f t="shared" si="7"/>
        <v>18150000</v>
      </c>
      <c r="G46" s="430">
        <f t="shared" si="7"/>
        <v>13137000</v>
      </c>
      <c r="H46" s="430">
        <f t="shared" si="7"/>
        <v>5013000</v>
      </c>
      <c r="I46" s="431">
        <f t="shared" si="7"/>
        <v>0</v>
      </c>
    </row>
    <row r="47" spans="1:9" ht="15" customHeight="1">
      <c r="A47" s="435" t="s">
        <v>607</v>
      </c>
      <c r="B47" s="436">
        <f>SUM(C47:E47)</f>
        <v>13137000</v>
      </c>
      <c r="C47" s="436">
        <v>13137000</v>
      </c>
      <c r="D47" s="433"/>
      <c r="E47" s="437"/>
      <c r="F47" s="436">
        <f>SUM(G47:I47)</f>
        <v>13137000</v>
      </c>
      <c r="G47" s="436">
        <v>13137000</v>
      </c>
      <c r="H47" s="433"/>
      <c r="I47" s="437"/>
    </row>
    <row r="48" spans="1:9" ht="7.5" customHeight="1" hidden="1">
      <c r="A48" s="122" t="s">
        <v>608</v>
      </c>
      <c r="B48" s="436">
        <f>SUM(C48:E48)</f>
        <v>0</v>
      </c>
      <c r="C48" s="79"/>
      <c r="D48" s="74"/>
      <c r="E48" s="79"/>
      <c r="F48" s="436">
        <f>SUM(G48:I48)</f>
        <v>0</v>
      </c>
      <c r="G48" s="79"/>
      <c r="H48" s="74"/>
      <c r="I48" s="79"/>
    </row>
    <row r="49" spans="1:9" s="152" customFormat="1" ht="15" customHeight="1">
      <c r="A49" s="122" t="s">
        <v>391</v>
      </c>
      <c r="B49" s="436">
        <f>SUM(C49:E49)</f>
        <v>3613000</v>
      </c>
      <c r="C49" s="438"/>
      <c r="D49" s="74">
        <v>3613000</v>
      </c>
      <c r="E49" s="74"/>
      <c r="F49" s="436">
        <f>SUM(G49:I49)</f>
        <v>3613000</v>
      </c>
      <c r="G49" s="438"/>
      <c r="H49" s="74">
        <v>3613000</v>
      </c>
      <c r="I49" s="74"/>
    </row>
    <row r="50" spans="1:9" s="152" customFormat="1" ht="15" customHeight="1">
      <c r="A50" s="144" t="s">
        <v>555</v>
      </c>
      <c r="B50" s="436">
        <f>SUM(C50:E50)</f>
        <v>700000</v>
      </c>
      <c r="C50" s="438"/>
      <c r="D50" s="74">
        <v>700000</v>
      </c>
      <c r="E50" s="74"/>
      <c r="F50" s="436">
        <f>SUM(G50:I50)</f>
        <v>700000</v>
      </c>
      <c r="G50" s="438"/>
      <c r="H50" s="74">
        <v>700000</v>
      </c>
      <c r="I50" s="74"/>
    </row>
    <row r="51" spans="1:9" s="152" customFormat="1" ht="15" customHeight="1" thickBot="1">
      <c r="A51" s="439" t="s">
        <v>556</v>
      </c>
      <c r="B51" s="436">
        <f>SUM(C51:E51)</f>
        <v>700000</v>
      </c>
      <c r="C51" s="440"/>
      <c r="D51" s="86">
        <v>700000</v>
      </c>
      <c r="E51" s="86"/>
      <c r="F51" s="436">
        <f>SUM(G51:I51)</f>
        <v>700000</v>
      </c>
      <c r="G51" s="440"/>
      <c r="H51" s="86">
        <v>700000</v>
      </c>
      <c r="I51" s="86"/>
    </row>
    <row r="52" spans="1:9" s="12" customFormat="1" ht="15" customHeight="1" thickBot="1">
      <c r="A52" s="429" t="s">
        <v>25</v>
      </c>
      <c r="B52" s="430">
        <f aca="true" t="shared" si="8" ref="B52:I52">SUM(B10+B23+B34+B37+B46)</f>
        <v>768297000</v>
      </c>
      <c r="C52" s="430">
        <f t="shared" si="8"/>
        <v>194682089</v>
      </c>
      <c r="D52" s="430">
        <f t="shared" si="8"/>
        <v>38853000</v>
      </c>
      <c r="E52" s="431">
        <f t="shared" si="8"/>
        <v>496210911</v>
      </c>
      <c r="F52" s="430">
        <f t="shared" si="8"/>
        <v>768366587</v>
      </c>
      <c r="G52" s="430">
        <f t="shared" si="8"/>
        <v>229384793</v>
      </c>
      <c r="H52" s="430">
        <f t="shared" si="8"/>
        <v>42174407</v>
      </c>
      <c r="I52" s="431">
        <f t="shared" si="8"/>
        <v>496807387</v>
      </c>
    </row>
  </sheetData>
  <sheetProtection selectLockedCells="1" selectUnlockedCells="1"/>
  <mergeCells count="12">
    <mergeCell ref="A8:A9"/>
    <mergeCell ref="B8:B9"/>
    <mergeCell ref="C8:E8"/>
    <mergeCell ref="A3:I3"/>
    <mergeCell ref="H7:I7"/>
    <mergeCell ref="F8:F9"/>
    <mergeCell ref="G8:I8"/>
    <mergeCell ref="A1:I1"/>
    <mergeCell ref="A2:I2"/>
    <mergeCell ref="A4:I4"/>
    <mergeCell ref="A5:I5"/>
    <mergeCell ref="D7:E7"/>
  </mergeCells>
  <printOptions horizontalCentered="1"/>
  <pageMargins left="0.6692913385826772" right="0.11811023622047245" top="0.984251968503937" bottom="0.984251968503937" header="0.5118110236220472" footer="0.5118110236220472"/>
  <pageSetup horizontalDpi="600" verticalDpi="6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44.57421875" style="21" customWidth="1"/>
    <col min="2" max="2" width="14.7109375" style="21" customWidth="1"/>
    <col min="3" max="16384" width="9.140625" style="21" customWidth="1"/>
  </cols>
  <sheetData>
    <row r="1" ht="12.75" customHeight="1">
      <c r="B1" s="22" t="s">
        <v>21</v>
      </c>
    </row>
    <row r="2" spans="1:2" ht="12.75" customHeight="1">
      <c r="A2" s="1300" t="s">
        <v>22</v>
      </c>
      <c r="B2" s="1300"/>
    </row>
    <row r="3" ht="12.75" customHeight="1">
      <c r="B3" s="22"/>
    </row>
    <row r="4" ht="12.75" customHeight="1">
      <c r="A4" s="23" t="s">
        <v>23</v>
      </c>
    </row>
    <row r="6" ht="12.75" customHeight="1">
      <c r="B6" s="24" t="s">
        <v>4</v>
      </c>
    </row>
    <row r="7" spans="1:2" ht="15" customHeight="1">
      <c r="A7" s="25" t="s">
        <v>24</v>
      </c>
      <c r="B7" s="25" t="s">
        <v>25</v>
      </c>
    </row>
    <row r="8" spans="1:2" ht="12.75" customHeight="1">
      <c r="A8" s="26" t="s">
        <v>26</v>
      </c>
      <c r="B8" s="26">
        <v>350</v>
      </c>
    </row>
    <row r="9" spans="1:2" ht="12.75" customHeight="1">
      <c r="A9" s="27" t="s">
        <v>27</v>
      </c>
      <c r="B9" s="27">
        <v>500</v>
      </c>
    </row>
    <row r="10" spans="1:2" ht="12.75" customHeight="1">
      <c r="A10" s="27" t="s">
        <v>28</v>
      </c>
      <c r="B10" s="27">
        <v>100</v>
      </c>
    </row>
    <row r="11" spans="1:2" ht="12.75" customHeight="1">
      <c r="A11" s="25" t="s">
        <v>29</v>
      </c>
      <c r="B11" s="25">
        <f>SUM(B8:B10)</f>
        <v>950</v>
      </c>
    </row>
  </sheetData>
  <sheetProtection selectLockedCells="1" selectUnlockedCells="1"/>
  <mergeCells count="1">
    <mergeCell ref="A2:B2"/>
  </mergeCells>
  <printOptions/>
  <pageMargins left="1.140277777777777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C000"/>
  </sheetPr>
  <dimension ref="A1:D33"/>
  <sheetViews>
    <sheetView tabSelected="1" view="pageBreakPreview" zoomScale="110" zoomScaleSheetLayoutView="110" zoomScalePageLayoutView="0" workbookViewId="0" topLeftCell="A1">
      <selection activeCell="F5" sqref="F5"/>
    </sheetView>
  </sheetViews>
  <sheetFormatPr defaultColWidth="11.57421875" defaultRowHeight="12.75" customHeight="1"/>
  <cols>
    <col min="1" max="1" width="7.140625" style="0" customWidth="1"/>
    <col min="2" max="2" width="54.421875" style="0" customWidth="1"/>
    <col min="3" max="4" width="15.57421875" style="57" customWidth="1"/>
  </cols>
  <sheetData>
    <row r="1" spans="1:4" s="315" customFormat="1" ht="18" customHeight="1">
      <c r="A1" s="1591" t="s">
        <v>624</v>
      </c>
      <c r="B1" s="1591"/>
      <c r="C1" s="1591"/>
      <c r="D1" s="1591"/>
    </row>
    <row r="2" spans="1:4" s="315" customFormat="1" ht="18" customHeight="1">
      <c r="A2" s="285"/>
      <c r="C2" s="57"/>
      <c r="D2" s="57"/>
    </row>
    <row r="3" spans="1:4" ht="14.25" customHeight="1">
      <c r="A3" s="1590" t="s">
        <v>825</v>
      </c>
      <c r="B3" s="1590"/>
      <c r="C3" s="1590"/>
      <c r="D3" s="1590"/>
    </row>
    <row r="4" spans="1:4" ht="14.25" customHeight="1">
      <c r="A4" s="1590" t="s">
        <v>814</v>
      </c>
      <c r="B4" s="1590"/>
      <c r="C4" s="1590"/>
      <c r="D4" s="1590"/>
    </row>
    <row r="5" spans="1:4" ht="36.75" customHeight="1">
      <c r="A5" s="1593" t="s">
        <v>609</v>
      </c>
      <c r="B5" s="1593"/>
      <c r="C5" s="1593"/>
      <c r="D5" s="1593"/>
    </row>
    <row r="6" spans="2:4" ht="20.25" customHeight="1">
      <c r="B6" s="1592" t="s">
        <v>155</v>
      </c>
      <c r="C6" s="1592"/>
      <c r="D6" s="1592"/>
    </row>
    <row r="7" spans="1:4" s="12" customFormat="1" ht="50.25" customHeight="1">
      <c r="A7" s="1594" t="s">
        <v>156</v>
      </c>
      <c r="B7" s="441" t="s">
        <v>24</v>
      </c>
      <c r="C7" s="8" t="s">
        <v>159</v>
      </c>
      <c r="D7" s="8" t="s">
        <v>816</v>
      </c>
    </row>
    <row r="8" spans="1:4" s="170" customFormat="1" ht="13.5" customHeight="1">
      <c r="A8" s="1594"/>
      <c r="B8" s="442" t="s">
        <v>161</v>
      </c>
      <c r="C8" s="443" t="s">
        <v>162</v>
      </c>
      <c r="D8" s="443" t="s">
        <v>163</v>
      </c>
    </row>
    <row r="9" spans="1:4" s="167" customFormat="1" ht="15.75" customHeight="1">
      <c r="A9" s="444" t="s">
        <v>38</v>
      </c>
      <c r="B9" s="445" t="s">
        <v>610</v>
      </c>
      <c r="C9" s="446"/>
      <c r="D9" s="446"/>
    </row>
    <row r="10" spans="1:4" ht="15.75" customHeight="1">
      <c r="A10" s="447" t="s">
        <v>47</v>
      </c>
      <c r="B10" s="290" t="s">
        <v>611</v>
      </c>
      <c r="C10" s="448">
        <v>3000000</v>
      </c>
      <c r="D10" s="448">
        <v>15176500</v>
      </c>
    </row>
    <row r="11" spans="1:4" ht="15.75" customHeight="1">
      <c r="A11" s="447" t="s">
        <v>49</v>
      </c>
      <c r="B11" s="290" t="s">
        <v>612</v>
      </c>
      <c r="C11" s="1589">
        <v>3000000</v>
      </c>
      <c r="D11" s="1589">
        <v>3000000</v>
      </c>
    </row>
    <row r="12" spans="1:4" ht="26.25" customHeight="1">
      <c r="A12" s="447" t="s">
        <v>51</v>
      </c>
      <c r="B12" s="449" t="s">
        <v>613</v>
      </c>
      <c r="C12" s="1589"/>
      <c r="D12" s="1589"/>
    </row>
    <row r="13" spans="1:4" ht="30.75" customHeight="1">
      <c r="A13" s="447" t="s">
        <v>55</v>
      </c>
      <c r="B13" s="450" t="s">
        <v>614</v>
      </c>
      <c r="C13" s="448">
        <v>3100000</v>
      </c>
      <c r="D13" s="448">
        <v>3100000</v>
      </c>
    </row>
    <row r="14" spans="1:4" ht="30.75" customHeight="1">
      <c r="A14" s="447" t="s">
        <v>57</v>
      </c>
      <c r="B14" s="450" t="s">
        <v>615</v>
      </c>
      <c r="C14" s="448">
        <v>1700000</v>
      </c>
      <c r="D14" s="448">
        <v>1700000</v>
      </c>
    </row>
    <row r="15" spans="1:4" ht="30.75" customHeight="1">
      <c r="A15" s="447" t="s">
        <v>86</v>
      </c>
      <c r="B15" s="450" t="s">
        <v>616</v>
      </c>
      <c r="C15" s="448">
        <v>400000</v>
      </c>
      <c r="D15" s="448">
        <v>0</v>
      </c>
    </row>
    <row r="16" spans="1:4" s="453" customFormat="1" ht="15.75" customHeight="1">
      <c r="A16" s="447" t="s">
        <v>61</v>
      </c>
      <c r="B16" s="451" t="s">
        <v>785</v>
      </c>
      <c r="C16" s="452">
        <v>3000000</v>
      </c>
      <c r="D16" s="452">
        <v>3000000</v>
      </c>
    </row>
    <row r="17" spans="1:4" ht="15.75" customHeight="1">
      <c r="A17" s="447" t="s">
        <v>63</v>
      </c>
      <c r="B17" s="454" t="s">
        <v>617</v>
      </c>
      <c r="C17" s="455">
        <f>SUM(C10:C16)</f>
        <v>14200000</v>
      </c>
      <c r="D17" s="455">
        <f>SUM(D10:D16)</f>
        <v>25976500</v>
      </c>
    </row>
    <row r="18" spans="1:4" ht="15.75" customHeight="1">
      <c r="A18" s="456" t="s">
        <v>65</v>
      </c>
      <c r="B18" s="78" t="s">
        <v>618</v>
      </c>
      <c r="C18" s="457"/>
      <c r="D18" s="457"/>
    </row>
    <row r="19" spans="1:4" ht="15.75" customHeight="1">
      <c r="A19" s="447" t="s">
        <v>92</v>
      </c>
      <c r="B19" s="150"/>
      <c r="C19" s="457"/>
      <c r="D19" s="457"/>
    </row>
    <row r="20" spans="1:4" ht="15.75" customHeight="1">
      <c r="A20" s="447" t="s">
        <v>66</v>
      </c>
      <c r="B20" s="150" t="s">
        <v>619</v>
      </c>
      <c r="C20" s="457">
        <v>500000</v>
      </c>
      <c r="D20" s="457">
        <v>500000</v>
      </c>
    </row>
    <row r="21" spans="1:4" ht="36" customHeight="1">
      <c r="A21" s="447" t="s">
        <v>67</v>
      </c>
      <c r="B21" s="154" t="s">
        <v>813</v>
      </c>
      <c r="C21" s="457">
        <v>3288618</v>
      </c>
      <c r="D21" s="457">
        <v>3288618</v>
      </c>
    </row>
    <row r="22" spans="1:4" ht="15.75" customHeight="1">
      <c r="A22" s="456" t="s">
        <v>68</v>
      </c>
      <c r="B22" s="454" t="s">
        <v>617</v>
      </c>
      <c r="C22" s="588">
        <f>SUM(C20:C21)</f>
        <v>3788618</v>
      </c>
      <c r="D22" s="588">
        <f>SUM(D20:D21)</f>
        <v>3788618</v>
      </c>
    </row>
    <row r="23" spans="1:4" ht="15.75" customHeight="1">
      <c r="A23" s="447" t="s">
        <v>70</v>
      </c>
      <c r="B23" s="150"/>
      <c r="C23" s="457"/>
      <c r="D23" s="457"/>
    </row>
    <row r="24" spans="1:4" ht="15.75" customHeight="1">
      <c r="A24" s="447" t="s">
        <v>97</v>
      </c>
      <c r="B24" s="150" t="s">
        <v>784</v>
      </c>
      <c r="C24" s="457">
        <v>3851547</v>
      </c>
      <c r="D24" s="457">
        <v>3851547</v>
      </c>
    </row>
    <row r="25" spans="1:4" ht="15.75" customHeight="1">
      <c r="A25" s="447" t="s">
        <v>99</v>
      </c>
      <c r="B25" s="454" t="s">
        <v>617</v>
      </c>
      <c r="C25" s="455">
        <f>SUM(C24)</f>
        <v>3851547</v>
      </c>
      <c r="D25" s="455">
        <f>SUM(D24)</f>
        <v>3851547</v>
      </c>
    </row>
    <row r="26" spans="1:4" s="458" customFormat="1" ht="15.75" customHeight="1">
      <c r="A26" s="456" t="s">
        <v>101</v>
      </c>
      <c r="B26" s="107" t="s">
        <v>620</v>
      </c>
      <c r="C26" s="457"/>
      <c r="D26" s="457"/>
    </row>
    <row r="27" spans="1:4" s="165" customFormat="1" ht="25.5" customHeight="1">
      <c r="A27" s="273" t="s">
        <v>103</v>
      </c>
      <c r="B27" s="123" t="s">
        <v>621</v>
      </c>
      <c r="C27" s="103">
        <v>16038000</v>
      </c>
      <c r="D27" s="103">
        <v>16038000</v>
      </c>
    </row>
    <row r="28" spans="1:4" s="165" customFormat="1" ht="33.75" customHeight="1">
      <c r="A28" s="460" t="s">
        <v>105</v>
      </c>
      <c r="B28" s="154" t="s">
        <v>622</v>
      </c>
      <c r="C28" s="103">
        <v>3200000</v>
      </c>
      <c r="D28" s="103">
        <v>3200000</v>
      </c>
    </row>
    <row r="29" spans="1:4" s="165" customFormat="1" ht="15.75" customHeight="1">
      <c r="A29" s="447" t="s">
        <v>107</v>
      </c>
      <c r="B29" s="291"/>
      <c r="C29" s="163"/>
      <c r="D29" s="163"/>
    </row>
    <row r="30" spans="1:4" s="165" customFormat="1" ht="15.75" customHeight="1">
      <c r="A30" s="447" t="s">
        <v>109</v>
      </c>
      <c r="B30" s="291"/>
      <c r="C30" s="163"/>
      <c r="D30" s="163"/>
    </row>
    <row r="31" spans="1:4" s="165" customFormat="1" ht="15.75" customHeight="1">
      <c r="A31" s="456" t="s">
        <v>111</v>
      </c>
      <c r="B31" s="454" t="s">
        <v>617</v>
      </c>
      <c r="C31" s="80">
        <f>SUM(C27:C29)</f>
        <v>19238000</v>
      </c>
      <c r="D31" s="80">
        <f>SUM(D27:D29)</f>
        <v>19238000</v>
      </c>
    </row>
    <row r="32" spans="1:4" s="165" customFormat="1" ht="15.75" customHeight="1">
      <c r="A32" s="447" t="s">
        <v>113</v>
      </c>
      <c r="B32" s="461"/>
      <c r="C32" s="457"/>
      <c r="D32" s="457"/>
    </row>
    <row r="33" spans="1:4" s="165" customFormat="1" ht="15.75" customHeight="1">
      <c r="A33" s="456" t="s">
        <v>115</v>
      </c>
      <c r="B33" s="454" t="s">
        <v>623</v>
      </c>
      <c r="C33" s="80">
        <f>C17+C25+C31+C22</f>
        <v>41078165</v>
      </c>
      <c r="D33" s="80">
        <f>D17+D25+D31+D22</f>
        <v>52854665</v>
      </c>
    </row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</sheetData>
  <sheetProtection selectLockedCells="1" selectUnlockedCells="1"/>
  <mergeCells count="8">
    <mergeCell ref="D11:D12"/>
    <mergeCell ref="A3:D3"/>
    <mergeCell ref="A1:D1"/>
    <mergeCell ref="B6:D6"/>
    <mergeCell ref="A5:D5"/>
    <mergeCell ref="A7:A8"/>
    <mergeCell ref="C11:C12"/>
    <mergeCell ref="A4:D4"/>
  </mergeCells>
  <printOptions/>
  <pageMargins left="0.7086614173228347" right="0.7086614173228347" top="0.7480314960629921" bottom="0.7480314960629921" header="0.5118110236220472" footer="0.5118110236220472"/>
  <pageSetup horizontalDpi="600" verticalDpi="600" orientation="portrait" paperSize="9" scale="94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">
      <selection activeCell="A1" sqref="A1"/>
    </sheetView>
  </sheetViews>
  <sheetFormatPr defaultColWidth="11.57421875" defaultRowHeight="15" customHeight="1"/>
  <cols>
    <col min="1" max="1" width="59.28125" style="21" customWidth="1"/>
    <col min="2" max="2" width="16.00390625" style="21" customWidth="1"/>
    <col min="3" max="4" width="11.57421875" style="21" customWidth="1"/>
    <col min="5" max="5" width="13.7109375" style="21" customWidth="1"/>
    <col min="6" max="16384" width="11.57421875" style="21" customWidth="1"/>
  </cols>
  <sheetData>
    <row r="1" spans="4:5" ht="12.75" customHeight="1">
      <c r="D1" s="1304" t="s">
        <v>624</v>
      </c>
      <c r="E1" s="1304"/>
    </row>
    <row r="2" spans="2:5" ht="12.75" customHeight="1">
      <c r="B2" s="1595" t="s">
        <v>1</v>
      </c>
      <c r="C2" s="1595"/>
      <c r="D2" s="1595"/>
      <c r="E2" s="1595"/>
    </row>
    <row r="3" spans="1:2" ht="29.25" customHeight="1">
      <c r="A3" s="49"/>
      <c r="B3" s="49"/>
    </row>
    <row r="4" spans="1:5" ht="12.75" customHeight="1">
      <c r="A4" s="1596" t="s">
        <v>2</v>
      </c>
      <c r="B4" s="1596"/>
      <c r="C4" s="1596"/>
      <c r="D4" s="1596"/>
      <c r="E4" s="1596"/>
    </row>
    <row r="5" spans="1:5" ht="12.75" customHeight="1">
      <c r="A5" s="1305" t="s">
        <v>625</v>
      </c>
      <c r="B5" s="1305"/>
      <c r="C5" s="1305"/>
      <c r="D5" s="1305"/>
      <c r="E5" s="1305"/>
    </row>
    <row r="6" spans="1:3" ht="27" customHeight="1">
      <c r="A6" s="462"/>
      <c r="B6" s="462"/>
      <c r="C6" s="462"/>
    </row>
    <row r="7" spans="1:5" ht="13.5" customHeight="1">
      <c r="A7" s="462"/>
      <c r="B7" s="462"/>
      <c r="C7" s="462"/>
      <c r="D7" s="1300" t="s">
        <v>5</v>
      </c>
      <c r="E7" s="1300"/>
    </row>
    <row r="8" spans="1:5" ht="12.75" customHeight="1">
      <c r="A8" s="1597" t="s">
        <v>589</v>
      </c>
      <c r="B8" s="1598" t="s">
        <v>590</v>
      </c>
      <c r="C8" s="1599" t="s">
        <v>626</v>
      </c>
      <c r="D8" s="1599"/>
      <c r="E8" s="1599"/>
    </row>
    <row r="9" spans="1:5" ht="33.75" customHeight="1">
      <c r="A9" s="1597"/>
      <c r="B9" s="1598"/>
      <c r="C9" s="463" t="s">
        <v>592</v>
      </c>
      <c r="D9" s="463" t="s">
        <v>593</v>
      </c>
      <c r="E9" s="464" t="s">
        <v>594</v>
      </c>
    </row>
    <row r="10" spans="1:5" ht="15" customHeight="1">
      <c r="A10" s="465" t="s">
        <v>2</v>
      </c>
      <c r="B10" s="466">
        <f>C10+D10+E10</f>
        <v>210979</v>
      </c>
      <c r="C10" s="467">
        <f>SUM(C11:C14)</f>
        <v>202719</v>
      </c>
      <c r="D10" s="467">
        <f>SUM(D11:D14)</f>
        <v>8260</v>
      </c>
      <c r="E10" s="468">
        <f>SUM(E11:E14)</f>
        <v>0</v>
      </c>
    </row>
    <row r="11" spans="1:5" s="472" customFormat="1" ht="15" customHeight="1">
      <c r="A11" s="469" t="s">
        <v>627</v>
      </c>
      <c r="B11" s="470"/>
      <c r="C11" s="470">
        <v>202719</v>
      </c>
      <c r="D11" s="470"/>
      <c r="E11" s="471"/>
    </row>
    <row r="12" spans="1:5" s="472" customFormat="1" ht="15" customHeight="1">
      <c r="A12" s="469" t="s">
        <v>628</v>
      </c>
      <c r="B12" s="470"/>
      <c r="C12" s="470"/>
      <c r="D12" s="470">
        <v>610</v>
      </c>
      <c r="E12" s="471"/>
    </row>
    <row r="13" spans="1:5" s="472" customFormat="1" ht="15" customHeight="1">
      <c r="A13" s="473" t="s">
        <v>629</v>
      </c>
      <c r="B13" s="474"/>
      <c r="C13" s="470"/>
      <c r="D13" s="474">
        <v>7650</v>
      </c>
      <c r="E13" s="471"/>
    </row>
    <row r="14" spans="1:5" s="472" customFormat="1" ht="15" customHeight="1">
      <c r="A14" s="469" t="s">
        <v>630</v>
      </c>
      <c r="B14" s="470"/>
      <c r="C14" s="470"/>
      <c r="D14" s="470"/>
      <c r="E14" s="471" t="s">
        <v>631</v>
      </c>
    </row>
    <row r="15" spans="1:5" ht="15" customHeight="1">
      <c r="A15" s="475" t="s">
        <v>245</v>
      </c>
      <c r="B15" s="466">
        <f>C15+D15+E15</f>
        <v>112004</v>
      </c>
      <c r="C15" s="466">
        <f>SUM(C16:C17)</f>
        <v>91520</v>
      </c>
      <c r="D15" s="466">
        <f>SUM(D16:D17)</f>
        <v>0</v>
      </c>
      <c r="E15" s="476">
        <f>SUM(E16:E17)</f>
        <v>20484</v>
      </c>
    </row>
    <row r="16" spans="1:5" s="472" customFormat="1" ht="15" customHeight="1">
      <c r="A16" s="473" t="s">
        <v>632</v>
      </c>
      <c r="B16" s="474"/>
      <c r="C16" s="470">
        <v>68282</v>
      </c>
      <c r="D16" s="474"/>
      <c r="E16" s="477">
        <v>20484</v>
      </c>
    </row>
    <row r="17" spans="1:5" s="472" customFormat="1" ht="15" customHeight="1">
      <c r="A17" s="473" t="s">
        <v>633</v>
      </c>
      <c r="B17" s="474"/>
      <c r="C17" s="470">
        <v>23238</v>
      </c>
      <c r="D17" s="474"/>
      <c r="E17" s="477"/>
    </row>
    <row r="18" spans="1:5" ht="15" customHeight="1">
      <c r="A18" s="475" t="s">
        <v>634</v>
      </c>
      <c r="B18" s="466">
        <v>80345</v>
      </c>
      <c r="C18" s="478">
        <f>SUM(C19:C20)</f>
        <v>72285</v>
      </c>
      <c r="D18" s="478">
        <f>SUM(D19:D20)</f>
        <v>8060</v>
      </c>
      <c r="E18" s="479">
        <f>SUM(E19:E20)</f>
        <v>0</v>
      </c>
    </row>
    <row r="19" spans="1:5" s="472" customFormat="1" ht="15" customHeight="1">
      <c r="A19" s="473" t="s">
        <v>635</v>
      </c>
      <c r="B19" s="474"/>
      <c r="C19" s="470">
        <v>72285</v>
      </c>
      <c r="D19" s="474"/>
      <c r="E19" s="477"/>
    </row>
    <row r="20" spans="1:5" s="472" customFormat="1" ht="15" customHeight="1">
      <c r="A20" s="473" t="s">
        <v>636</v>
      </c>
      <c r="B20" s="474"/>
      <c r="C20" s="470"/>
      <c r="D20" s="474">
        <v>8060</v>
      </c>
      <c r="E20" s="477"/>
    </row>
    <row r="21" spans="1:5" ht="15" customHeight="1">
      <c r="A21" s="475" t="s">
        <v>637</v>
      </c>
      <c r="B21" s="466">
        <v>16681</v>
      </c>
      <c r="C21" s="466">
        <f>B21</f>
        <v>16681</v>
      </c>
      <c r="D21" s="466"/>
      <c r="E21" s="476"/>
    </row>
    <row r="22" spans="1:5" ht="15" customHeight="1">
      <c r="A22" s="475" t="s">
        <v>249</v>
      </c>
      <c r="B22" s="466">
        <v>10850</v>
      </c>
      <c r="C22" s="466">
        <f>B22</f>
        <v>10850</v>
      </c>
      <c r="D22" s="466"/>
      <c r="E22" s="476"/>
    </row>
    <row r="23" spans="1:5" s="23" customFormat="1" ht="15" customHeight="1">
      <c r="A23" s="480" t="s">
        <v>25</v>
      </c>
      <c r="B23" s="481">
        <f>B10+B15+B18+B21+B22</f>
        <v>430859</v>
      </c>
      <c r="C23" s="481">
        <f>C10+C15+C18+C21+C22</f>
        <v>394055</v>
      </c>
      <c r="D23" s="481">
        <f>D10+D15+D18+D21+D22</f>
        <v>16320</v>
      </c>
      <c r="E23" s="481">
        <f>E10+E15+E18+E21+E22</f>
        <v>20484</v>
      </c>
    </row>
  </sheetData>
  <sheetProtection selectLockedCells="1" selectUnlockedCells="1"/>
  <mergeCells count="8">
    <mergeCell ref="D1:E1"/>
    <mergeCell ref="B2:E2"/>
    <mergeCell ref="A4:E4"/>
    <mergeCell ref="A5:E5"/>
    <mergeCell ref="D7:E7"/>
    <mergeCell ref="A8:A9"/>
    <mergeCell ref="B8:B9"/>
    <mergeCell ref="C8:E8"/>
  </mergeCells>
  <printOptions/>
  <pageMargins left="1.25" right="0.7479166666666667" top="0.20972222222222223" bottom="0.44027777777777777" header="0.5118055555555555" footer="0.1701388888888889"/>
  <pageSetup horizontalDpi="300" verticalDpi="300" orientation="landscape" paperSize="9" scale="95"/>
  <headerFooter alignWithMargins="0">
    <oddFooter>&amp;C&amp;P. oldal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C000"/>
  </sheetPr>
  <dimension ref="A1:K99"/>
  <sheetViews>
    <sheetView view="pageBreakPreview" zoomScale="130" zoomScaleSheetLayoutView="130" zoomScalePageLayoutView="0" workbookViewId="0" topLeftCell="A1">
      <selection activeCell="C20" sqref="C20:D20"/>
    </sheetView>
  </sheetViews>
  <sheetFormatPr defaultColWidth="11.57421875" defaultRowHeight="12.75" customHeight="1"/>
  <cols>
    <col min="1" max="1" width="4.00390625" style="120" customWidth="1"/>
    <col min="2" max="2" width="3.28125" style="120" customWidth="1"/>
    <col min="3" max="3" width="46.57421875" style="120" customWidth="1"/>
    <col min="4" max="4" width="12.57421875" style="120" hidden="1" customWidth="1"/>
    <col min="5" max="7" width="14.7109375" style="57" bestFit="1" customWidth="1"/>
    <col min="8" max="16384" width="11.57421875" style="120" customWidth="1"/>
  </cols>
  <sheetData>
    <row r="1" spans="1:7" ht="16.5" customHeight="1">
      <c r="A1" s="1601" t="s">
        <v>825</v>
      </c>
      <c r="B1" s="1601"/>
      <c r="C1" s="1601"/>
      <c r="D1" s="1601"/>
      <c r="E1" s="1601"/>
      <c r="F1" s="1601"/>
      <c r="G1" s="1601"/>
    </row>
    <row r="2" spans="1:7" ht="12.75" customHeight="1">
      <c r="A2" s="1602" t="s">
        <v>814</v>
      </c>
      <c r="B2" s="1602"/>
      <c r="C2" s="1602"/>
      <c r="D2" s="1602"/>
      <c r="E2" s="1602"/>
      <c r="F2" s="1602"/>
      <c r="G2" s="1602"/>
    </row>
    <row r="3" spans="1:7" ht="18" customHeight="1">
      <c r="A3" s="1600" t="s">
        <v>638</v>
      </c>
      <c r="B3" s="1600"/>
      <c r="C3" s="1600"/>
      <c r="D3" s="1600"/>
      <c r="E3" s="1600"/>
      <c r="F3" s="1600"/>
      <c r="G3" s="1600"/>
    </row>
    <row r="4" spans="1:7" ht="24.75" customHeight="1">
      <c r="A4" s="1602" t="s">
        <v>639</v>
      </c>
      <c r="B4" s="1602"/>
      <c r="C4" s="1602"/>
      <c r="D4" s="1602"/>
      <c r="E4" s="1602"/>
      <c r="F4" s="1602"/>
      <c r="G4" s="1602"/>
    </row>
    <row r="5" spans="1:7" ht="24.75" customHeight="1">
      <c r="A5" s="1602"/>
      <c r="B5" s="1602"/>
      <c r="C5" s="1602"/>
      <c r="D5" s="1602"/>
      <c r="E5" s="1602"/>
      <c r="F5" s="120"/>
      <c r="G5" s="120"/>
    </row>
    <row r="6" spans="1:7" ht="12.75" customHeight="1" thickBot="1">
      <c r="A6" s="1611"/>
      <c r="B6" s="1611"/>
      <c r="C6" s="1611"/>
      <c r="D6" s="482"/>
      <c r="E6" s="1507" t="s">
        <v>219</v>
      </c>
      <c r="F6" s="1507"/>
      <c r="G6" s="1507"/>
    </row>
    <row r="7" spans="1:7" ht="39" customHeight="1">
      <c r="A7" s="1603" t="s">
        <v>156</v>
      </c>
      <c r="B7" s="1604"/>
      <c r="C7" s="1607" t="s">
        <v>157</v>
      </c>
      <c r="D7" s="1607"/>
      <c r="E7" s="1043" t="s">
        <v>158</v>
      </c>
      <c r="F7" s="1044" t="s">
        <v>159</v>
      </c>
      <c r="G7" s="1044" t="s">
        <v>816</v>
      </c>
    </row>
    <row r="8" spans="1:7" ht="12.75" customHeight="1" thickBot="1">
      <c r="A8" s="1605"/>
      <c r="B8" s="1606"/>
      <c r="C8" s="1608" t="s">
        <v>161</v>
      </c>
      <c r="D8" s="1608"/>
      <c r="E8" s="1045" t="s">
        <v>162</v>
      </c>
      <c r="F8" s="1046" t="s">
        <v>163</v>
      </c>
      <c r="G8" s="1046" t="s">
        <v>164</v>
      </c>
    </row>
    <row r="9" spans="1:7" s="170" customFormat="1" ht="12.75" customHeight="1">
      <c r="A9" s="1041" t="s">
        <v>38</v>
      </c>
      <c r="B9" s="1041" t="s">
        <v>167</v>
      </c>
      <c r="C9" s="1042" t="s">
        <v>640</v>
      </c>
      <c r="D9" s="1042"/>
      <c r="E9" s="749">
        <f>SUM(E10:E15)</f>
        <v>108818000</v>
      </c>
      <c r="F9" s="749">
        <f>SUM(F10:F15)</f>
        <v>112115000</v>
      </c>
      <c r="G9" s="749">
        <f>SUM(G10:G15)</f>
        <v>113285704</v>
      </c>
    </row>
    <row r="10" spans="1:7" ht="12.75" customHeight="1">
      <c r="A10" s="683" t="s">
        <v>40</v>
      </c>
      <c r="B10" s="683"/>
      <c r="C10" s="1612" t="s">
        <v>168</v>
      </c>
      <c r="D10" s="1612"/>
      <c r="E10" s="690">
        <f>SUM('15. Óvoda'!E8)</f>
        <v>20000</v>
      </c>
      <c r="F10" s="690">
        <f>SUM('15. Óvoda'!F8)</f>
        <v>0</v>
      </c>
      <c r="G10" s="690">
        <f>SUM('15. Óvoda'!G8)</f>
        <v>15000</v>
      </c>
    </row>
    <row r="11" spans="1:7" ht="12.75" customHeight="1">
      <c r="A11" s="683" t="s">
        <v>47</v>
      </c>
      <c r="B11" s="683"/>
      <c r="C11" s="1612" t="s">
        <v>78</v>
      </c>
      <c r="D11" s="1612"/>
      <c r="E11" s="690">
        <f>SUM('15. Óvoda'!E9)</f>
        <v>1840000</v>
      </c>
      <c r="F11" s="690">
        <f>SUM('15. Óvoda'!F9)</f>
        <v>1840770</v>
      </c>
      <c r="G11" s="690">
        <f>SUM('15. Óvoda'!G9)</f>
        <v>1840770</v>
      </c>
    </row>
    <row r="12" spans="1:7" ht="12.75" customHeight="1">
      <c r="A12" s="683" t="s">
        <v>49</v>
      </c>
      <c r="B12" s="683"/>
      <c r="C12" s="1613" t="s">
        <v>230</v>
      </c>
      <c r="D12" s="1613"/>
      <c r="E12" s="690">
        <f>SUM('15. Óvoda'!E14)</f>
        <v>0</v>
      </c>
      <c r="F12" s="690">
        <f>SUM('15. Óvoda'!F14)</f>
        <v>0</v>
      </c>
      <c r="G12" s="690">
        <f>SUM('15. Óvoda'!G14)</f>
        <v>800000</v>
      </c>
    </row>
    <row r="13" spans="1:7" ht="12.75" customHeight="1">
      <c r="A13" s="683" t="s">
        <v>51</v>
      </c>
      <c r="B13" s="683"/>
      <c r="C13" s="1616" t="s">
        <v>539</v>
      </c>
      <c r="D13" s="1617"/>
      <c r="E13" s="690">
        <f>SUM('15. Óvoda'!E17)</f>
        <v>103649000</v>
      </c>
      <c r="F13" s="690">
        <f>SUM('15. Óvoda'!F17)</f>
        <v>109818500</v>
      </c>
      <c r="G13" s="690">
        <f>SUM('15. Óvoda'!G17)</f>
        <v>110174204</v>
      </c>
    </row>
    <row r="14" spans="1:7" ht="12.75" customHeight="1">
      <c r="A14" s="683" t="s">
        <v>53</v>
      </c>
      <c r="B14" s="683"/>
      <c r="C14" s="1613" t="s">
        <v>243</v>
      </c>
      <c r="D14" s="1613"/>
      <c r="E14" s="690">
        <f>SUM('15. Óvoda'!E20)</f>
        <v>3309000</v>
      </c>
      <c r="F14" s="690">
        <f>SUM('15. Óvoda'!F20)</f>
        <v>455730</v>
      </c>
      <c r="G14" s="690">
        <f>SUM('15. Óvoda'!G20)</f>
        <v>455730</v>
      </c>
    </row>
    <row r="15" spans="1:7" ht="12.75" customHeight="1">
      <c r="A15" s="683" t="s">
        <v>55</v>
      </c>
      <c r="B15" s="683"/>
      <c r="C15" s="1616"/>
      <c r="D15" s="1617"/>
      <c r="E15" s="690"/>
      <c r="F15" s="690"/>
      <c r="G15" s="690"/>
    </row>
    <row r="16" spans="1:7" s="407" customFormat="1" ht="12.75" customHeight="1">
      <c r="A16" s="684" t="s">
        <v>57</v>
      </c>
      <c r="B16" s="1038" t="s">
        <v>169</v>
      </c>
      <c r="C16" s="938" t="s">
        <v>383</v>
      </c>
      <c r="D16" s="938"/>
      <c r="E16" s="1039">
        <f>SUM(E17:E19)</f>
        <v>15449000</v>
      </c>
      <c r="F16" s="1039">
        <f>SUM(F17:F19)</f>
        <v>18150000</v>
      </c>
      <c r="G16" s="1039">
        <f>SUM(G17:G19)</f>
        <v>18150000</v>
      </c>
    </row>
    <row r="17" spans="1:7" ht="12.75" customHeight="1">
      <c r="A17" s="683" t="s">
        <v>86</v>
      </c>
      <c r="B17" s="683"/>
      <c r="C17" s="1612" t="s">
        <v>641</v>
      </c>
      <c r="D17" s="1612"/>
      <c r="E17" s="690">
        <f>SUM('16. Műv. ház'!E9)</f>
        <v>300000</v>
      </c>
      <c r="F17" s="690">
        <f>SUM('16. Műv. ház'!F9)</f>
        <v>299993</v>
      </c>
      <c r="G17" s="690">
        <f>SUM('16. Műv. ház'!G9)</f>
        <v>299993</v>
      </c>
    </row>
    <row r="18" spans="1:7" ht="12.75" customHeight="1">
      <c r="A18" s="683" t="s">
        <v>59</v>
      </c>
      <c r="B18" s="683"/>
      <c r="C18" s="1613" t="s">
        <v>539</v>
      </c>
      <c r="D18" s="1613"/>
      <c r="E18" s="690">
        <f>SUM('16. Műv. ház'!E12)</f>
        <v>14819000</v>
      </c>
      <c r="F18" s="690">
        <f>SUM('16. Műv. ház'!F12)</f>
        <v>17525000</v>
      </c>
      <c r="G18" s="690">
        <f>SUM('16. Műv. ház'!G12)</f>
        <v>17525000</v>
      </c>
    </row>
    <row r="19" spans="1:7" ht="12.75" customHeight="1">
      <c r="A19" s="683" t="s">
        <v>61</v>
      </c>
      <c r="B19" s="683"/>
      <c r="C19" s="1613" t="s">
        <v>243</v>
      </c>
      <c r="D19" s="1613"/>
      <c r="E19" s="690">
        <f>SUM('16. Műv. ház'!E15)</f>
        <v>330000</v>
      </c>
      <c r="F19" s="690">
        <f>SUM('16. Műv. ház'!F15)</f>
        <v>325007</v>
      </c>
      <c r="G19" s="690">
        <f>SUM('16. Műv. ház'!G15)</f>
        <v>325007</v>
      </c>
    </row>
    <row r="20" spans="1:7" ht="12.75" customHeight="1">
      <c r="A20" s="683" t="s">
        <v>63</v>
      </c>
      <c r="B20" s="683"/>
      <c r="C20" s="1616"/>
      <c r="D20" s="1617"/>
      <c r="E20" s="690"/>
      <c r="F20" s="690"/>
      <c r="G20" s="690"/>
    </row>
    <row r="21" spans="1:7" s="407" customFormat="1" ht="12.75" customHeight="1">
      <c r="A21" s="684" t="s">
        <v>65</v>
      </c>
      <c r="B21" s="1038" t="s">
        <v>176</v>
      </c>
      <c r="C21" s="1626" t="s">
        <v>327</v>
      </c>
      <c r="D21" s="1627"/>
      <c r="E21" s="1039">
        <f>SUM(E22:E25)</f>
        <v>76902000</v>
      </c>
      <c r="F21" s="1039">
        <f>SUM(F22:F25)</f>
        <v>86703000</v>
      </c>
      <c r="G21" s="1039">
        <f>SUM(G22:G25)</f>
        <v>86703000</v>
      </c>
    </row>
    <row r="22" spans="1:7" ht="12.75" customHeight="1">
      <c r="A22" s="683" t="s">
        <v>92</v>
      </c>
      <c r="B22" s="683"/>
      <c r="C22" s="1612" t="s">
        <v>641</v>
      </c>
      <c r="D22" s="1612"/>
      <c r="E22" s="690">
        <f>SUM('17. Hivatal'!E10)</f>
        <v>796000</v>
      </c>
      <c r="F22" s="690">
        <f>SUM('17. Hivatal'!F10)</f>
        <v>480369</v>
      </c>
      <c r="G22" s="690">
        <f>SUM('17. Hivatal'!G10)</f>
        <v>480369</v>
      </c>
    </row>
    <row r="23" spans="1:7" ht="12.75" customHeight="1">
      <c r="A23" s="683" t="s">
        <v>66</v>
      </c>
      <c r="B23" s="683"/>
      <c r="C23" s="1612" t="s">
        <v>189</v>
      </c>
      <c r="D23" s="1612"/>
      <c r="E23" s="690">
        <v>951000</v>
      </c>
      <c r="F23" s="690">
        <f>SUM('17. Hivatal'!F11)</f>
        <v>0</v>
      </c>
      <c r="G23" s="690">
        <v>0</v>
      </c>
    </row>
    <row r="24" spans="1:7" ht="12.75" customHeight="1">
      <c r="A24" s="683" t="s">
        <v>67</v>
      </c>
      <c r="B24" s="683"/>
      <c r="C24" s="1613" t="s">
        <v>539</v>
      </c>
      <c r="D24" s="1613"/>
      <c r="E24" s="690">
        <f>SUM('17. Hivatal'!E17)</f>
        <v>72748000</v>
      </c>
      <c r="F24" s="690">
        <f>SUM('17. Hivatal'!F17)</f>
        <v>84263000</v>
      </c>
      <c r="G24" s="690">
        <f>SUM('17. Hivatal'!G17)</f>
        <v>84263000</v>
      </c>
    </row>
    <row r="25" spans="1:7" ht="12.75" customHeight="1">
      <c r="A25" s="683" t="s">
        <v>68</v>
      </c>
      <c r="B25" s="683"/>
      <c r="C25" s="1613" t="s">
        <v>243</v>
      </c>
      <c r="D25" s="1613"/>
      <c r="E25" s="690">
        <f>SUM('17. Hivatal'!E16)</f>
        <v>2407000</v>
      </c>
      <c r="F25" s="690">
        <f>SUM('17. Hivatal'!F16)</f>
        <v>1959631</v>
      </c>
      <c r="G25" s="690">
        <f>SUM('17. Hivatal'!G16)</f>
        <v>1959631</v>
      </c>
    </row>
    <row r="26" spans="1:7" ht="12.75" customHeight="1">
      <c r="A26" s="683" t="s">
        <v>70</v>
      </c>
      <c r="B26" s="683"/>
      <c r="C26" s="1616"/>
      <c r="D26" s="1617"/>
      <c r="E26" s="690"/>
      <c r="F26" s="690"/>
      <c r="G26" s="690"/>
    </row>
    <row r="27" spans="1:7" s="170" customFormat="1" ht="12.75" customHeight="1">
      <c r="A27" s="684" t="s">
        <v>97</v>
      </c>
      <c r="B27" s="684" t="s">
        <v>186</v>
      </c>
      <c r="C27" s="1614" t="s">
        <v>642</v>
      </c>
      <c r="D27" s="1615"/>
      <c r="E27" s="707">
        <f>SUM(E28:E30)</f>
        <v>108076000</v>
      </c>
      <c r="F27" s="707">
        <f>SUM(F28:F30)</f>
        <v>94122000</v>
      </c>
      <c r="G27" s="707">
        <f>SUM(G28:G30)</f>
        <v>89518407</v>
      </c>
    </row>
    <row r="28" spans="1:7" ht="12.75" customHeight="1">
      <c r="A28" s="683" t="s">
        <v>99</v>
      </c>
      <c r="B28" s="683"/>
      <c r="C28" s="1612" t="s">
        <v>641</v>
      </c>
      <c r="D28" s="1612"/>
      <c r="E28" s="690">
        <f>SUM('18. VÜKI'!E10)</f>
        <v>19500000</v>
      </c>
      <c r="F28" s="690">
        <f>SUM('18. VÜKI'!F10)</f>
        <v>21270192</v>
      </c>
      <c r="G28" s="690">
        <f>SUM('18. VÜKI'!G10)</f>
        <v>21270192</v>
      </c>
    </row>
    <row r="29" spans="1:7" ht="12.75" customHeight="1">
      <c r="A29" s="683" t="s">
        <v>101</v>
      </c>
      <c r="B29" s="683"/>
      <c r="C29" s="1618" t="s">
        <v>539</v>
      </c>
      <c r="D29" s="1619"/>
      <c r="E29" s="690">
        <f>SUM('18. VÜKI'!E18)</f>
        <v>85529000</v>
      </c>
      <c r="F29" s="690">
        <f>SUM('18. VÜKI'!F18)</f>
        <v>69752735</v>
      </c>
      <c r="G29" s="690">
        <f>SUM('18. VÜKI'!G18)</f>
        <v>65149142</v>
      </c>
    </row>
    <row r="30" spans="1:7" ht="12.75" customHeight="1">
      <c r="A30" s="683" t="s">
        <v>103</v>
      </c>
      <c r="B30" s="683"/>
      <c r="C30" s="1616" t="s">
        <v>243</v>
      </c>
      <c r="D30" s="1617"/>
      <c r="E30" s="690">
        <f>SUM('18. VÜKI'!E17)</f>
        <v>3047000</v>
      </c>
      <c r="F30" s="690">
        <f>SUM('18. VÜKI'!F17)</f>
        <v>3099073</v>
      </c>
      <c r="G30" s="690">
        <f>SUM('18. VÜKI'!G17)</f>
        <v>3099073</v>
      </c>
    </row>
    <row r="31" spans="1:7" ht="12.75" customHeight="1">
      <c r="A31" s="683" t="s">
        <v>105</v>
      </c>
      <c r="B31" s="683"/>
      <c r="C31" s="1616"/>
      <c r="D31" s="1617"/>
      <c r="E31" s="690"/>
      <c r="F31" s="690"/>
      <c r="G31" s="690"/>
    </row>
    <row r="32" spans="1:7" ht="12.75" customHeight="1">
      <c r="A32" s="684" t="s">
        <v>107</v>
      </c>
      <c r="B32" s="684" t="s">
        <v>187</v>
      </c>
      <c r="C32" s="1614" t="s">
        <v>240</v>
      </c>
      <c r="D32" s="1615"/>
      <c r="E32" s="707">
        <f>SUM(E33:E42)</f>
        <v>657710000</v>
      </c>
      <c r="F32" s="707">
        <f>SUM(F33:F42)</f>
        <v>457207000</v>
      </c>
      <c r="G32" s="707">
        <f>SUM(G33:G42)</f>
        <v>460709476</v>
      </c>
    </row>
    <row r="33" spans="1:7" ht="29.25" customHeight="1">
      <c r="A33" s="1036" t="s">
        <v>109</v>
      </c>
      <c r="B33" s="683"/>
      <c r="C33" s="1620" t="s">
        <v>168</v>
      </c>
      <c r="D33" s="1620"/>
      <c r="E33" s="690">
        <f>SUM('19 önkormányzat'!E20)</f>
        <v>229645000</v>
      </c>
      <c r="F33" s="690">
        <f>SUM('19 önkormányzat'!F20)</f>
        <v>197812079</v>
      </c>
      <c r="G33" s="690">
        <f>SUM('19 önkormányzat'!G20)</f>
        <v>196544252</v>
      </c>
    </row>
    <row r="34" spans="1:7" ht="12.75" customHeight="1">
      <c r="A34" s="1036" t="s">
        <v>111</v>
      </c>
      <c r="B34" s="683"/>
      <c r="C34" s="1612" t="s">
        <v>170</v>
      </c>
      <c r="D34" s="1612"/>
      <c r="E34" s="1040">
        <f>SUM('19 önkormányzat'!E21)</f>
        <v>80000000</v>
      </c>
      <c r="F34" s="690">
        <f>SUM('19 önkormányzat'!F21)</f>
        <v>0</v>
      </c>
      <c r="G34" s="690">
        <f>SUM('19 önkormányzat'!G21)</f>
        <v>0</v>
      </c>
    </row>
    <row r="35" spans="1:11" ht="12.75" customHeight="1">
      <c r="A35" s="1036" t="s">
        <v>113</v>
      </c>
      <c r="B35" s="683"/>
      <c r="C35" s="1612" t="s">
        <v>177</v>
      </c>
      <c r="D35" s="1612"/>
      <c r="E35" s="1040">
        <f>SUM('19 önkormányzat'!E27)</f>
        <v>149880000</v>
      </c>
      <c r="F35" s="690">
        <f>SUM('19 önkormányzat'!F27)</f>
        <v>150155000</v>
      </c>
      <c r="G35" s="690">
        <f>SUM('19 önkormányzat'!G27)</f>
        <v>150155000</v>
      </c>
      <c r="K35" s="254">
        <f>SUM('18. VÜKI'!K22)</f>
        <v>0</v>
      </c>
    </row>
    <row r="36" spans="1:7" ht="30" customHeight="1">
      <c r="A36" s="1036" t="s">
        <v>115</v>
      </c>
      <c r="B36" s="683"/>
      <c r="C36" s="1612" t="s">
        <v>78</v>
      </c>
      <c r="D36" s="1612"/>
      <c r="E36" s="1040">
        <f>SUM('19 önkormányzat'!E35)</f>
        <v>19318000</v>
      </c>
      <c r="F36" s="690">
        <f>SUM('19 önkormányzat'!F35)</f>
        <v>16382585</v>
      </c>
      <c r="G36" s="690">
        <f>SUM('19 önkormányzat'!G35)</f>
        <v>19130585</v>
      </c>
    </row>
    <row r="37" spans="1:7" ht="42" customHeight="1">
      <c r="A37" s="1036" t="s">
        <v>117</v>
      </c>
      <c r="B37" s="683"/>
      <c r="C37" s="1612" t="s">
        <v>13</v>
      </c>
      <c r="D37" s="1612"/>
      <c r="E37" s="1040">
        <f>SUM('19 önkormányzat'!E36)</f>
        <v>41468000</v>
      </c>
      <c r="F37" s="690">
        <f>SUM('19 önkormányzat'!F36)</f>
        <v>40639830</v>
      </c>
      <c r="G37" s="690">
        <f>SUM('19 önkormányzat'!G36)</f>
        <v>40639830</v>
      </c>
    </row>
    <row r="38" spans="1:7" ht="12.75" customHeight="1">
      <c r="A38" s="1036" t="s">
        <v>118</v>
      </c>
      <c r="B38" s="683"/>
      <c r="C38" s="1612" t="s">
        <v>189</v>
      </c>
      <c r="D38" s="1612"/>
      <c r="E38" s="1040">
        <f>SUM('19 önkormányzat'!E37)</f>
        <v>907000</v>
      </c>
      <c r="F38" s="690">
        <f>SUM('19 önkormányzat'!F37)</f>
        <v>0</v>
      </c>
      <c r="G38" s="690">
        <f>SUM('19 önkormányzat'!G37)</f>
        <v>200000</v>
      </c>
    </row>
    <row r="39" spans="1:7" ht="12.75" customHeight="1">
      <c r="A39" s="1036" t="s">
        <v>120</v>
      </c>
      <c r="B39" s="683"/>
      <c r="C39" s="1612" t="s">
        <v>191</v>
      </c>
      <c r="D39" s="1612"/>
      <c r="E39" s="1040">
        <f>SUM('19 önkormányzat'!E38)</f>
        <v>1273000</v>
      </c>
      <c r="F39" s="690">
        <f>SUM('19 önkormányzat'!F38)</f>
        <v>0</v>
      </c>
      <c r="G39" s="690">
        <f>SUM('19 önkormányzat'!G38)</f>
        <v>0</v>
      </c>
    </row>
    <row r="40" spans="1:7" ht="12.75" customHeight="1">
      <c r="A40" s="1036" t="s">
        <v>122</v>
      </c>
      <c r="B40" s="683"/>
      <c r="C40" s="1612" t="s">
        <v>746</v>
      </c>
      <c r="D40" s="1612"/>
      <c r="E40" s="1040">
        <f>SUM('19 önkormányzat'!E40)</f>
        <v>80000000</v>
      </c>
      <c r="F40" s="690">
        <f>SUM('19 önkormányzat'!F40)</f>
        <v>0</v>
      </c>
      <c r="G40" s="690">
        <f>SUM('19 önkormányzat'!G40)</f>
        <v>0</v>
      </c>
    </row>
    <row r="41" spans="1:7" ht="12.75" customHeight="1">
      <c r="A41" s="1036" t="s">
        <v>124</v>
      </c>
      <c r="B41" s="683"/>
      <c r="C41" s="1612" t="s">
        <v>225</v>
      </c>
      <c r="D41" s="1612"/>
      <c r="E41" s="1040">
        <f>SUM('19 önkormányzat'!E41)</f>
        <v>51066000</v>
      </c>
      <c r="F41" s="690">
        <f>SUM('19 önkormányzat'!F41)</f>
        <v>45816229</v>
      </c>
      <c r="G41" s="690">
        <f>SUM('19 önkormányzat'!G41)</f>
        <v>46294271</v>
      </c>
    </row>
    <row r="42" spans="1:7" ht="12.75" customHeight="1">
      <c r="A42" s="1036" t="s">
        <v>126</v>
      </c>
      <c r="B42" s="683"/>
      <c r="C42" s="1612" t="s">
        <v>228</v>
      </c>
      <c r="D42" s="1612"/>
      <c r="E42" s="1040">
        <f>SUM('19 önkormányzat'!E44)</f>
        <v>4153000</v>
      </c>
      <c r="F42" s="690">
        <f>SUM('19 önkormányzat'!F44)</f>
        <v>6401277</v>
      </c>
      <c r="G42" s="690">
        <f>SUM('19 önkormányzat'!G44)</f>
        <v>7745538</v>
      </c>
    </row>
    <row r="43" spans="1:7" ht="12.75" customHeight="1" thickBot="1">
      <c r="A43" s="1047" t="s">
        <v>128</v>
      </c>
      <c r="B43" s="981"/>
      <c r="C43" s="1628" t="s">
        <v>539</v>
      </c>
      <c r="D43" s="1628"/>
      <c r="E43" s="1048">
        <v>-276745000</v>
      </c>
      <c r="F43" s="1048">
        <f>SUM(-F13-F18)-F24-F29</f>
        <v>-281359235</v>
      </c>
      <c r="G43" s="1048">
        <f>SUM(-G13-G18)-G24-G29</f>
        <v>-277111346</v>
      </c>
    </row>
    <row r="44" spans="1:7" s="170" customFormat="1" ht="12.75" customHeight="1" thickBot="1">
      <c r="A44" s="1049" t="s">
        <v>130</v>
      </c>
      <c r="B44" s="1050"/>
      <c r="C44" s="1624" t="s">
        <v>116</v>
      </c>
      <c r="D44" s="1625"/>
      <c r="E44" s="1051">
        <f>SUM(E9+E16+E21+E27+E32)+E43</f>
        <v>690210000</v>
      </c>
      <c r="F44" s="1052">
        <f>SUM(F9+F16+F21+F27+F32)+F43</f>
        <v>486937765</v>
      </c>
      <c r="G44" s="1052">
        <f>SUM(G9+G16+G21+G27+G32)+G43</f>
        <v>491255241</v>
      </c>
    </row>
    <row r="45" spans="1:7" ht="12.75" customHeight="1">
      <c r="A45" s="1621"/>
      <c r="B45" s="1622"/>
      <c r="C45" s="1622"/>
      <c r="D45" s="1622"/>
      <c r="E45" s="1622"/>
      <c r="F45" s="1623"/>
      <c r="G45" s="120"/>
    </row>
    <row r="46" spans="1:7" ht="33.75" customHeight="1" thickBot="1">
      <c r="A46" s="1609" t="s">
        <v>156</v>
      </c>
      <c r="B46" s="1609"/>
      <c r="C46" s="1037" t="s">
        <v>643</v>
      </c>
      <c r="D46" s="1037" t="s">
        <v>554</v>
      </c>
      <c r="E46" s="1037" t="s">
        <v>158</v>
      </c>
      <c r="F46" s="1037" t="s">
        <v>159</v>
      </c>
      <c r="G46" s="1037" t="s">
        <v>159</v>
      </c>
    </row>
    <row r="47" spans="1:7" ht="12.75" customHeight="1" thickBot="1" thickTop="1">
      <c r="A47" s="1610"/>
      <c r="B47" s="1610"/>
      <c r="C47" s="486" t="s">
        <v>161</v>
      </c>
      <c r="D47" s="486" t="s">
        <v>162</v>
      </c>
      <c r="E47" s="487" t="s">
        <v>163</v>
      </c>
      <c r="F47" s="487" t="s">
        <v>164</v>
      </c>
      <c r="G47" s="487" t="s">
        <v>164</v>
      </c>
    </row>
    <row r="48" spans="1:7" ht="24.75" customHeight="1" thickTop="1">
      <c r="A48" s="179" t="s">
        <v>38</v>
      </c>
      <c r="B48" s="298" t="s">
        <v>167</v>
      </c>
      <c r="C48" s="109" t="s">
        <v>247</v>
      </c>
      <c r="D48" s="299">
        <f>'15. Óvoda'!D61</f>
        <v>26</v>
      </c>
      <c r="E48" s="437">
        <f>SUM(E49:E52)</f>
        <v>108818000</v>
      </c>
      <c r="F48" s="437">
        <f>SUM(F49:F52)</f>
        <v>112115000</v>
      </c>
      <c r="G48" s="437">
        <f>SUM(G49:G52)</f>
        <v>113285704</v>
      </c>
    </row>
    <row r="49" spans="1:7" ht="12.75" customHeight="1">
      <c r="A49" s="184" t="s">
        <v>40</v>
      </c>
      <c r="B49" s="301"/>
      <c r="C49" s="151" t="str">
        <f>'15. Óvoda'!C62</f>
        <v>Ebből: Személyi juttatás</v>
      </c>
      <c r="D49" s="151"/>
      <c r="E49" s="100">
        <f>SUM('15. Óvoda'!E62)</f>
        <v>67533000</v>
      </c>
      <c r="F49" s="100">
        <f>SUM('15. Óvoda'!F62)</f>
        <v>75291000</v>
      </c>
      <c r="G49" s="100">
        <f>SUM('15. Óvoda'!G62)</f>
        <v>75484200</v>
      </c>
    </row>
    <row r="50" spans="1:7" ht="12.75" customHeight="1">
      <c r="A50" s="184" t="s">
        <v>47</v>
      </c>
      <c r="B50" s="301"/>
      <c r="C50" s="151" t="str">
        <f>'15. Óvoda'!C63</f>
        <v>          Járulékok</v>
      </c>
      <c r="D50" s="151"/>
      <c r="E50" s="100">
        <f>SUM('15. Óvoda'!E63)</f>
        <v>17441000</v>
      </c>
      <c r="F50" s="100">
        <f>SUM('15. Óvoda'!F63)</f>
        <v>17019000</v>
      </c>
      <c r="G50" s="100">
        <f>SUM('15. Óvoda'!G63)</f>
        <v>17061504</v>
      </c>
    </row>
    <row r="51" spans="1:7" ht="12.75" customHeight="1">
      <c r="A51" s="184" t="s">
        <v>49</v>
      </c>
      <c r="B51" s="301"/>
      <c r="C51" s="151" t="str">
        <f>'15. Óvoda'!C64</f>
        <v>          Dologi kiadás</v>
      </c>
      <c r="D51" s="10"/>
      <c r="E51" s="100">
        <f>SUM('15. Óvoda'!E64)</f>
        <v>23164000</v>
      </c>
      <c r="F51" s="100">
        <f>SUM('15. Óvoda'!F64)</f>
        <v>19805000</v>
      </c>
      <c r="G51" s="100">
        <f>SUM('15. Óvoda'!G64)</f>
        <v>19940000</v>
      </c>
    </row>
    <row r="52" spans="1:7" ht="12.75" customHeight="1">
      <c r="A52" s="184" t="s">
        <v>51</v>
      </c>
      <c r="B52" s="301"/>
      <c r="C52" s="151" t="s">
        <v>285</v>
      </c>
      <c r="D52" s="151"/>
      <c r="E52" s="100">
        <f>SUM('15. Óvoda'!E65)</f>
        <v>680000</v>
      </c>
      <c r="F52" s="100">
        <f>SUM('15. Óvoda'!F65)</f>
        <v>0</v>
      </c>
      <c r="G52" s="100">
        <f>SUM('15. Óvoda'!G65)</f>
        <v>800000</v>
      </c>
    </row>
    <row r="53" spans="1:7" ht="12.75" customHeight="1">
      <c r="A53" s="179" t="s">
        <v>53</v>
      </c>
      <c r="B53" s="302" t="s">
        <v>169</v>
      </c>
      <c r="C53" s="485" t="s">
        <v>249</v>
      </c>
      <c r="D53" s="151">
        <f>'16. Műv. ház'!D40</f>
        <v>3</v>
      </c>
      <c r="E53" s="79">
        <f>SUM(E54:E57)</f>
        <v>15449000</v>
      </c>
      <c r="F53" s="79">
        <f>SUM(F54:F57)</f>
        <v>18150000</v>
      </c>
      <c r="G53" s="79">
        <f>SUM(G54:G57)</f>
        <v>18150000</v>
      </c>
    </row>
    <row r="54" spans="1:7" ht="12.75" customHeight="1">
      <c r="A54" s="184" t="s">
        <v>55</v>
      </c>
      <c r="B54" s="302"/>
      <c r="C54" s="205" t="str">
        <f>'16. Műv. ház'!C41</f>
        <v>Ebből: Személyi juttatás</v>
      </c>
      <c r="D54" s="205"/>
      <c r="E54" s="100">
        <f>SUM('16. Műv. ház'!E41)</f>
        <v>6589000</v>
      </c>
      <c r="F54" s="100">
        <f>SUM('16. Műv. ház'!F41)</f>
        <v>8635000</v>
      </c>
      <c r="G54" s="100">
        <f>SUM('16. Műv. ház'!G41)</f>
        <v>8635000</v>
      </c>
    </row>
    <row r="55" spans="1:7" ht="12.75" customHeight="1">
      <c r="A55" s="184" t="s">
        <v>57</v>
      </c>
      <c r="B55" s="302"/>
      <c r="C55" s="205" t="str">
        <f>'16. Műv. ház'!C42</f>
        <v>          Járulékok</v>
      </c>
      <c r="D55" s="151"/>
      <c r="E55" s="100">
        <f>SUM('16. Műv. ház'!E42)</f>
        <v>1945000</v>
      </c>
      <c r="F55" s="100">
        <f>SUM('16. Műv. ház'!F42)</f>
        <v>2285000</v>
      </c>
      <c r="G55" s="100">
        <f>SUM('16. Műv. ház'!G42)</f>
        <v>2285000</v>
      </c>
    </row>
    <row r="56" spans="1:7" ht="12.75" customHeight="1">
      <c r="A56" s="184" t="s">
        <v>86</v>
      </c>
      <c r="B56" s="302"/>
      <c r="C56" s="205" t="str">
        <f>'16. Műv. ház'!C43</f>
        <v>          Dologi kiadás</v>
      </c>
      <c r="D56" s="10"/>
      <c r="E56" s="100">
        <f>SUM('16. Műv. ház'!E43)</f>
        <v>6517000</v>
      </c>
      <c r="F56" s="100">
        <f>SUM('16. Műv. ház'!F43)</f>
        <v>6830000</v>
      </c>
      <c r="G56" s="100">
        <f>SUM('16. Műv. ház'!G43)</f>
        <v>6830000</v>
      </c>
    </row>
    <row r="57" spans="1:7" ht="12.75" customHeight="1">
      <c r="A57" s="184" t="s">
        <v>59</v>
      </c>
      <c r="B57" s="302"/>
      <c r="C57" s="205" t="s">
        <v>285</v>
      </c>
      <c r="D57" s="10"/>
      <c r="E57" s="100">
        <f>SUM('16. Műv. ház'!E44)</f>
        <v>398000</v>
      </c>
      <c r="F57" s="100">
        <f>SUM('16. Műv. ház'!F44)</f>
        <v>400000</v>
      </c>
      <c r="G57" s="100">
        <f>SUM('16. Műv. ház'!G44)</f>
        <v>400000</v>
      </c>
    </row>
    <row r="58" spans="1:7" ht="12.75" customHeight="1">
      <c r="A58" s="179" t="s">
        <v>61</v>
      </c>
      <c r="B58" s="302" t="s">
        <v>176</v>
      </c>
      <c r="C58" s="10" t="s">
        <v>245</v>
      </c>
      <c r="D58" s="10">
        <f>'17. Hivatal'!D39</f>
        <v>16</v>
      </c>
      <c r="E58" s="79">
        <f>SUM(E59:E62)</f>
        <v>76902000</v>
      </c>
      <c r="F58" s="79">
        <f>SUM(F59:F62)</f>
        <v>86703000</v>
      </c>
      <c r="G58" s="79">
        <f>SUM(G59:G62)</f>
        <v>86703000</v>
      </c>
    </row>
    <row r="59" spans="1:7" ht="12.75" customHeight="1">
      <c r="A59" s="184" t="s">
        <v>63</v>
      </c>
      <c r="B59" s="302"/>
      <c r="C59" s="151" t="str">
        <f>'17. Hivatal'!C40</f>
        <v>Ebből: Személyi juttatás</v>
      </c>
      <c r="D59" s="151"/>
      <c r="E59" s="100">
        <f>SUM('17. Hivatal'!E40)</f>
        <v>50857000</v>
      </c>
      <c r="F59" s="100">
        <f>SUM('17. Hivatal'!F40)</f>
        <v>60139000</v>
      </c>
      <c r="G59" s="100">
        <f>SUM('17. Hivatal'!G40)</f>
        <v>60139000</v>
      </c>
    </row>
    <row r="60" spans="1:7" ht="12.75" customHeight="1">
      <c r="A60" s="184" t="s">
        <v>65</v>
      </c>
      <c r="B60" s="302"/>
      <c r="C60" s="151" t="str">
        <f>'17. Hivatal'!C41</f>
        <v>          Járulékok</v>
      </c>
      <c r="D60" s="10"/>
      <c r="E60" s="100">
        <f>SUM('17. Hivatal'!E41)</f>
        <v>13890000</v>
      </c>
      <c r="F60" s="100">
        <f>SUM('17. Hivatal'!F41)</f>
        <v>13364000</v>
      </c>
      <c r="G60" s="100">
        <f>SUM('17. Hivatal'!G41)</f>
        <v>13364000</v>
      </c>
    </row>
    <row r="61" spans="1:7" ht="12.75" customHeight="1">
      <c r="A61" s="184" t="s">
        <v>92</v>
      </c>
      <c r="B61" s="302"/>
      <c r="C61" s="151" t="str">
        <f>'17. Hivatal'!C42</f>
        <v>          Dologi kiadás</v>
      </c>
      <c r="D61" s="151"/>
      <c r="E61" s="100">
        <f>SUM('17. Hivatal'!E42)</f>
        <v>12155000</v>
      </c>
      <c r="F61" s="100">
        <f>SUM('17. Hivatal'!F42)</f>
        <v>12000000</v>
      </c>
      <c r="G61" s="100">
        <f>SUM('17. Hivatal'!G42)</f>
        <v>12000000</v>
      </c>
    </row>
    <row r="62" spans="1:7" ht="12.75" customHeight="1">
      <c r="A62" s="184" t="s">
        <v>66</v>
      </c>
      <c r="B62" s="302"/>
      <c r="C62" s="151" t="s">
        <v>285</v>
      </c>
      <c r="D62" s="151"/>
      <c r="E62" s="100">
        <f>SUM('17. Hivatal'!E43)</f>
        <v>0</v>
      </c>
      <c r="F62" s="100">
        <f>SUM('17. Hivatal'!F43)</f>
        <v>1200000</v>
      </c>
      <c r="G62" s="100">
        <f>SUM('17. Hivatal'!G43)</f>
        <v>1200000</v>
      </c>
    </row>
    <row r="63" spans="1:7" s="170" customFormat="1" ht="12.75" customHeight="1">
      <c r="A63" s="179" t="s">
        <v>67</v>
      </c>
      <c r="B63" s="302" t="s">
        <v>186</v>
      </c>
      <c r="C63" s="10" t="s">
        <v>644</v>
      </c>
      <c r="D63" s="10">
        <v>18</v>
      </c>
      <c r="E63" s="79">
        <f>SUM(E64:E67)</f>
        <v>108076000</v>
      </c>
      <c r="F63" s="79">
        <f>SUM(F64:F67)</f>
        <v>94122000</v>
      </c>
      <c r="G63" s="79">
        <f>SUM(G64:G67)</f>
        <v>89518407</v>
      </c>
    </row>
    <row r="64" spans="1:7" ht="12.75" customHeight="1">
      <c r="A64" s="184" t="s">
        <v>68</v>
      </c>
      <c r="B64" s="302"/>
      <c r="C64" s="151" t="s">
        <v>264</v>
      </c>
      <c r="D64" s="10"/>
      <c r="E64" s="100">
        <f>SUM('18. VÜKI'!E82)</f>
        <v>50508000</v>
      </c>
      <c r="F64" s="100">
        <f>SUM('18. VÜKI'!F82)</f>
        <v>46037000</v>
      </c>
      <c r="G64" s="100">
        <f>SUM('18. VÜKI'!G82)</f>
        <v>41889596</v>
      </c>
    </row>
    <row r="65" spans="1:7" ht="12.75" customHeight="1">
      <c r="A65" s="184" t="s">
        <v>70</v>
      </c>
      <c r="B65" s="302"/>
      <c r="C65" s="151" t="s">
        <v>645</v>
      </c>
      <c r="D65" s="10"/>
      <c r="E65" s="100">
        <f>SUM('18. VÜKI'!E83)</f>
        <v>12285000</v>
      </c>
      <c r="F65" s="100">
        <f>SUM('18. VÜKI'!F83)</f>
        <v>9033000</v>
      </c>
      <c r="G65" s="100">
        <f>SUM('18. VÜKI'!G83)</f>
        <v>8576811</v>
      </c>
    </row>
    <row r="66" spans="1:7" ht="12.75" customHeight="1">
      <c r="A66" s="184" t="s">
        <v>97</v>
      </c>
      <c r="B66" s="302"/>
      <c r="C66" s="151" t="s">
        <v>373</v>
      </c>
      <c r="D66" s="10"/>
      <c r="E66" s="100">
        <f>SUM('18. VÜKI'!E84)</f>
        <v>42833000</v>
      </c>
      <c r="F66" s="100">
        <f>SUM('18. VÜKI'!F84)</f>
        <v>38702000</v>
      </c>
      <c r="G66" s="100">
        <f>SUM('18. VÜKI'!G84)</f>
        <v>38702000</v>
      </c>
    </row>
    <row r="67" spans="1:7" ht="12.75" customHeight="1">
      <c r="A67" s="184" t="s">
        <v>99</v>
      </c>
      <c r="B67" s="302"/>
      <c r="C67" s="151" t="s">
        <v>285</v>
      </c>
      <c r="D67" s="10"/>
      <c r="E67" s="100">
        <f>'18. VÜKI'!E85</f>
        <v>2450000</v>
      </c>
      <c r="F67" s="100">
        <f>'18. VÜKI'!F85</f>
        <v>350000</v>
      </c>
      <c r="G67" s="100">
        <f>'18. VÜKI'!G85</f>
        <v>350000</v>
      </c>
    </row>
    <row r="68" spans="1:7" ht="12.75" customHeight="1">
      <c r="A68" s="179" t="s">
        <v>101</v>
      </c>
      <c r="B68" s="302" t="s">
        <v>187</v>
      </c>
      <c r="C68" s="10" t="s">
        <v>2</v>
      </c>
      <c r="D68" s="10">
        <v>4</v>
      </c>
      <c r="E68" s="79">
        <f>SUM(E69:E81)</f>
        <v>657710000</v>
      </c>
      <c r="F68" s="79">
        <f>SUM(F69:F81)</f>
        <v>457207000</v>
      </c>
      <c r="G68" s="79">
        <f>SUM(G69:G81)</f>
        <v>460709476</v>
      </c>
    </row>
    <row r="69" spans="1:7" ht="12.75" customHeight="1">
      <c r="A69" s="184" t="s">
        <v>103</v>
      </c>
      <c r="B69" s="302"/>
      <c r="C69" s="151" t="s">
        <v>264</v>
      </c>
      <c r="D69" s="10"/>
      <c r="E69" s="100">
        <f>SUM('19 önkormányzat'!E108)</f>
        <v>40317000</v>
      </c>
      <c r="F69" s="100">
        <f>SUM('19 önkormányzat'!F108)</f>
        <v>20859000</v>
      </c>
      <c r="G69" s="100">
        <f>SUM('19 önkormányzat'!G108)</f>
        <v>21090100</v>
      </c>
    </row>
    <row r="70" spans="1:7" ht="12.75" customHeight="1">
      <c r="A70" s="184" t="s">
        <v>105</v>
      </c>
      <c r="B70" s="302"/>
      <c r="C70" s="151" t="s">
        <v>645</v>
      </c>
      <c r="D70" s="151"/>
      <c r="E70" s="100">
        <f>SUM('19 önkormányzat'!E109)</f>
        <v>10283000</v>
      </c>
      <c r="F70" s="100">
        <f>SUM('19 önkormányzat'!F109)</f>
        <v>4634000</v>
      </c>
      <c r="G70" s="100">
        <f>SUM('19 önkormányzat'!G109)</f>
        <v>4634000</v>
      </c>
    </row>
    <row r="71" spans="1:7" ht="12.75" customHeight="1">
      <c r="A71" s="184" t="s">
        <v>107</v>
      </c>
      <c r="B71" s="301"/>
      <c r="C71" s="151" t="s">
        <v>373</v>
      </c>
      <c r="D71" s="151"/>
      <c r="E71" s="100">
        <f>SUM('19 önkormányzat'!E110)</f>
        <v>71129000</v>
      </c>
      <c r="F71" s="100">
        <f>SUM('19 önkormányzat'!F110)</f>
        <v>44823060</v>
      </c>
      <c r="G71" s="100">
        <f>SUM('19 önkormányzat'!G110)</f>
        <v>41372564</v>
      </c>
    </row>
    <row r="72" spans="1:7" ht="12.75" customHeight="1">
      <c r="A72" s="1055" t="s">
        <v>109</v>
      </c>
      <c r="B72" s="301"/>
      <c r="C72" s="1053" t="s">
        <v>793</v>
      </c>
      <c r="D72" s="205"/>
      <c r="E72" s="100">
        <f>SUM('19 önkormányzat'!E80)</f>
        <v>3274000</v>
      </c>
      <c r="F72" s="100">
        <f>SUM('19 önkormányzat'!F80)</f>
        <v>3200000</v>
      </c>
      <c r="G72" s="100">
        <f>SUM('19 önkormányzat'!G80)</f>
        <v>3200000</v>
      </c>
    </row>
    <row r="73" spans="1:7" ht="12.75" customHeight="1">
      <c r="A73" s="1055" t="s">
        <v>111</v>
      </c>
      <c r="B73" s="488"/>
      <c r="C73" s="151" t="s">
        <v>646</v>
      </c>
      <c r="D73" s="205"/>
      <c r="E73" s="100">
        <f>SUM('19 önkormányzat'!E113)</f>
        <v>35672000</v>
      </c>
      <c r="F73" s="100">
        <f>SUM('19 önkormányzat'!F113)</f>
        <v>28610089</v>
      </c>
      <c r="G73" s="100">
        <f>SUM('19 önkormányzat'!G113)</f>
        <v>31516089</v>
      </c>
    </row>
    <row r="74" spans="1:7" ht="12.75" customHeight="1">
      <c r="A74" s="184" t="s">
        <v>113</v>
      </c>
      <c r="B74" s="488"/>
      <c r="C74" s="151" t="s">
        <v>647</v>
      </c>
      <c r="D74" s="10"/>
      <c r="E74" s="100">
        <f>SUM('19 önkormányzat'!E114)</f>
        <v>95187000</v>
      </c>
      <c r="F74" s="100">
        <f>SUM('19 önkormányzat'!F114)</f>
        <v>26242174</v>
      </c>
      <c r="G74" s="100">
        <f>SUM('19 önkormányzat'!G114)</f>
        <v>21185174</v>
      </c>
    </row>
    <row r="75" spans="1:7" ht="13.5" customHeight="1">
      <c r="A75" s="184" t="s">
        <v>115</v>
      </c>
      <c r="B75" s="488"/>
      <c r="C75" s="151" t="s">
        <v>648</v>
      </c>
      <c r="D75" s="151"/>
      <c r="E75" s="100">
        <v>276745000</v>
      </c>
      <c r="F75" s="100">
        <f>SUM('19 önkormányzat'!F106)</f>
        <v>281359235</v>
      </c>
      <c r="G75" s="100">
        <f>SUM('19 önkormányzat'!G106)</f>
        <v>277111346</v>
      </c>
    </row>
    <row r="76" spans="1:7" ht="13.5" customHeight="1">
      <c r="A76" s="184" t="s">
        <v>117</v>
      </c>
      <c r="B76" s="488"/>
      <c r="C76" s="151" t="s">
        <v>289</v>
      </c>
      <c r="D76" s="151"/>
      <c r="E76" s="100">
        <v>80000000</v>
      </c>
      <c r="F76" s="100">
        <v>0</v>
      </c>
      <c r="G76" s="100">
        <v>0</v>
      </c>
    </row>
    <row r="77" spans="1:7" ht="13.5" customHeight="1">
      <c r="A77" s="1055" t="s">
        <v>118</v>
      </c>
      <c r="B77" s="488"/>
      <c r="C77" s="1053" t="s">
        <v>794</v>
      </c>
      <c r="D77" s="151"/>
      <c r="E77" s="100">
        <v>256000</v>
      </c>
      <c r="F77" s="100">
        <v>0</v>
      </c>
      <c r="G77" s="100">
        <v>0</v>
      </c>
    </row>
    <row r="78" spans="1:7" ht="29.25" customHeight="1">
      <c r="A78" s="1055" t="s">
        <v>120</v>
      </c>
      <c r="B78" s="488"/>
      <c r="C78" s="154" t="s">
        <v>287</v>
      </c>
      <c r="D78" s="151"/>
      <c r="E78" s="100">
        <v>10204000</v>
      </c>
      <c r="F78" s="100">
        <f>SUM('19 önkormányzat'!F44)</f>
        <v>6401277</v>
      </c>
      <c r="G78" s="100">
        <f>SUM('19 önkormányzat'!G44)</f>
        <v>7745538</v>
      </c>
    </row>
    <row r="79" spans="1:7" ht="29.25" customHeight="1">
      <c r="A79" s="1055" t="s">
        <v>122</v>
      </c>
      <c r="B79" s="488"/>
      <c r="C79" s="1054" t="s">
        <v>796</v>
      </c>
      <c r="D79" s="151"/>
      <c r="E79" s="100">
        <v>805000</v>
      </c>
      <c r="F79" s="100"/>
      <c r="G79" s="100"/>
    </row>
    <row r="80" spans="1:7" ht="12.75">
      <c r="A80" s="1055" t="s">
        <v>124</v>
      </c>
      <c r="B80" s="488"/>
      <c r="C80" s="1054" t="s">
        <v>795</v>
      </c>
      <c r="D80" s="151"/>
      <c r="E80" s="100">
        <v>400000</v>
      </c>
      <c r="F80" s="100"/>
      <c r="G80" s="100"/>
    </row>
    <row r="81" spans="1:7" ht="12.75" customHeight="1">
      <c r="A81" s="1055" t="s">
        <v>126</v>
      </c>
      <c r="B81" s="488"/>
      <c r="C81" s="151" t="s">
        <v>582</v>
      </c>
      <c r="D81" s="151"/>
      <c r="E81" s="100">
        <f>SUM('19 önkormányzat'!E112)</f>
        <v>33438000</v>
      </c>
      <c r="F81" s="100">
        <f>SUM('19 önkormányzat'!F112)</f>
        <v>41078165</v>
      </c>
      <c r="G81" s="100">
        <f>SUM('19 önkormányzat'!G112)</f>
        <v>52854665</v>
      </c>
    </row>
    <row r="82" spans="1:7" s="170" customFormat="1" ht="12.75" customHeight="1">
      <c r="A82" s="489" t="s">
        <v>128</v>
      </c>
      <c r="B82" s="490"/>
      <c r="C82" s="491" t="s">
        <v>623</v>
      </c>
      <c r="D82" s="491"/>
      <c r="E82" s="492">
        <f>E48+E53+E58+E68-E75+E63</f>
        <v>690210000</v>
      </c>
      <c r="F82" s="492">
        <f>F48+F53+F58+F68-F75+F63</f>
        <v>486937765</v>
      </c>
      <c r="G82" s="492">
        <f>G48+G53+G58+G68-G75+G63</f>
        <v>491255241</v>
      </c>
    </row>
    <row r="83" spans="1:7" ht="12.75" customHeight="1">
      <c r="A83" s="489" t="s">
        <v>130</v>
      </c>
      <c r="B83" s="493"/>
      <c r="C83" s="494" t="s">
        <v>649</v>
      </c>
      <c r="D83" s="495"/>
      <c r="E83" s="496">
        <f>E82+E75</f>
        <v>966955000</v>
      </c>
      <c r="F83" s="496">
        <f>F82+F75</f>
        <v>768297000</v>
      </c>
      <c r="G83" s="496">
        <f>G82+G75</f>
        <v>768366587</v>
      </c>
    </row>
    <row r="84" spans="1:7" ht="12.75" customHeight="1">
      <c r="A84" s="1055" t="s">
        <v>131</v>
      </c>
      <c r="B84" s="255"/>
      <c r="C84" s="497" t="s">
        <v>650</v>
      </c>
      <c r="D84" s="255"/>
      <c r="E84" s="100"/>
      <c r="F84" s="100"/>
      <c r="G84" s="100"/>
    </row>
    <row r="85" spans="1:7" ht="12.75" customHeight="1">
      <c r="A85" s="1055" t="s">
        <v>133</v>
      </c>
      <c r="B85" s="255"/>
      <c r="C85" s="288" t="s">
        <v>651</v>
      </c>
      <c r="D85" s="255"/>
      <c r="E85" s="100">
        <f>E49+E54+E59+E64+E69</f>
        <v>215804000</v>
      </c>
      <c r="F85" s="100">
        <f>F49+F54+F59+F64+F69</f>
        <v>210961000</v>
      </c>
      <c r="G85" s="100">
        <f>G49+G54+G59+G64+G69</f>
        <v>207237896</v>
      </c>
    </row>
    <row r="86" spans="1:7" ht="12.75" customHeight="1">
      <c r="A86" s="1055" t="s">
        <v>135</v>
      </c>
      <c r="B86" s="255"/>
      <c r="C86" s="288" t="s">
        <v>652</v>
      </c>
      <c r="D86" s="255"/>
      <c r="E86" s="100">
        <f>E70+E65+E60+E55+E50</f>
        <v>55844000</v>
      </c>
      <c r="F86" s="100">
        <f>F70+F65+F60+F55+F50</f>
        <v>46335000</v>
      </c>
      <c r="G86" s="100">
        <f>G70+G65+G60+G55+G50</f>
        <v>45921315</v>
      </c>
    </row>
    <row r="87" spans="1:7" ht="12.75" customHeight="1">
      <c r="A87" s="1055" t="s">
        <v>137</v>
      </c>
      <c r="B87" s="255"/>
      <c r="C87" s="288" t="s">
        <v>653</v>
      </c>
      <c r="D87" s="255"/>
      <c r="E87" s="100">
        <f>E51+E56+E61+E66+E71</f>
        <v>155798000</v>
      </c>
      <c r="F87" s="100">
        <f>F51+F56+F61+F66+F71</f>
        <v>122160060</v>
      </c>
      <c r="G87" s="100">
        <f>G51+G56+G61+G66+G71</f>
        <v>118844564</v>
      </c>
    </row>
    <row r="88" spans="1:7" s="170" customFormat="1" ht="12.75" customHeight="1">
      <c r="A88" s="179" t="s">
        <v>139</v>
      </c>
      <c r="B88" s="131"/>
      <c r="C88" s="498" t="s">
        <v>25</v>
      </c>
      <c r="D88" s="105"/>
      <c r="E88" s="105">
        <f>SUM(E85:E87)</f>
        <v>427446000</v>
      </c>
      <c r="F88" s="105">
        <f>SUM(F85:F87)</f>
        <v>379456060</v>
      </c>
      <c r="G88" s="105">
        <f>SUM(G85:G87)</f>
        <v>372003775</v>
      </c>
    </row>
    <row r="89" spans="1:7" s="170" customFormat="1" ht="12.75" customHeight="1">
      <c r="A89" s="1055" t="s">
        <v>141</v>
      </c>
      <c r="B89" s="131"/>
      <c r="C89" s="287" t="s">
        <v>270</v>
      </c>
      <c r="D89" s="131"/>
      <c r="E89" s="100">
        <f>E73</f>
        <v>35672000</v>
      </c>
      <c r="F89" s="100">
        <f>F73</f>
        <v>28610089</v>
      </c>
      <c r="G89" s="100">
        <f>G73</f>
        <v>31516089</v>
      </c>
    </row>
    <row r="90" spans="1:7" s="170" customFormat="1" ht="12.75" customHeight="1">
      <c r="A90" s="1055" t="s">
        <v>143</v>
      </c>
      <c r="B90" s="131"/>
      <c r="C90" s="287" t="s">
        <v>317</v>
      </c>
      <c r="D90" s="131"/>
      <c r="E90" s="100">
        <f>SUM(E72)</f>
        <v>3274000</v>
      </c>
      <c r="F90" s="100">
        <f>SUM(F72)</f>
        <v>3200000</v>
      </c>
      <c r="G90" s="100">
        <f>SUM(G72)</f>
        <v>3200000</v>
      </c>
    </row>
    <row r="91" spans="1:7" s="170" customFormat="1" ht="12.75" customHeight="1">
      <c r="A91" s="1055" t="s">
        <v>145</v>
      </c>
      <c r="B91" s="131"/>
      <c r="C91" s="287" t="s">
        <v>319</v>
      </c>
      <c r="D91" s="131"/>
      <c r="E91" s="100">
        <f>E52+E57+E62+E67+E74</f>
        <v>98715000</v>
      </c>
      <c r="F91" s="100">
        <f>F52+F57+F62+F67+F74</f>
        <v>28192174</v>
      </c>
      <c r="G91" s="100">
        <f>G52+G57+G62+G67+G74</f>
        <v>23935174</v>
      </c>
    </row>
    <row r="92" spans="1:7" s="170" customFormat="1" ht="12.75" customHeight="1">
      <c r="A92" s="1055" t="s">
        <v>147</v>
      </c>
      <c r="B92" s="131"/>
      <c r="C92" s="287" t="s">
        <v>321</v>
      </c>
      <c r="D92" s="131"/>
      <c r="E92" s="100">
        <f>E75</f>
        <v>276745000</v>
      </c>
      <c r="F92" s="100">
        <f>F75</f>
        <v>281359235</v>
      </c>
      <c r="G92" s="100">
        <f>G75</f>
        <v>277111346</v>
      </c>
    </row>
    <row r="93" spans="1:7" s="170" customFormat="1" ht="12.75" customHeight="1">
      <c r="A93" s="1055" t="s">
        <v>149</v>
      </c>
      <c r="B93" s="131"/>
      <c r="C93" s="287" t="s">
        <v>582</v>
      </c>
      <c r="D93" s="131"/>
      <c r="E93" s="100">
        <f>E81</f>
        <v>33438000</v>
      </c>
      <c r="F93" s="100">
        <f>F81</f>
        <v>41078165</v>
      </c>
      <c r="G93" s="100">
        <f>G81</f>
        <v>52854665</v>
      </c>
    </row>
    <row r="94" spans="1:7" s="170" customFormat="1" ht="12.75" customHeight="1">
      <c r="A94" s="1055" t="s">
        <v>151</v>
      </c>
      <c r="B94" s="131"/>
      <c r="C94" s="1053" t="s">
        <v>794</v>
      </c>
      <c r="D94" s="131"/>
      <c r="E94" s="100">
        <f>SUM(E77)</f>
        <v>256000</v>
      </c>
      <c r="F94" s="100"/>
      <c r="G94" s="100"/>
    </row>
    <row r="95" spans="1:7" s="170" customFormat="1" ht="12.75" customHeight="1">
      <c r="A95" s="1055" t="s">
        <v>209</v>
      </c>
      <c r="B95" s="131"/>
      <c r="C95" s="1054" t="s">
        <v>796</v>
      </c>
      <c r="D95" s="131"/>
      <c r="E95" s="100">
        <f>SUM(E79)</f>
        <v>805000</v>
      </c>
      <c r="F95" s="100"/>
      <c r="G95" s="100"/>
    </row>
    <row r="96" spans="1:7" s="170" customFormat="1" ht="12.75" customHeight="1">
      <c r="A96" s="1055" t="s">
        <v>211</v>
      </c>
      <c r="B96" s="131"/>
      <c r="C96" s="1054" t="s">
        <v>795</v>
      </c>
      <c r="D96" s="131"/>
      <c r="E96" s="100">
        <f>SUM(E80)</f>
        <v>400000</v>
      </c>
      <c r="F96" s="100"/>
      <c r="G96" s="100"/>
    </row>
    <row r="97" spans="1:7" s="170" customFormat="1" ht="12.75" customHeight="1">
      <c r="A97" s="1055" t="s">
        <v>279</v>
      </c>
      <c r="B97" s="131"/>
      <c r="C97" s="287" t="s">
        <v>287</v>
      </c>
      <c r="D97" s="131"/>
      <c r="E97" s="100">
        <f>E78</f>
        <v>10204000</v>
      </c>
      <c r="F97" s="100">
        <f>F78</f>
        <v>6401277</v>
      </c>
      <c r="G97" s="100">
        <f>G78</f>
        <v>7745538</v>
      </c>
    </row>
    <row r="98" spans="1:7" s="170" customFormat="1" ht="12.75" customHeight="1">
      <c r="A98" s="1055" t="s">
        <v>212</v>
      </c>
      <c r="B98" s="131"/>
      <c r="C98" s="287" t="s">
        <v>289</v>
      </c>
      <c r="D98" s="131"/>
      <c r="E98" s="100">
        <v>80000000</v>
      </c>
      <c r="F98" s="100">
        <f>SUM(F76)</f>
        <v>0</v>
      </c>
      <c r="G98" s="100">
        <f>SUM(G76)</f>
        <v>0</v>
      </c>
    </row>
    <row r="99" spans="1:7" s="170" customFormat="1" ht="12.75" customHeight="1">
      <c r="A99" s="1055" t="s">
        <v>214</v>
      </c>
      <c r="B99" s="495"/>
      <c r="C99" s="499" t="s">
        <v>623</v>
      </c>
      <c r="D99" s="495"/>
      <c r="E99" s="496">
        <f>SUM(E88:E98)</f>
        <v>966955000</v>
      </c>
      <c r="F99" s="496">
        <f>SUM(F88:F98)</f>
        <v>768297000</v>
      </c>
      <c r="G99" s="496">
        <f>SUM(G88:G98)</f>
        <v>768366587</v>
      </c>
    </row>
    <row r="65531" ht="12.75" customHeight="1"/>
    <row r="65532" ht="12.75" customHeight="1"/>
    <row r="65533" ht="12.75" customHeight="1"/>
    <row r="65534" ht="12.75" customHeight="1"/>
    <row r="65535" ht="12.75" customHeight="1"/>
  </sheetData>
  <sheetProtection selectLockedCells="1" selectUnlockedCells="1"/>
  <mergeCells count="46">
    <mergeCell ref="A45:F45"/>
    <mergeCell ref="C44:D44"/>
    <mergeCell ref="C27:D27"/>
    <mergeCell ref="C26:D26"/>
    <mergeCell ref="C13:D13"/>
    <mergeCell ref="C15:D15"/>
    <mergeCell ref="C20:D20"/>
    <mergeCell ref="C21:D21"/>
    <mergeCell ref="C43:D43"/>
    <mergeCell ref="C38:D38"/>
    <mergeCell ref="C39:D39"/>
    <mergeCell ref="C40:D40"/>
    <mergeCell ref="C41:D41"/>
    <mergeCell ref="C42:D42"/>
    <mergeCell ref="C28:D28"/>
    <mergeCell ref="C33:D33"/>
    <mergeCell ref="C34:D34"/>
    <mergeCell ref="C35:D35"/>
    <mergeCell ref="C36:D36"/>
    <mergeCell ref="C37:D37"/>
    <mergeCell ref="C30:D30"/>
    <mergeCell ref="C29:D29"/>
    <mergeCell ref="C18:D18"/>
    <mergeCell ref="C19:D19"/>
    <mergeCell ref="C22:D22"/>
    <mergeCell ref="C23:D23"/>
    <mergeCell ref="C24:D24"/>
    <mergeCell ref="C25:D25"/>
    <mergeCell ref="A46:B47"/>
    <mergeCell ref="A5:E5"/>
    <mergeCell ref="A6:C6"/>
    <mergeCell ref="C11:D11"/>
    <mergeCell ref="C10:D10"/>
    <mergeCell ref="C12:D12"/>
    <mergeCell ref="C14:D14"/>
    <mergeCell ref="C17:D17"/>
    <mergeCell ref="C32:D32"/>
    <mergeCell ref="C31:D31"/>
    <mergeCell ref="A3:G3"/>
    <mergeCell ref="A1:G1"/>
    <mergeCell ref="A4:G4"/>
    <mergeCell ref="E6:G6"/>
    <mergeCell ref="A7:B8"/>
    <mergeCell ref="C7:D7"/>
    <mergeCell ref="C8:D8"/>
    <mergeCell ref="A2:G2"/>
  </mergeCells>
  <printOptions horizontalCentered="1"/>
  <pageMargins left="1.6929133858267718" right="0.7480314960629921" top="0.1968503937007874" bottom="0.4330708661417323" header="0.5118110236220472" footer="0.15748031496062992"/>
  <pageSetup horizontalDpi="600" verticalDpi="600" orientation="portrait" paperSize="9" scale="76" r:id="rId1"/>
  <headerFooter alignWithMargins="0">
    <oddFooter>&amp;C&amp;P. oldal</oddFooter>
  </headerFooter>
  <rowBreaks count="1" manualBreakCount="1">
    <brk id="57" max="6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4" sqref="A14"/>
    </sheetView>
  </sheetViews>
  <sheetFormatPr defaultColWidth="11.7109375" defaultRowHeight="12.75" customHeight="1"/>
  <cols>
    <col min="1" max="1" width="21.7109375" style="0" customWidth="1"/>
    <col min="2" max="25" width="10.7109375" style="0" customWidth="1"/>
  </cols>
  <sheetData>
    <row r="1" ht="18" customHeight="1"/>
    <row r="3" ht="6.75" customHeight="1"/>
    <row r="4" ht="12.75" customHeight="1"/>
    <row r="6" ht="13.5" customHeight="1"/>
    <row r="7" ht="24" customHeight="1"/>
    <row r="8" ht="24" customHeight="1"/>
    <row r="9" ht="24" customHeight="1"/>
    <row r="10" ht="24" customHeight="1"/>
    <row r="11" ht="24" customHeight="1"/>
    <row r="12" ht="24" customHeight="1"/>
    <row r="13" ht="18.75" customHeight="1"/>
    <row r="14" ht="24" customHeight="1"/>
    <row r="15" ht="24" customHeight="1"/>
    <row r="16" ht="24" customHeight="1"/>
    <row r="17" ht="24" customHeight="1"/>
    <row r="18" ht="30.75" customHeight="1"/>
    <row r="19" ht="30.75" customHeight="1"/>
    <row r="20" ht="24" customHeight="1"/>
    <row r="21" ht="24" customHeight="1"/>
    <row r="22" ht="24" customHeight="1"/>
    <row r="23" ht="24" customHeight="1"/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landscape" paperSize="9" scale="90"/>
  <headerFooter alignWithMargins="0">
    <oddHeader>&amp;R&amp;"Times New Roman,Normál"&amp;12 11. melléklet a 4/2015.(II.27.) önkormányzati rendelethez</oddHeader>
    <oddFooter>&amp;C&amp;"Times New Roman,Normál"&amp;12Oldal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30"/>
  <sheetViews>
    <sheetView zoomScalePageLayoutView="0" workbookViewId="0" topLeftCell="A1">
      <selection activeCell="A1" sqref="A1"/>
    </sheetView>
  </sheetViews>
  <sheetFormatPr defaultColWidth="11.57421875" defaultRowHeight="12.75" customHeight="1"/>
  <cols>
    <col min="1" max="1" width="4.00390625" style="21" customWidth="1"/>
    <col min="2" max="2" width="37.57421875" style="21" customWidth="1"/>
    <col min="3" max="7" width="8.7109375" style="28" customWidth="1"/>
    <col min="8" max="16384" width="11.57421875" style="21" customWidth="1"/>
  </cols>
  <sheetData>
    <row r="1" ht="12.75" customHeight="1">
      <c r="F1" s="29" t="s">
        <v>30</v>
      </c>
    </row>
    <row r="2" ht="12.75" customHeight="1">
      <c r="E2" s="30" t="s">
        <v>1</v>
      </c>
    </row>
    <row r="3" ht="12.75" customHeight="1">
      <c r="C3" s="29"/>
    </row>
    <row r="4" spans="2:6" ht="22.5" customHeight="1">
      <c r="B4" s="1301" t="s">
        <v>31</v>
      </c>
      <c r="C4" s="1301"/>
      <c r="D4" s="1301"/>
      <c r="E4" s="1301"/>
      <c r="F4" s="1301"/>
    </row>
    <row r="5" spans="2:6" ht="14.25" customHeight="1">
      <c r="B5" s="31"/>
      <c r="C5" s="31"/>
      <c r="D5" s="31"/>
      <c r="E5" s="31"/>
      <c r="F5" s="31"/>
    </row>
    <row r="6" spans="2:7" ht="58.5" customHeight="1">
      <c r="B6" s="1302" t="s">
        <v>32</v>
      </c>
      <c r="C6" s="1302"/>
      <c r="D6" s="1302"/>
      <c r="E6" s="1302"/>
      <c r="F6" s="1302"/>
      <c r="G6" s="1302"/>
    </row>
    <row r="7" spans="2:3" ht="12.75" customHeight="1">
      <c r="B7" s="32"/>
      <c r="C7" s="33"/>
    </row>
    <row r="8" ht="12.75" customHeight="1">
      <c r="G8" s="34" t="s">
        <v>5</v>
      </c>
    </row>
    <row r="9" spans="1:7" ht="50.25" customHeight="1">
      <c r="A9" s="35" t="s">
        <v>33</v>
      </c>
      <c r="B9" s="36" t="s">
        <v>24</v>
      </c>
      <c r="C9" s="37" t="s">
        <v>34</v>
      </c>
      <c r="D9" s="37" t="s">
        <v>35</v>
      </c>
      <c r="E9" s="37" t="s">
        <v>36</v>
      </c>
      <c r="F9" s="37" t="s">
        <v>37</v>
      </c>
      <c r="G9" s="38" t="s">
        <v>25</v>
      </c>
    </row>
    <row r="10" spans="1:7" s="23" customFormat="1" ht="27.75" customHeight="1">
      <c r="A10" s="39" t="s">
        <v>38</v>
      </c>
      <c r="B10" s="40" t="s">
        <v>39</v>
      </c>
      <c r="C10" s="41">
        <v>132230</v>
      </c>
      <c r="D10" s="41">
        <v>137916</v>
      </c>
      <c r="E10" s="41">
        <v>143846</v>
      </c>
      <c r="F10" s="41">
        <v>150031</v>
      </c>
      <c r="G10" s="41">
        <f aca="true" t="shared" si="0" ref="G10:G18">SUM(C10:F10)</f>
        <v>564023</v>
      </c>
    </row>
    <row r="11" spans="1:7" s="23" customFormat="1" ht="27.75" customHeight="1">
      <c r="A11" s="42" t="s">
        <v>40</v>
      </c>
      <c r="B11" s="43" t="s">
        <v>41</v>
      </c>
      <c r="C11" s="44"/>
      <c r="D11" s="44"/>
      <c r="E11" s="44"/>
      <c r="F11" s="44"/>
      <c r="G11" s="41">
        <f t="shared" si="0"/>
        <v>0</v>
      </c>
    </row>
    <row r="12" spans="1:7" ht="15" customHeight="1">
      <c r="A12" s="27"/>
      <c r="B12" s="45" t="s">
        <v>42</v>
      </c>
      <c r="C12" s="46">
        <v>100</v>
      </c>
      <c r="D12" s="46">
        <v>105</v>
      </c>
      <c r="E12" s="46">
        <v>110</v>
      </c>
      <c r="F12" s="46">
        <v>115</v>
      </c>
      <c r="G12" s="41">
        <f t="shared" si="0"/>
        <v>430</v>
      </c>
    </row>
    <row r="13" spans="1:7" ht="15" customHeight="1">
      <c r="A13" s="27"/>
      <c r="B13" s="45" t="s">
        <v>43</v>
      </c>
      <c r="C13" s="46"/>
      <c r="D13" s="46"/>
      <c r="E13" s="46"/>
      <c r="F13" s="46"/>
      <c r="G13" s="41">
        <f t="shared" si="0"/>
        <v>0</v>
      </c>
    </row>
    <row r="14" spans="1:7" ht="15" customHeight="1">
      <c r="A14" s="27"/>
      <c r="B14" s="45" t="s">
        <v>44</v>
      </c>
      <c r="C14" s="46">
        <v>4385</v>
      </c>
      <c r="D14" s="46">
        <v>4574</v>
      </c>
      <c r="E14" s="46">
        <v>4770</v>
      </c>
      <c r="F14" s="46">
        <v>4980</v>
      </c>
      <c r="G14" s="41">
        <f t="shared" si="0"/>
        <v>18709</v>
      </c>
    </row>
    <row r="15" spans="1:7" ht="15" customHeight="1">
      <c r="A15" s="27"/>
      <c r="B15" s="45" t="s">
        <v>45</v>
      </c>
      <c r="C15" s="46">
        <v>1240</v>
      </c>
      <c r="D15" s="46">
        <v>1300</v>
      </c>
      <c r="E15" s="46">
        <v>1360</v>
      </c>
      <c r="F15" s="46">
        <v>1420</v>
      </c>
      <c r="G15" s="41">
        <f t="shared" si="0"/>
        <v>5320</v>
      </c>
    </row>
    <row r="16" spans="1:7" ht="15" customHeight="1">
      <c r="A16" s="27"/>
      <c r="B16" s="45" t="s">
        <v>46</v>
      </c>
      <c r="C16" s="46"/>
      <c r="D16" s="46"/>
      <c r="E16" s="46"/>
      <c r="F16" s="46"/>
      <c r="G16" s="41">
        <f t="shared" si="0"/>
        <v>0</v>
      </c>
    </row>
    <row r="17" spans="1:7" ht="27.75" customHeight="1">
      <c r="A17" s="27" t="s">
        <v>47</v>
      </c>
      <c r="B17" s="45" t="s">
        <v>48</v>
      </c>
      <c r="C17" s="46"/>
      <c r="D17" s="46"/>
      <c r="E17" s="46"/>
      <c r="F17" s="46"/>
      <c r="G17" s="41">
        <f t="shared" si="0"/>
        <v>0</v>
      </c>
    </row>
    <row r="18" spans="1:7" ht="27.75" customHeight="1">
      <c r="A18" s="27" t="s">
        <v>49</v>
      </c>
      <c r="B18" s="45" t="s">
        <v>50</v>
      </c>
      <c r="C18" s="46"/>
      <c r="D18" s="46"/>
      <c r="E18" s="46"/>
      <c r="F18" s="46"/>
      <c r="G18" s="41">
        <f t="shared" si="0"/>
        <v>0</v>
      </c>
    </row>
    <row r="19" spans="1:7" s="23" customFormat="1" ht="27.75" customHeight="1">
      <c r="A19" s="27" t="s">
        <v>51</v>
      </c>
      <c r="B19" s="43" t="s">
        <v>52</v>
      </c>
      <c r="C19" s="44">
        <f>SUM(C10:C18)</f>
        <v>137955</v>
      </c>
      <c r="D19" s="44">
        <f>SUM(D10:D18)</f>
        <v>143895</v>
      </c>
      <c r="E19" s="44">
        <f>SUM(E10:E18)</f>
        <v>150086</v>
      </c>
      <c r="F19" s="44">
        <f>SUM(F10:F18)</f>
        <v>156546</v>
      </c>
      <c r="G19" s="44">
        <f>SUM(G10:G18)</f>
        <v>588482</v>
      </c>
    </row>
    <row r="20" spans="1:7" s="23" customFormat="1" ht="27.75" customHeight="1">
      <c r="A20" s="27" t="s">
        <v>53</v>
      </c>
      <c r="B20" s="43" t="s">
        <v>54</v>
      </c>
      <c r="C20" s="47">
        <f>C19/2</f>
        <v>68977.5</v>
      </c>
      <c r="D20" s="47">
        <f>D19/2</f>
        <v>71947.5</v>
      </c>
      <c r="E20" s="44">
        <f>E19/2</f>
        <v>75043</v>
      </c>
      <c r="F20" s="44">
        <f>F19/2</f>
        <v>78273</v>
      </c>
      <c r="G20" s="44">
        <f>G19/2</f>
        <v>294241</v>
      </c>
    </row>
    <row r="21" spans="1:7" s="23" customFormat="1" ht="27.75" customHeight="1">
      <c r="A21" s="27" t="s">
        <v>55</v>
      </c>
      <c r="B21" s="43" t="s">
        <v>56</v>
      </c>
      <c r="C21" s="44">
        <f>SUM(C22:C24)</f>
        <v>0</v>
      </c>
      <c r="D21" s="44">
        <f>SUM(D22:D24)</f>
        <v>0</v>
      </c>
      <c r="E21" s="44">
        <f>SUM(E22:E24)</f>
        <v>0</v>
      </c>
      <c r="F21" s="44">
        <f>SUM(F22:F24)</f>
        <v>0</v>
      </c>
      <c r="G21" s="44">
        <f>SUM(G22:G24)</f>
        <v>0</v>
      </c>
    </row>
    <row r="22" spans="1:7" ht="27.75" customHeight="1">
      <c r="A22" s="27" t="s">
        <v>57</v>
      </c>
      <c r="B22" s="45" t="s">
        <v>58</v>
      </c>
      <c r="C22" s="46"/>
      <c r="D22" s="46"/>
      <c r="E22" s="46"/>
      <c r="F22" s="46"/>
      <c r="G22" s="48">
        <f>SUM(C22:F22)</f>
        <v>0</v>
      </c>
    </row>
    <row r="23" spans="1:7" ht="27.75" customHeight="1">
      <c r="A23" s="27" t="s">
        <v>59</v>
      </c>
      <c r="B23" s="45" t="s">
        <v>60</v>
      </c>
      <c r="C23" s="46"/>
      <c r="D23" s="46"/>
      <c r="E23" s="46"/>
      <c r="F23" s="46"/>
      <c r="G23" s="48">
        <f>SUM(C23:F23)</f>
        <v>0</v>
      </c>
    </row>
    <row r="24" spans="1:7" ht="26.25" customHeight="1">
      <c r="A24" s="27" t="s">
        <v>61</v>
      </c>
      <c r="B24" s="45" t="s">
        <v>62</v>
      </c>
      <c r="C24" s="46"/>
      <c r="D24" s="46"/>
      <c r="E24" s="46"/>
      <c r="F24" s="46"/>
      <c r="G24" s="48">
        <f>SUM(C24:F24)</f>
        <v>0</v>
      </c>
    </row>
    <row r="25" spans="1:7" ht="26.25" customHeight="1">
      <c r="A25" s="27" t="s">
        <v>63</v>
      </c>
      <c r="B25" s="43" t="s">
        <v>64</v>
      </c>
      <c r="C25" s="44">
        <f>SUM(C26:C28)</f>
        <v>0</v>
      </c>
      <c r="D25" s="44">
        <f>SUM(D26:D28)</f>
        <v>0</v>
      </c>
      <c r="E25" s="44">
        <f>SUM(E26:E28)</f>
        <v>0</v>
      </c>
      <c r="F25" s="44">
        <f>SUM(F26:F28)</f>
        <v>0</v>
      </c>
      <c r="G25" s="44">
        <f>SUM(G26:G28)</f>
        <v>0</v>
      </c>
    </row>
    <row r="26" spans="1:7" ht="12.75" customHeight="1">
      <c r="A26" s="27" t="s">
        <v>65</v>
      </c>
      <c r="B26" s="45" t="s">
        <v>58</v>
      </c>
      <c r="C26" s="46"/>
      <c r="D26" s="46"/>
      <c r="E26" s="46"/>
      <c r="F26" s="46"/>
      <c r="G26" s="48">
        <f>SUM(C26:F26)</f>
        <v>0</v>
      </c>
    </row>
    <row r="27" spans="1:7" ht="12.75" customHeight="1">
      <c r="A27" s="27" t="s">
        <v>66</v>
      </c>
      <c r="B27" s="45" t="s">
        <v>60</v>
      </c>
      <c r="C27" s="46"/>
      <c r="D27" s="46"/>
      <c r="E27" s="46"/>
      <c r="F27" s="46"/>
      <c r="G27" s="48">
        <f>SUM(C27:F27)</f>
        <v>0</v>
      </c>
    </row>
    <row r="28" spans="1:7" ht="26.25" customHeight="1">
      <c r="A28" s="27" t="s">
        <v>67</v>
      </c>
      <c r="B28" s="45" t="s">
        <v>62</v>
      </c>
      <c r="C28" s="46"/>
      <c r="D28" s="46"/>
      <c r="E28" s="46"/>
      <c r="F28" s="46"/>
      <c r="G28" s="48">
        <f>SUM(C28:F28)</f>
        <v>0</v>
      </c>
    </row>
    <row r="29" spans="1:7" s="23" customFormat="1" ht="12.75" customHeight="1">
      <c r="A29" s="27" t="s">
        <v>68</v>
      </c>
      <c r="B29" s="43" t="s">
        <v>69</v>
      </c>
      <c r="C29" s="44">
        <f>C21+C25</f>
        <v>0</v>
      </c>
      <c r="D29" s="44">
        <f>D21+D25</f>
        <v>0</v>
      </c>
      <c r="E29" s="44">
        <f>E21+E25</f>
        <v>0</v>
      </c>
      <c r="F29" s="44">
        <f>F21+F25</f>
        <v>0</v>
      </c>
      <c r="G29" s="44">
        <f>G21+G25</f>
        <v>0</v>
      </c>
    </row>
    <row r="30" spans="1:7" ht="26.25" customHeight="1">
      <c r="A30" s="27" t="s">
        <v>70</v>
      </c>
      <c r="B30" s="43" t="s">
        <v>71</v>
      </c>
      <c r="C30" s="47">
        <f>C20-C29</f>
        <v>68977.5</v>
      </c>
      <c r="D30" s="47">
        <f>D20-D29</f>
        <v>71947.5</v>
      </c>
      <c r="E30" s="44">
        <f>E20-E29</f>
        <v>75043</v>
      </c>
      <c r="F30" s="44">
        <f>F20-F29</f>
        <v>78273</v>
      </c>
      <c r="G30" s="44">
        <f>G20-G29</f>
        <v>294241</v>
      </c>
    </row>
  </sheetData>
  <sheetProtection selectLockedCells="1" selectUnlockedCells="1"/>
  <mergeCells count="2">
    <mergeCell ref="B4:F4"/>
    <mergeCell ref="B6:G6"/>
  </mergeCells>
  <printOptions/>
  <pageMargins left="0.9" right="0.4597222222222222" top="0.6597222222222222" bottom="0.5201388888888889" header="0.5118055555555555" footer="0.5118055555555555"/>
  <pageSetup horizontalDpi="300" verticalDpi="300" orientation="portrait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dimension ref="A1:E60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3.8515625" style="21" customWidth="1"/>
    <col min="2" max="2" width="42.8515625" style="21" customWidth="1"/>
    <col min="3" max="3" width="12.00390625" style="21" customWidth="1"/>
    <col min="4" max="4" width="11.140625" style="21" customWidth="1"/>
    <col min="5" max="5" width="11.00390625" style="21" customWidth="1"/>
    <col min="6" max="16384" width="9.140625" style="21" customWidth="1"/>
  </cols>
  <sheetData>
    <row r="1" spans="4:5" ht="12.75" customHeight="1">
      <c r="D1" s="1304" t="s">
        <v>72</v>
      </c>
      <c r="E1" s="1304"/>
    </row>
    <row r="2" spans="2:5" ht="12.75" customHeight="1">
      <c r="B2" s="1300" t="s">
        <v>1</v>
      </c>
      <c r="C2" s="1300"/>
      <c r="D2" s="1300"/>
      <c r="E2" s="1300"/>
    </row>
    <row r="3" spans="2:5" ht="12.75" customHeight="1">
      <c r="B3" s="49"/>
      <c r="C3" s="49"/>
      <c r="D3" s="49"/>
      <c r="E3" s="49"/>
    </row>
    <row r="4" spans="2:5" ht="12.75" customHeight="1">
      <c r="B4" s="1305" t="s">
        <v>73</v>
      </c>
      <c r="C4" s="1305"/>
      <c r="D4" s="1305"/>
      <c r="E4" s="1305"/>
    </row>
    <row r="5" spans="2:5" ht="12.75" customHeight="1">
      <c r="B5" s="1305" t="s">
        <v>74</v>
      </c>
      <c r="C5" s="1305"/>
      <c r="D5" s="1305"/>
      <c r="E5" s="1305"/>
    </row>
    <row r="6" spans="4:5" ht="12.75" customHeight="1">
      <c r="D6" s="1304"/>
      <c r="E6" s="1304"/>
    </row>
    <row r="7" spans="4:5" ht="12.75" customHeight="1">
      <c r="D7" s="1306" t="s">
        <v>5</v>
      </c>
      <c r="E7" s="1306"/>
    </row>
    <row r="8" spans="1:5" ht="12.75" customHeight="1">
      <c r="A8" s="1303" t="s">
        <v>24</v>
      </c>
      <c r="B8" s="1303"/>
      <c r="C8" s="50" t="s">
        <v>75</v>
      </c>
      <c r="D8" s="50" t="s">
        <v>76</v>
      </c>
      <c r="E8" s="50" t="s">
        <v>77</v>
      </c>
    </row>
    <row r="9" spans="1:5" ht="12.75" customHeight="1">
      <c r="A9" s="51" t="s">
        <v>38</v>
      </c>
      <c r="B9" s="52" t="s">
        <v>78</v>
      </c>
      <c r="C9" s="53"/>
      <c r="D9" s="53"/>
      <c r="E9" s="53"/>
    </row>
    <row r="10" spans="1:5" ht="12.75" customHeight="1">
      <c r="A10" s="27" t="s">
        <v>40</v>
      </c>
      <c r="B10" s="53" t="s">
        <v>79</v>
      </c>
      <c r="C10" s="54">
        <v>30602</v>
      </c>
      <c r="D10" s="54">
        <f>C10*1.043</f>
        <v>31917.886</v>
      </c>
      <c r="E10" s="54">
        <f>D10*1.043</f>
        <v>33290.35509799999</v>
      </c>
    </row>
    <row r="11" spans="1:5" ht="12.75" customHeight="1">
      <c r="A11" s="51" t="s">
        <v>47</v>
      </c>
      <c r="B11" s="53" t="s">
        <v>80</v>
      </c>
      <c r="C11" s="54"/>
      <c r="D11" s="54"/>
      <c r="E11" s="54"/>
    </row>
    <row r="12" spans="1:5" ht="12.75" customHeight="1">
      <c r="A12" s="27" t="s">
        <v>49</v>
      </c>
      <c r="B12" s="53" t="s">
        <v>81</v>
      </c>
      <c r="C12" s="54"/>
      <c r="D12" s="54"/>
      <c r="E12" s="54"/>
    </row>
    <row r="13" spans="1:5" ht="12.75" customHeight="1">
      <c r="A13" s="51" t="s">
        <v>51</v>
      </c>
      <c r="B13" s="53" t="s">
        <v>82</v>
      </c>
      <c r="C13" s="54"/>
      <c r="D13" s="54"/>
      <c r="E13" s="54"/>
    </row>
    <row r="14" spans="1:5" ht="12.75" customHeight="1">
      <c r="A14" s="27" t="s">
        <v>53</v>
      </c>
      <c r="B14" s="53" t="s">
        <v>83</v>
      </c>
      <c r="C14" s="54"/>
      <c r="D14" s="54"/>
      <c r="E14" s="54"/>
    </row>
    <row r="15" spans="1:5" ht="12.75" customHeight="1">
      <c r="A15" s="51" t="s">
        <v>55</v>
      </c>
      <c r="B15" s="25" t="s">
        <v>84</v>
      </c>
      <c r="C15" s="54"/>
      <c r="D15" s="54"/>
      <c r="E15" s="54"/>
    </row>
    <row r="16" spans="1:5" ht="12.75" customHeight="1">
      <c r="A16" s="27" t="s">
        <v>57</v>
      </c>
      <c r="B16" s="53" t="s">
        <v>85</v>
      </c>
      <c r="C16" s="54">
        <v>27004</v>
      </c>
      <c r="D16" s="54">
        <f>C16*1.043</f>
        <v>28165.172</v>
      </c>
      <c r="E16" s="54">
        <f>D16*1.043</f>
        <v>29376.274395999997</v>
      </c>
    </row>
    <row r="17" spans="1:5" ht="12.75" customHeight="1">
      <c r="A17" s="51" t="s">
        <v>86</v>
      </c>
      <c r="B17" s="53" t="s">
        <v>87</v>
      </c>
      <c r="C17" s="54"/>
      <c r="D17" s="54"/>
      <c r="E17" s="54"/>
    </row>
    <row r="18" spans="1:5" ht="12.75" customHeight="1">
      <c r="A18" s="27" t="s">
        <v>59</v>
      </c>
      <c r="B18" s="53" t="s">
        <v>88</v>
      </c>
      <c r="C18" s="54"/>
      <c r="D18" s="54"/>
      <c r="E18" s="54"/>
    </row>
    <row r="19" spans="1:5" ht="12.75" customHeight="1">
      <c r="A19" s="51" t="s">
        <v>61</v>
      </c>
      <c r="B19" s="53" t="s">
        <v>89</v>
      </c>
      <c r="C19" s="54">
        <v>166778</v>
      </c>
      <c r="D19" s="54">
        <f>C19*1.043</f>
        <v>173949.454</v>
      </c>
      <c r="E19" s="54">
        <f>D19*1.043</f>
        <v>181429.280522</v>
      </c>
    </row>
    <row r="20" spans="1:5" ht="12.75" customHeight="1">
      <c r="A20" s="27" t="s">
        <v>63</v>
      </c>
      <c r="B20" s="25" t="s">
        <v>90</v>
      </c>
      <c r="C20" s="54"/>
      <c r="D20" s="54"/>
      <c r="E20" s="54"/>
    </row>
    <row r="21" spans="1:5" ht="12.75" customHeight="1">
      <c r="A21" s="51" t="s">
        <v>65</v>
      </c>
      <c r="B21" s="53" t="s">
        <v>91</v>
      </c>
      <c r="C21" s="54"/>
      <c r="D21" s="54"/>
      <c r="E21" s="54"/>
    </row>
    <row r="22" spans="1:5" ht="12.75" customHeight="1">
      <c r="A22" s="27" t="s">
        <v>92</v>
      </c>
      <c r="B22" s="53" t="s">
        <v>39</v>
      </c>
      <c r="C22" s="54">
        <v>132230</v>
      </c>
      <c r="D22" s="54">
        <f aca="true" t="shared" si="0" ref="D22:E24">C22*1.043</f>
        <v>137915.88999999998</v>
      </c>
      <c r="E22" s="54">
        <f t="shared" si="0"/>
        <v>143846.27326999998</v>
      </c>
    </row>
    <row r="23" spans="1:5" ht="12.75" customHeight="1">
      <c r="A23" s="51" t="s">
        <v>66</v>
      </c>
      <c r="B23" s="53" t="s">
        <v>93</v>
      </c>
      <c r="C23" s="54">
        <v>6045</v>
      </c>
      <c r="D23" s="54">
        <f t="shared" si="0"/>
        <v>6304.9349999999995</v>
      </c>
      <c r="E23" s="54">
        <f t="shared" si="0"/>
        <v>6576.047204999999</v>
      </c>
    </row>
    <row r="24" spans="1:5" ht="12.75" customHeight="1">
      <c r="A24" s="27" t="s">
        <v>67</v>
      </c>
      <c r="B24" s="53" t="s">
        <v>94</v>
      </c>
      <c r="C24" s="54">
        <v>8000</v>
      </c>
      <c r="D24" s="54">
        <f t="shared" si="0"/>
        <v>8344</v>
      </c>
      <c r="E24" s="54">
        <f t="shared" si="0"/>
        <v>8702.792</v>
      </c>
    </row>
    <row r="25" spans="1:5" ht="12.75" customHeight="1">
      <c r="A25" s="51" t="s">
        <v>68</v>
      </c>
      <c r="B25" s="53" t="s">
        <v>95</v>
      </c>
      <c r="C25" s="54"/>
      <c r="D25" s="54"/>
      <c r="E25" s="54"/>
    </row>
    <row r="26" spans="1:5" ht="12.75" customHeight="1">
      <c r="A26" s="27" t="s">
        <v>70</v>
      </c>
      <c r="B26" s="53" t="s">
        <v>96</v>
      </c>
      <c r="C26" s="54">
        <v>100</v>
      </c>
      <c r="D26" s="54">
        <f>C26*1.043</f>
        <v>104.3</v>
      </c>
      <c r="E26" s="54">
        <f>D26*1.043</f>
        <v>108.7849</v>
      </c>
    </row>
    <row r="27" spans="1:5" ht="12.75" customHeight="1">
      <c r="A27" s="51" t="s">
        <v>97</v>
      </c>
      <c r="B27" s="25" t="s">
        <v>98</v>
      </c>
      <c r="C27" s="54"/>
      <c r="D27" s="54"/>
      <c r="E27" s="54"/>
    </row>
    <row r="28" spans="1:5" ht="12.75" customHeight="1">
      <c r="A28" s="27" t="s">
        <v>99</v>
      </c>
      <c r="B28" s="53" t="s">
        <v>100</v>
      </c>
      <c r="C28" s="54"/>
      <c r="D28" s="54"/>
      <c r="E28" s="54"/>
    </row>
    <row r="29" spans="1:5" ht="12.75" customHeight="1">
      <c r="A29" s="51" t="s">
        <v>101</v>
      </c>
      <c r="B29" s="53" t="s">
        <v>102</v>
      </c>
      <c r="C29" s="54"/>
      <c r="D29" s="54"/>
      <c r="E29" s="54"/>
    </row>
    <row r="30" spans="1:5" ht="12.75" customHeight="1">
      <c r="A30" s="27" t="s">
        <v>103</v>
      </c>
      <c r="B30" s="53" t="s">
        <v>104</v>
      </c>
      <c r="C30" s="54"/>
      <c r="D30" s="54"/>
      <c r="E30" s="54"/>
    </row>
    <row r="31" spans="1:5" ht="12.75" customHeight="1">
      <c r="A31" s="51" t="s">
        <v>105</v>
      </c>
      <c r="B31" s="25" t="s">
        <v>106</v>
      </c>
      <c r="C31" s="54"/>
      <c r="D31" s="54"/>
      <c r="E31" s="54"/>
    </row>
    <row r="32" spans="1:5" ht="12.75" customHeight="1">
      <c r="A32" s="27" t="s">
        <v>107</v>
      </c>
      <c r="B32" s="53" t="s">
        <v>108</v>
      </c>
      <c r="C32" s="54">
        <v>60</v>
      </c>
      <c r="D32" s="54">
        <f>C32*1.043</f>
        <v>62.58</v>
      </c>
      <c r="E32" s="54">
        <f>D32*1.043</f>
        <v>65.27094</v>
      </c>
    </row>
    <row r="33" spans="1:5" ht="12.75" customHeight="1">
      <c r="A33" s="51" t="s">
        <v>109</v>
      </c>
      <c r="B33" s="53" t="s">
        <v>110</v>
      </c>
      <c r="C33" s="54"/>
      <c r="D33" s="54"/>
      <c r="E33" s="54"/>
    </row>
    <row r="34" spans="1:5" ht="12.75" customHeight="1">
      <c r="A34" s="27" t="s">
        <v>111</v>
      </c>
      <c r="B34" s="53" t="s">
        <v>112</v>
      </c>
      <c r="C34" s="54">
        <v>40</v>
      </c>
      <c r="D34" s="54">
        <f>C34*1.043</f>
        <v>41.72</v>
      </c>
      <c r="E34" s="54">
        <f>D34*1.043</f>
        <v>43.51396</v>
      </c>
    </row>
    <row r="35" spans="1:5" ht="12.75" customHeight="1">
      <c r="A35" s="51" t="s">
        <v>113</v>
      </c>
      <c r="B35" s="53" t="s">
        <v>114</v>
      </c>
      <c r="C35" s="54">
        <v>60000</v>
      </c>
      <c r="D35" s="54">
        <f>C54</f>
        <v>52500</v>
      </c>
      <c r="E35" s="54">
        <f>D54</f>
        <v>56359</v>
      </c>
    </row>
    <row r="36" spans="1:5" ht="12.75" customHeight="1">
      <c r="A36" s="27" t="s">
        <v>115</v>
      </c>
      <c r="B36" s="25" t="s">
        <v>116</v>
      </c>
      <c r="C36" s="55">
        <f>SUM(C9:C35)</f>
        <v>430859</v>
      </c>
      <c r="D36" s="55">
        <f>SUM(D9:D35)</f>
        <v>439305.937</v>
      </c>
      <c r="E36" s="55">
        <f>SUM(E9:E35)</f>
        <v>459797.592291</v>
      </c>
    </row>
    <row r="37" spans="1:5" ht="12.75" customHeight="1">
      <c r="A37" s="51" t="s">
        <v>117</v>
      </c>
      <c r="B37" s="53"/>
      <c r="C37" s="54"/>
      <c r="D37" s="54"/>
      <c r="E37" s="54"/>
    </row>
    <row r="38" spans="1:5" ht="12.75" customHeight="1">
      <c r="A38" s="27" t="s">
        <v>118</v>
      </c>
      <c r="B38" s="25" t="s">
        <v>119</v>
      </c>
      <c r="C38" s="54"/>
      <c r="D38" s="54"/>
      <c r="E38" s="54"/>
    </row>
    <row r="39" spans="1:5" ht="12.75" customHeight="1">
      <c r="A39" s="51" t="s">
        <v>120</v>
      </c>
      <c r="B39" s="53" t="s">
        <v>121</v>
      </c>
      <c r="C39" s="54">
        <v>169901</v>
      </c>
      <c r="D39" s="54">
        <f aca="true" t="shared" si="1" ref="D39:E43">C39*1.043</f>
        <v>177206.743</v>
      </c>
      <c r="E39" s="54">
        <f t="shared" si="1"/>
        <v>184826.63294899996</v>
      </c>
    </row>
    <row r="40" spans="1:5" ht="12.75" customHeight="1">
      <c r="A40" s="27" t="s">
        <v>122</v>
      </c>
      <c r="B40" s="53" t="s">
        <v>123</v>
      </c>
      <c r="C40" s="54">
        <v>43754</v>
      </c>
      <c r="D40" s="54">
        <f t="shared" si="1"/>
        <v>45635.422</v>
      </c>
      <c r="E40" s="54">
        <f t="shared" si="1"/>
        <v>47597.745145999994</v>
      </c>
    </row>
    <row r="41" spans="1:5" ht="12.75" customHeight="1">
      <c r="A41" s="51" t="s">
        <v>124</v>
      </c>
      <c r="B41" s="53" t="s">
        <v>125</v>
      </c>
      <c r="C41" s="54">
        <v>134174</v>
      </c>
      <c r="D41" s="54">
        <f t="shared" si="1"/>
        <v>139943.482</v>
      </c>
      <c r="E41" s="54">
        <f t="shared" si="1"/>
        <v>145961.05172599998</v>
      </c>
    </row>
    <row r="42" spans="1:5" ht="12.75" customHeight="1">
      <c r="A42" s="27" t="s">
        <v>126</v>
      </c>
      <c r="B42" s="53" t="s">
        <v>127</v>
      </c>
      <c r="C42" s="54">
        <v>8850</v>
      </c>
      <c r="D42" s="54">
        <f t="shared" si="1"/>
        <v>9230.55</v>
      </c>
      <c r="E42" s="54">
        <f t="shared" si="1"/>
        <v>9627.463649999998</v>
      </c>
    </row>
    <row r="43" spans="1:5" ht="12.75" customHeight="1">
      <c r="A43" s="51" t="s">
        <v>128</v>
      </c>
      <c r="B43" s="53" t="s">
        <v>129</v>
      </c>
      <c r="C43" s="54">
        <v>10480</v>
      </c>
      <c r="D43" s="54">
        <f t="shared" si="1"/>
        <v>10930.64</v>
      </c>
      <c r="E43" s="54">
        <f t="shared" si="1"/>
        <v>11400.657519999999</v>
      </c>
    </row>
    <row r="44" spans="1:5" ht="12.75" customHeight="1">
      <c r="A44" s="27" t="s">
        <v>130</v>
      </c>
      <c r="B44" s="25" t="s">
        <v>15</v>
      </c>
      <c r="C44" s="54"/>
      <c r="D44" s="54"/>
      <c r="E44" s="54"/>
    </row>
    <row r="45" spans="1:5" ht="12.75" customHeight="1">
      <c r="A45" s="51" t="s">
        <v>131</v>
      </c>
      <c r="B45" s="53" t="s">
        <v>132</v>
      </c>
      <c r="C45" s="54">
        <v>1000</v>
      </c>
      <c r="D45" s="54"/>
      <c r="E45" s="54"/>
    </row>
    <row r="46" spans="1:5" ht="12.75" customHeight="1">
      <c r="A46" s="27" t="s">
        <v>133</v>
      </c>
      <c r="B46" s="53" t="s">
        <v>134</v>
      </c>
      <c r="C46" s="54">
        <v>10200</v>
      </c>
      <c r="D46" s="54"/>
      <c r="E46" s="54"/>
    </row>
    <row r="47" spans="1:5" ht="12.75" customHeight="1">
      <c r="A47" s="51" t="s">
        <v>135</v>
      </c>
      <c r="B47" s="53" t="s">
        <v>136</v>
      </c>
      <c r="C47" s="54"/>
      <c r="D47" s="54"/>
      <c r="E47" s="54"/>
    </row>
    <row r="48" spans="1:5" ht="12.75" customHeight="1">
      <c r="A48" s="27" t="s">
        <v>137</v>
      </c>
      <c r="B48" s="53" t="s">
        <v>138</v>
      </c>
      <c r="C48" s="54"/>
      <c r="D48" s="54"/>
      <c r="E48" s="54"/>
    </row>
    <row r="49" spans="1:5" ht="12.75" customHeight="1">
      <c r="A49" s="51" t="s">
        <v>139</v>
      </c>
      <c r="B49" s="53" t="s">
        <v>140</v>
      </c>
      <c r="C49" s="54"/>
      <c r="D49" s="54"/>
      <c r="E49" s="54"/>
    </row>
    <row r="50" spans="1:5" ht="12.75" customHeight="1">
      <c r="A50" s="27" t="s">
        <v>141</v>
      </c>
      <c r="B50" s="53" t="s">
        <v>142</v>
      </c>
      <c r="C50" s="54"/>
      <c r="D50" s="54"/>
      <c r="E50" s="54"/>
    </row>
    <row r="51" spans="1:5" ht="12.75" customHeight="1">
      <c r="A51" s="51" t="s">
        <v>143</v>
      </c>
      <c r="B51" s="53" t="s">
        <v>144</v>
      </c>
      <c r="C51" s="54"/>
      <c r="D51" s="54"/>
      <c r="E51" s="54"/>
    </row>
    <row r="52" spans="1:5" ht="12.75" customHeight="1">
      <c r="A52" s="27" t="s">
        <v>145</v>
      </c>
      <c r="B52" s="53" t="s">
        <v>146</v>
      </c>
      <c r="C52" s="54"/>
      <c r="D52" s="54"/>
      <c r="E52" s="54"/>
    </row>
    <row r="53" spans="1:5" ht="12.75" customHeight="1">
      <c r="A53" s="51" t="s">
        <v>147</v>
      </c>
      <c r="B53" s="53" t="s">
        <v>148</v>
      </c>
      <c r="C53" s="54"/>
      <c r="D53" s="54"/>
      <c r="E53" s="54"/>
    </row>
    <row r="54" spans="1:5" ht="12.75" customHeight="1">
      <c r="A54" s="27" t="s">
        <v>149</v>
      </c>
      <c r="B54" s="25" t="s">
        <v>150</v>
      </c>
      <c r="C54" s="54">
        <v>52500</v>
      </c>
      <c r="D54" s="54">
        <v>56359</v>
      </c>
      <c r="E54" s="54">
        <v>60384</v>
      </c>
    </row>
    <row r="55" spans="1:5" ht="12.75" customHeight="1">
      <c r="A55" s="51" t="s">
        <v>151</v>
      </c>
      <c r="B55" s="25" t="s">
        <v>152</v>
      </c>
      <c r="C55" s="55">
        <f>SUM(C39:C54)</f>
        <v>430859</v>
      </c>
      <c r="D55" s="55">
        <f>SUM(D39:D54)</f>
        <v>439305.837</v>
      </c>
      <c r="E55" s="55">
        <f>SUM(E39:E54)</f>
        <v>459797.55099099997</v>
      </c>
    </row>
    <row r="57" spans="4:5" ht="12.75" customHeight="1">
      <c r="D57" s="24">
        <f>D55-D36</f>
        <v>-0.09999999997671694</v>
      </c>
      <c r="E57" s="24">
        <f>E55-E36</f>
        <v>-0.04130000004079193</v>
      </c>
    </row>
    <row r="59" ht="12.75" customHeight="1">
      <c r="C59" s="21">
        <v>430859</v>
      </c>
    </row>
    <row r="60" ht="12.75" customHeight="1">
      <c r="C60" s="24">
        <f>C59-C36</f>
        <v>0</v>
      </c>
    </row>
  </sheetData>
  <sheetProtection selectLockedCells="1" selectUnlockedCells="1"/>
  <mergeCells count="7">
    <mergeCell ref="A8:B8"/>
    <mergeCell ref="D1:E1"/>
    <mergeCell ref="B2:E2"/>
    <mergeCell ref="B4:E4"/>
    <mergeCell ref="B5:E5"/>
    <mergeCell ref="D6:E6"/>
    <mergeCell ref="D7:E7"/>
  </mergeCells>
  <printOptions/>
  <pageMargins left="1.1597222222222223" right="0.7479166666666667" top="0.9840277777777777" bottom="0.9840277777777777" header="0.5118055555555555" footer="0.5118055555555555"/>
  <pageSetup horizontalDpi="300" verticalDpi="300" orientation="portrait" paperSize="9" scale="90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G62"/>
  <sheetViews>
    <sheetView showGridLines="0" view="pageBreakPreview" zoomScaleSheetLayoutView="100" workbookViewId="0" topLeftCell="A1">
      <selection activeCell="C3" sqref="C3:F3"/>
    </sheetView>
  </sheetViews>
  <sheetFormatPr defaultColWidth="11.7109375" defaultRowHeight="12.75" customHeight="1"/>
  <cols>
    <col min="1" max="2" width="3.8515625" style="56" customWidth="1"/>
    <col min="3" max="3" width="60.140625" style="56" customWidth="1"/>
    <col min="4" max="4" width="18.57421875" style="57" customWidth="1"/>
    <col min="5" max="5" width="18.421875" style="57" customWidth="1"/>
    <col min="6" max="6" width="18.7109375" style="57" customWidth="1"/>
    <col min="7" max="7" width="13.57421875" style="58" customWidth="1"/>
    <col min="8" max="16384" width="11.7109375" style="56" customWidth="1"/>
  </cols>
  <sheetData>
    <row r="1" spans="1:7" ht="12.75" customHeight="1">
      <c r="A1" s="1314" t="s">
        <v>153</v>
      </c>
      <c r="B1" s="1314"/>
      <c r="C1" s="1314"/>
      <c r="D1" s="1314"/>
      <c r="E1" s="1314"/>
      <c r="F1" s="1314"/>
      <c r="G1" s="1314"/>
    </row>
    <row r="2" spans="1:7" ht="12.75" customHeight="1">
      <c r="A2" s="1315" t="s">
        <v>825</v>
      </c>
      <c r="B2" s="1315"/>
      <c r="C2" s="1315"/>
      <c r="D2" s="1315"/>
      <c r="E2" s="1315"/>
      <c r="F2" s="1315"/>
      <c r="G2" s="1315"/>
    </row>
    <row r="3" spans="1:7" ht="12.75" customHeight="1">
      <c r="A3" s="59"/>
      <c r="B3" s="59"/>
      <c r="C3" s="1307" t="s">
        <v>814</v>
      </c>
      <c r="D3" s="1307"/>
      <c r="E3" s="1307"/>
      <c r="F3" s="1307"/>
      <c r="G3" s="59"/>
    </row>
    <row r="4" spans="1:7" ht="26.25" customHeight="1">
      <c r="A4" s="59"/>
      <c r="B4" s="1307" t="s">
        <v>2</v>
      </c>
      <c r="C4" s="1307"/>
      <c r="D4" s="1307"/>
      <c r="E4" s="1307"/>
      <c r="F4" s="1307"/>
      <c r="G4" s="1307"/>
    </row>
    <row r="5" spans="1:7" ht="12.75" customHeight="1">
      <c r="A5" s="1307" t="s">
        <v>154</v>
      </c>
      <c r="B5" s="1307"/>
      <c r="C5" s="1307"/>
      <c r="D5" s="1307"/>
      <c r="E5" s="1307"/>
      <c r="F5" s="1307"/>
      <c r="G5" s="1307"/>
    </row>
    <row r="6" spans="1:7" ht="12.75" customHeight="1">
      <c r="A6" s="59"/>
      <c r="B6" s="59"/>
      <c r="C6" s="59"/>
      <c r="D6" s="59"/>
      <c r="E6" s="59"/>
      <c r="F6" s="59"/>
      <c r="G6" s="59"/>
    </row>
    <row r="7" spans="1:7" ht="12.75" customHeight="1">
      <c r="A7" s="59"/>
      <c r="B7" s="59"/>
      <c r="C7" s="59"/>
      <c r="D7" s="59"/>
      <c r="E7" s="1316" t="s">
        <v>155</v>
      </c>
      <c r="F7" s="1316"/>
      <c r="G7" s="1316"/>
    </row>
    <row r="8" spans="1:7" ht="46.5" customHeight="1">
      <c r="A8" s="1317" t="s">
        <v>156</v>
      </c>
      <c r="B8" s="1317"/>
      <c r="C8" s="60" t="s">
        <v>157</v>
      </c>
      <c r="D8" s="61" t="s">
        <v>158</v>
      </c>
      <c r="E8" s="61" t="s">
        <v>159</v>
      </c>
      <c r="F8" s="1265" t="s">
        <v>816</v>
      </c>
      <c r="G8" s="62" t="s">
        <v>160</v>
      </c>
    </row>
    <row r="9" spans="1:7" ht="12.75" customHeight="1">
      <c r="A9" s="1317"/>
      <c r="B9" s="1317"/>
      <c r="C9" s="63" t="s">
        <v>161</v>
      </c>
      <c r="D9" s="64" t="s">
        <v>162</v>
      </c>
      <c r="E9" s="64" t="s">
        <v>163</v>
      </c>
      <c r="F9" s="1266" t="s">
        <v>164</v>
      </c>
      <c r="G9" s="65" t="s">
        <v>508</v>
      </c>
    </row>
    <row r="10" spans="1:7" s="70" customFormat="1" ht="12.75" customHeight="1">
      <c r="A10" s="66" t="s">
        <v>38</v>
      </c>
      <c r="B10" s="67"/>
      <c r="C10" s="68" t="s">
        <v>165</v>
      </c>
      <c r="D10" s="1056">
        <f>SUM('19 önkormányzat'!E15)</f>
        <v>185145000</v>
      </c>
      <c r="E10" s="433">
        <f>SUM('19 önkormányzat'!F15)</f>
        <v>182667079</v>
      </c>
      <c r="F10" s="433">
        <f>SUM('19 önkormányzat'!G15)</f>
        <v>186602445</v>
      </c>
      <c r="G10" s="1057"/>
    </row>
    <row r="11" spans="1:7" s="76" customFormat="1" ht="12.75" customHeight="1">
      <c r="A11" s="71" t="s">
        <v>40</v>
      </c>
      <c r="B11" s="72"/>
      <c r="C11" s="73" t="s">
        <v>166</v>
      </c>
      <c r="D11" s="75">
        <f>SUM('19 önkormányzat'!E16)</f>
        <v>44500000</v>
      </c>
      <c r="E11" s="75">
        <f>SUM('19 önkormányzat'!F16)</f>
        <v>15145000</v>
      </c>
      <c r="F11" s="75">
        <f>SUM('19 önkormányzat'!G16)</f>
        <v>9941807</v>
      </c>
      <c r="G11" s="1057"/>
    </row>
    <row r="12" spans="1:7" s="81" customFormat="1" ht="12.75" customHeight="1">
      <c r="A12" s="77" t="s">
        <v>47</v>
      </c>
      <c r="B12" s="78" t="s">
        <v>167</v>
      </c>
      <c r="C12" s="10" t="s">
        <v>168</v>
      </c>
      <c r="D12" s="79">
        <f>SUM(D10:D11)</f>
        <v>229645000</v>
      </c>
      <c r="E12" s="79">
        <f>SUM(E10:E11)</f>
        <v>197812079</v>
      </c>
      <c r="F12" s="79">
        <f>SUM(F10:F11)</f>
        <v>196544252</v>
      </c>
      <c r="G12" s="1058">
        <f>SUM(E12/D12)</f>
        <v>0.8613820418471989</v>
      </c>
    </row>
    <row r="13" spans="1:7" s="81" customFormat="1" ht="12.75" customHeight="1">
      <c r="A13" s="77" t="s">
        <v>49</v>
      </c>
      <c r="B13" s="78" t="s">
        <v>169</v>
      </c>
      <c r="C13" s="10" t="s">
        <v>170</v>
      </c>
      <c r="D13" s="80">
        <f>SUM('19 önkormányzat'!E21)</f>
        <v>80000000</v>
      </c>
      <c r="E13" s="80">
        <f>SUM('19 önkormányzat'!F21)</f>
        <v>0</v>
      </c>
      <c r="F13" s="80">
        <f>SUM('19 önkormányzat'!G21)</f>
        <v>0</v>
      </c>
      <c r="G13" s="69">
        <f>SUM(E13/D13)</f>
        <v>0</v>
      </c>
    </row>
    <row r="14" spans="1:7" s="76" customFormat="1" ht="12.75" customHeight="1">
      <c r="A14" s="71" t="s">
        <v>51</v>
      </c>
      <c r="B14" s="72"/>
      <c r="C14" s="73" t="s">
        <v>171</v>
      </c>
      <c r="D14" s="74">
        <f>SUM('19 önkormányzat'!E22)</f>
        <v>6755000</v>
      </c>
      <c r="E14" s="74">
        <f>SUM('19 önkormányzat'!F22)</f>
        <v>6755000</v>
      </c>
      <c r="F14" s="74">
        <f>SUM('19 önkormányzat'!G22)</f>
        <v>6755000</v>
      </c>
      <c r="G14" s="69"/>
    </row>
    <row r="15" spans="1:7" s="76" customFormat="1" ht="23.25" customHeight="1">
      <c r="A15" s="71" t="s">
        <v>53</v>
      </c>
      <c r="B15" s="72"/>
      <c r="C15" s="73" t="s">
        <v>172</v>
      </c>
      <c r="D15" s="74">
        <f>SUM('19 önkormányzat'!E23)</f>
        <v>133432000</v>
      </c>
      <c r="E15" s="74">
        <f>SUM('19 önkormányzat'!F23)</f>
        <v>134000000</v>
      </c>
      <c r="F15" s="74">
        <f>SUM('19 önkormányzat'!G23)</f>
        <v>134000000</v>
      </c>
      <c r="G15" s="69"/>
    </row>
    <row r="16" spans="1:7" s="76" customFormat="1" ht="12.75" customHeight="1">
      <c r="A16" s="71" t="s">
        <v>55</v>
      </c>
      <c r="B16" s="72"/>
      <c r="C16" s="73" t="s">
        <v>173</v>
      </c>
      <c r="D16" s="74">
        <f>SUM('19 önkormányzat'!E24)</f>
        <v>8378000</v>
      </c>
      <c r="E16" s="74">
        <f>SUM('19 önkormányzat'!F24)</f>
        <v>8935000</v>
      </c>
      <c r="F16" s="74">
        <f>SUM('19 önkormányzat'!G24)</f>
        <v>8935000</v>
      </c>
      <c r="G16" s="69"/>
    </row>
    <row r="17" spans="1:7" s="76" customFormat="1" ht="12.75" customHeight="1">
      <c r="A17" s="71" t="s">
        <v>57</v>
      </c>
      <c r="B17" s="72"/>
      <c r="C17" s="73" t="s">
        <v>174</v>
      </c>
      <c r="D17" s="74">
        <f>SUM('19 önkormányzat'!E25)</f>
        <v>315000</v>
      </c>
      <c r="E17" s="74">
        <f>SUM('19 önkormányzat'!F25)</f>
        <v>315000</v>
      </c>
      <c r="F17" s="74">
        <f>SUM('19 önkormányzat'!G25)</f>
        <v>0</v>
      </c>
      <c r="G17" s="69"/>
    </row>
    <row r="18" spans="1:7" s="76" customFormat="1" ht="12.75" customHeight="1">
      <c r="A18" s="71" t="s">
        <v>86</v>
      </c>
      <c r="B18" s="72"/>
      <c r="C18" s="73" t="s">
        <v>175</v>
      </c>
      <c r="D18" s="74">
        <f>SUM('19 önkormányzat'!E26)</f>
        <v>1000000</v>
      </c>
      <c r="E18" s="74">
        <f>SUM('19 önkormányzat'!F26)</f>
        <v>150000</v>
      </c>
      <c r="F18" s="74">
        <f>SUM('19 önkormányzat'!G26)</f>
        <v>465000</v>
      </c>
      <c r="G18" s="69"/>
    </row>
    <row r="19" spans="1:7" s="81" customFormat="1" ht="12.75" customHeight="1">
      <c r="A19" s="77" t="s">
        <v>59</v>
      </c>
      <c r="B19" s="78" t="s">
        <v>176</v>
      </c>
      <c r="C19" s="10" t="s">
        <v>177</v>
      </c>
      <c r="D19" s="79">
        <f>SUM(D14:D18)</f>
        <v>149880000</v>
      </c>
      <c r="E19" s="79">
        <f>SUM(E14:E18)</f>
        <v>150155000</v>
      </c>
      <c r="F19" s="79">
        <f>SUM(F14:F18)</f>
        <v>150155000</v>
      </c>
      <c r="G19" s="1058">
        <f>SUM(E19/D19)</f>
        <v>1.0018348011742728</v>
      </c>
    </row>
    <row r="20" spans="1:7" s="76" customFormat="1" ht="12.75" customHeight="1">
      <c r="A20" s="71" t="s">
        <v>61</v>
      </c>
      <c r="B20" s="72"/>
      <c r="C20" s="73" t="s">
        <v>178</v>
      </c>
      <c r="D20" s="74">
        <f>SUM('17. Hivatal'!E11+'18. VÜKI'!E11+'19 önkormányzat'!E28)</f>
        <v>5171000</v>
      </c>
      <c r="E20" s="74">
        <f>SUM('17. Hivatal'!F11+'18. VÜKI'!F11+'19 önkormányzat'!F28)</f>
        <v>5180192</v>
      </c>
      <c r="F20" s="74">
        <f>SUM('17. Hivatal'!G11+'18. VÜKI'!G11+'19 önkormányzat'!G28)</f>
        <v>5180192</v>
      </c>
      <c r="G20" s="69"/>
    </row>
    <row r="21" spans="1:7" s="76" customFormat="1" ht="12.75" customHeight="1">
      <c r="A21" s="71" t="s">
        <v>63</v>
      </c>
      <c r="B21" s="72"/>
      <c r="C21" s="73" t="s">
        <v>179</v>
      </c>
      <c r="D21" s="74">
        <f>SUM('17. Hivatal'!E12+'19 önkormányzat'!E29)</f>
        <v>5655000</v>
      </c>
      <c r="E21" s="74">
        <f>SUM('17. Hivatal'!F12+'19 önkormányzat'!F29)</f>
        <v>432000</v>
      </c>
      <c r="F21" s="74">
        <f>SUM('17. Hivatal'!G12+'19 önkormányzat'!G29)</f>
        <v>3180000</v>
      </c>
      <c r="G21" s="69"/>
    </row>
    <row r="22" spans="1:7" s="76" customFormat="1" ht="12.75" customHeight="1">
      <c r="A22" s="82" t="s">
        <v>65</v>
      </c>
      <c r="B22" s="83"/>
      <c r="C22" s="73" t="s">
        <v>180</v>
      </c>
      <c r="D22" s="74">
        <f>SUM('16. Műv. ház'!E10+'18. VÜKI'!E12+'19 önkormányzat'!E30)</f>
        <v>900000</v>
      </c>
      <c r="E22" s="74">
        <f>SUM('16. Műv. ház'!F10+'18. VÜKI'!F12+'19 önkormányzat'!F30)</f>
        <v>1089993</v>
      </c>
      <c r="F22" s="74">
        <f>SUM('16. Műv. ház'!G10+'18. VÜKI'!G12+'19 önkormányzat'!G30)</f>
        <v>1089993</v>
      </c>
      <c r="G22" s="69"/>
    </row>
    <row r="23" spans="1:7" s="76" customFormat="1" ht="12.75" customHeight="1">
      <c r="A23" s="71" t="s">
        <v>92</v>
      </c>
      <c r="B23" s="72"/>
      <c r="C23" s="73" t="s">
        <v>181</v>
      </c>
      <c r="D23" s="74">
        <f>SUM('15. Óvoda'!E10+'15. Óvoda'!E11+'18. VÜKI'!E13)</f>
        <v>16440000</v>
      </c>
      <c r="E23" s="74">
        <f>SUM('15. Óvoda'!F10+'15. Óvoda'!F11+'18. VÜKI'!F13)</f>
        <v>17940000</v>
      </c>
      <c r="F23" s="74">
        <f>SUM('15. Óvoda'!G10+'15. Óvoda'!G11+'18. VÜKI'!G13)</f>
        <v>17940000</v>
      </c>
      <c r="G23" s="69"/>
    </row>
    <row r="24" spans="1:7" s="76" customFormat="1" ht="12.75" customHeight="1">
      <c r="A24" s="71" t="s">
        <v>66</v>
      </c>
      <c r="B24" s="72"/>
      <c r="C24" s="73" t="s">
        <v>182</v>
      </c>
      <c r="D24" s="74">
        <f>SUM('15. Óvoda'!E12+'17. Hivatal'!E13+'18. VÜKI'!E14+'19 önkormányzat'!E31)</f>
        <v>9130000</v>
      </c>
      <c r="E24" s="74">
        <f>SUM('15. Óvoda'!F12+'17. Hivatal'!F13+'18. VÜKI'!F14+'19 önkormányzat'!F31)</f>
        <v>9900954</v>
      </c>
      <c r="F24" s="74">
        <f>SUM('15. Óvoda'!G12+'17. Hivatal'!G13+'18. VÜKI'!G14+'19 önkormányzat'!G31)</f>
        <v>9900954</v>
      </c>
      <c r="G24" s="69"/>
    </row>
    <row r="25" spans="1:7" s="76" customFormat="1" ht="12.75" customHeight="1">
      <c r="A25" s="76" t="s">
        <v>67</v>
      </c>
      <c r="B25" s="72"/>
      <c r="C25" s="1270" t="s">
        <v>818</v>
      </c>
      <c r="D25" s="74">
        <v>0</v>
      </c>
      <c r="E25" s="74">
        <v>0</v>
      </c>
      <c r="F25" s="74">
        <v>5708000</v>
      </c>
      <c r="G25" s="69"/>
    </row>
    <row r="26" spans="1:7" s="76" customFormat="1" ht="12.75" customHeight="1">
      <c r="A26" s="71" t="s">
        <v>68</v>
      </c>
      <c r="B26" s="72"/>
      <c r="C26" s="73" t="s">
        <v>183</v>
      </c>
      <c r="D26" s="74">
        <f>SUM('15. Óvoda'!E13+'18. VÜKI'!E15+'19 önkormányzat'!E33)</f>
        <v>40000</v>
      </c>
      <c r="E26" s="74">
        <f>SUM('15. Óvoda'!F13+'18. VÜKI'!F15+'19 önkormányzat'!F33)</f>
        <v>30770</v>
      </c>
      <c r="F26" s="74">
        <f>SUM('15. Óvoda'!G13+'18. VÜKI'!G15+'19 önkormányzat'!G33)</f>
        <v>20770</v>
      </c>
      <c r="G26" s="69"/>
    </row>
    <row r="27" spans="1:7" s="76" customFormat="1" ht="12.75" customHeight="1">
      <c r="A27" s="71" t="s">
        <v>70</v>
      </c>
      <c r="B27" s="72"/>
      <c r="C27" s="73" t="s">
        <v>184</v>
      </c>
      <c r="D27" s="74">
        <v>0</v>
      </c>
      <c r="E27" s="75">
        <v>0</v>
      </c>
      <c r="F27" s="75">
        <v>0</v>
      </c>
      <c r="G27" s="69"/>
    </row>
    <row r="28" spans="1:7" s="76" customFormat="1" ht="12.75" customHeight="1">
      <c r="A28" s="71" t="s">
        <v>97</v>
      </c>
      <c r="B28" s="72"/>
      <c r="C28" s="73" t="s">
        <v>185</v>
      </c>
      <c r="D28" s="74">
        <f>SUM('19 önkormányzat'!E34)</f>
        <v>4418000</v>
      </c>
      <c r="E28" s="74">
        <f>SUM('19 önkormányzat'!F34)</f>
        <v>5700000</v>
      </c>
      <c r="F28" s="74">
        <f>SUM('19 önkormányzat'!G34)</f>
        <v>2000</v>
      </c>
      <c r="G28" s="69"/>
    </row>
    <row r="29" spans="1:7" s="81" customFormat="1" ht="12.75" customHeight="1">
      <c r="A29" s="77" t="s">
        <v>99</v>
      </c>
      <c r="B29" s="10" t="s">
        <v>186</v>
      </c>
      <c r="C29" s="10" t="s">
        <v>78</v>
      </c>
      <c r="D29" s="79">
        <f>SUM(D20:D28)</f>
        <v>41754000</v>
      </c>
      <c r="E29" s="79">
        <f>SUM(E20:E28)</f>
        <v>40273909</v>
      </c>
      <c r="F29" s="79">
        <f>SUM(F20:F28)</f>
        <v>43021909</v>
      </c>
      <c r="G29" s="1058">
        <f>SUM(E29/D29)</f>
        <v>0.9645521147674474</v>
      </c>
    </row>
    <row r="30" spans="1:7" s="81" customFormat="1" ht="12.75" customHeight="1">
      <c r="A30" s="77" t="s">
        <v>101</v>
      </c>
      <c r="B30" s="10" t="s">
        <v>187</v>
      </c>
      <c r="C30" s="10" t="s">
        <v>13</v>
      </c>
      <c r="D30" s="79">
        <f>SUM('19 önkormányzat'!E36)</f>
        <v>41468000</v>
      </c>
      <c r="E30" s="79">
        <f>SUM('19 önkormányzat'!F36)</f>
        <v>40639830</v>
      </c>
      <c r="F30" s="79">
        <f>SUM('19 önkormányzat'!G36)</f>
        <v>40639830</v>
      </c>
      <c r="G30" s="1058">
        <f>SUM(E30/D30)</f>
        <v>0.9800286968264686</v>
      </c>
    </row>
    <row r="31" spans="1:7" s="81" customFormat="1" ht="12.75" customHeight="1">
      <c r="A31" s="77" t="s">
        <v>103</v>
      </c>
      <c r="B31" s="10" t="s">
        <v>188</v>
      </c>
      <c r="C31" s="10" t="s">
        <v>189</v>
      </c>
      <c r="D31" s="79">
        <f>SUM('ÖNK ÖSSZESITŐ'!E10+'ÖNK ÖSSZESITŐ'!E23+'ÖNK ÖSSZESITŐ'!E38)</f>
        <v>1878000</v>
      </c>
      <c r="E31" s="79">
        <f>SUM('ÖNK ÖSSZESITŐ'!F10+'ÖNK ÖSSZESITŐ'!F23+'ÖNK ÖSSZESITŐ'!F38)</f>
        <v>0</v>
      </c>
      <c r="F31" s="79">
        <v>215000</v>
      </c>
      <c r="G31" s="69">
        <f>SUM(E31/D31)</f>
        <v>0</v>
      </c>
    </row>
    <row r="32" spans="1:7" s="81" customFormat="1" ht="12.75" customHeight="1" thickBot="1">
      <c r="A32" s="77" t="s">
        <v>105</v>
      </c>
      <c r="B32" s="10" t="s">
        <v>190</v>
      </c>
      <c r="C32" s="10" t="s">
        <v>191</v>
      </c>
      <c r="D32" s="79">
        <f>SUM('ÖNK ÖSSZESITŐ'!E39)</f>
        <v>1273000</v>
      </c>
      <c r="E32" s="79">
        <f>SUM('ÖNK ÖSSZESITŐ'!F39)</f>
        <v>0</v>
      </c>
      <c r="F32" s="79">
        <v>800000</v>
      </c>
      <c r="G32" s="69">
        <f>SUM(E32/D32)</f>
        <v>0</v>
      </c>
    </row>
    <row r="33" spans="1:7" s="84" customFormat="1" ht="19.5" customHeight="1" thickBot="1">
      <c r="A33" s="1063" t="s">
        <v>107</v>
      </c>
      <c r="B33" s="1064"/>
      <c r="C33" s="1065" t="s">
        <v>192</v>
      </c>
      <c r="D33" s="1066">
        <f>SUM(D12+D13+D19+D29+D30+D31+D32)</f>
        <v>545898000</v>
      </c>
      <c r="E33" s="1066">
        <f>SUM(E12+E13+E19+E29+E30+E31+E32)</f>
        <v>428880818</v>
      </c>
      <c r="F33" s="1066">
        <f>SUM(F12+F13+F19+F29+F30+F31+F32)</f>
        <v>431375991</v>
      </c>
      <c r="G33" s="1067">
        <f>SUM(E33/D33)</f>
        <v>0.7856427720929551</v>
      </c>
    </row>
    <row r="34" spans="1:7" ht="12.75" customHeight="1">
      <c r="A34" s="1068" t="s">
        <v>109</v>
      </c>
      <c r="B34" s="1069"/>
      <c r="C34" s="1070"/>
      <c r="D34" s="746"/>
      <c r="E34" s="1071"/>
      <c r="F34" s="1267"/>
      <c r="G34" s="1072"/>
    </row>
    <row r="35" spans="1:7" ht="12.75" customHeight="1">
      <c r="A35" s="795" t="s">
        <v>111</v>
      </c>
      <c r="B35" s="684" t="s">
        <v>193</v>
      </c>
      <c r="C35" s="685" t="s">
        <v>194</v>
      </c>
      <c r="D35" s="875">
        <f>SUM('ÖNK ÖSSZESITŐ'!E40)</f>
        <v>80000000</v>
      </c>
      <c r="E35" s="875">
        <f>SUM('ÖNK ÖSSZESITŐ'!F40)</f>
        <v>0</v>
      </c>
      <c r="F35" s="875">
        <f>SUM('ÖNK ÖSSZESITŐ'!G40)</f>
        <v>0</v>
      </c>
      <c r="G35" s="1073">
        <f>SUM(E35/D35)</f>
        <v>0</v>
      </c>
    </row>
    <row r="36" spans="1:7" s="81" customFormat="1" ht="12.75" customHeight="1">
      <c r="A36" s="1074" t="s">
        <v>113</v>
      </c>
      <c r="B36" s="684" t="s">
        <v>195</v>
      </c>
      <c r="C36" s="685" t="s">
        <v>196</v>
      </c>
      <c r="D36" s="875">
        <f>SUM(D37:D38)</f>
        <v>60159000</v>
      </c>
      <c r="E36" s="875">
        <f>SUM(E37:E38)</f>
        <v>51655670</v>
      </c>
      <c r="F36" s="875">
        <f>SUM(F37:F38)</f>
        <v>52133712</v>
      </c>
      <c r="G36" s="1073">
        <f>SUM(E36/D36)</f>
        <v>0.8586524044615104</v>
      </c>
    </row>
    <row r="37" spans="1:7" s="76" customFormat="1" ht="12.75" customHeight="1">
      <c r="A37" s="1075" t="s">
        <v>115</v>
      </c>
      <c r="B37" s="876"/>
      <c r="C37" s="559" t="s">
        <v>197</v>
      </c>
      <c r="D37" s="745">
        <v>10217000</v>
      </c>
      <c r="E37" s="877">
        <f>SUM('19 önkormányzat'!F43)</f>
        <v>24778962</v>
      </c>
      <c r="F37" s="877">
        <f>SUM('19 önkormányzat'!G43)</f>
        <v>29548462</v>
      </c>
      <c r="G37" s="1076"/>
    </row>
    <row r="38" spans="1:7" s="76" customFormat="1" ht="12.75" customHeight="1">
      <c r="A38" s="1077" t="s">
        <v>117</v>
      </c>
      <c r="B38" s="876"/>
      <c r="C38" s="559" t="s">
        <v>198</v>
      </c>
      <c r="D38" s="745">
        <v>49942000</v>
      </c>
      <c r="E38" s="745">
        <f>SUM('15. Óvoda'!F20)+'16. Műv. ház'!F15+'17. Hivatal'!F16+'18. VÜKI'!F17+'19 önkormányzat'!F42</f>
        <v>26876708</v>
      </c>
      <c r="F38" s="745">
        <f>SUM('15. Óvoda'!G20)+'16. Műv. ház'!G15+'17. Hivatal'!G16+'18. VÜKI'!G17+'19 önkormányzat'!G42</f>
        <v>22585250</v>
      </c>
      <c r="G38" s="1076"/>
    </row>
    <row r="39" spans="1:7" s="76" customFormat="1" ht="12.75" customHeight="1">
      <c r="A39" s="1078" t="s">
        <v>118</v>
      </c>
      <c r="B39" s="684" t="s">
        <v>199</v>
      </c>
      <c r="C39" s="685" t="s">
        <v>200</v>
      </c>
      <c r="D39" s="745">
        <f>SUM('ÖNK ÖSSZESITŐ'!E42)</f>
        <v>4153000</v>
      </c>
      <c r="E39" s="745">
        <f>SUM('ÖNK ÖSSZESITŐ'!F42)</f>
        <v>6401277</v>
      </c>
      <c r="F39" s="745">
        <f>SUM('ÖNK ÖSSZESITŐ'!G42)</f>
        <v>7745538</v>
      </c>
      <c r="G39" s="1073">
        <f>SUM(E39/D39)</f>
        <v>1.5413621478449313</v>
      </c>
    </row>
    <row r="40" spans="1:7" s="81" customFormat="1" ht="28.5" customHeight="1" thickBot="1">
      <c r="A40" s="1079" t="s">
        <v>120</v>
      </c>
      <c r="B40" s="1080"/>
      <c r="C40" s="1081" t="s">
        <v>201</v>
      </c>
      <c r="D40" s="1082">
        <f>SUM(D35+D36+D39)</f>
        <v>144312000</v>
      </c>
      <c r="E40" s="1082">
        <f>SUM(E35+E36+E39)</f>
        <v>58056947</v>
      </c>
      <c r="F40" s="1082">
        <f>SUM(F35+F36+F39)</f>
        <v>59879250</v>
      </c>
      <c r="G40" s="1083">
        <f>SUM(E40/D40)</f>
        <v>0.4023015896113975</v>
      </c>
    </row>
    <row r="41" spans="1:7" s="91" customFormat="1" ht="21.75" customHeight="1" thickBot="1">
      <c r="A41" s="1059" t="s">
        <v>122</v>
      </c>
      <c r="B41" s="1060"/>
      <c r="C41" s="1060" t="s">
        <v>202</v>
      </c>
      <c r="D41" s="1061">
        <f>D33+D40</f>
        <v>690210000</v>
      </c>
      <c r="E41" s="1061">
        <f>E33+E40</f>
        <v>486937765</v>
      </c>
      <c r="F41" s="1061">
        <f>F33+F40</f>
        <v>491255241</v>
      </c>
      <c r="G41" s="1062">
        <f>SUM(E41/D41)</f>
        <v>0.7054921907825155</v>
      </c>
    </row>
    <row r="42" spans="1:3" ht="12.75" customHeight="1">
      <c r="A42" s="92"/>
      <c r="B42" s="93"/>
      <c r="C42" s="94"/>
    </row>
    <row r="43" spans="1:3" ht="12.75" customHeight="1">
      <c r="A43" s="92"/>
      <c r="B43" s="93"/>
      <c r="C43" s="94"/>
    </row>
    <row r="44" spans="1:3" ht="1.5" customHeight="1">
      <c r="A44" s="92"/>
      <c r="B44" s="93"/>
      <c r="C44" s="94"/>
    </row>
    <row r="45" spans="1:7" ht="53.25" customHeight="1">
      <c r="A45" s="1308" t="s">
        <v>156</v>
      </c>
      <c r="B45" s="1308"/>
      <c r="C45" s="60" t="s">
        <v>119</v>
      </c>
      <c r="D45" s="61" t="s">
        <v>158</v>
      </c>
      <c r="E45" s="61" t="s">
        <v>159</v>
      </c>
      <c r="F45" s="1265" t="s">
        <v>816</v>
      </c>
      <c r="G45" s="62" t="s">
        <v>160</v>
      </c>
    </row>
    <row r="46" spans="1:7" ht="12.75" customHeight="1">
      <c r="A46" s="1308"/>
      <c r="B46" s="1308"/>
      <c r="C46" s="95" t="s">
        <v>161</v>
      </c>
      <c r="D46" s="96" t="s">
        <v>162</v>
      </c>
      <c r="E46" s="96" t="s">
        <v>163</v>
      </c>
      <c r="F46" s="1268" t="s">
        <v>164</v>
      </c>
      <c r="G46" s="97" t="s">
        <v>508</v>
      </c>
    </row>
    <row r="47" spans="1:7" s="81" customFormat="1" ht="12.75" customHeight="1">
      <c r="A47" s="77" t="s">
        <v>124</v>
      </c>
      <c r="B47" s="78" t="s">
        <v>167</v>
      </c>
      <c r="C47" s="10" t="s">
        <v>121</v>
      </c>
      <c r="D47" s="79">
        <f>SUM('ÖNK ÖSSZESITŐ'!E85)</f>
        <v>215804000</v>
      </c>
      <c r="E47" s="79">
        <f>SUM('ÖNK ÖSSZESITŐ'!F85)</f>
        <v>210961000</v>
      </c>
      <c r="F47" s="79">
        <f>SUM('ÖNK ÖSSZESITŐ'!G85)</f>
        <v>207237896</v>
      </c>
      <c r="G47" s="1084">
        <f>SUM(E47/D47)</f>
        <v>0.9775583399751626</v>
      </c>
    </row>
    <row r="48" spans="1:7" s="81" customFormat="1" ht="12.75" customHeight="1">
      <c r="A48" s="77" t="s">
        <v>126</v>
      </c>
      <c r="B48" s="78" t="s">
        <v>169</v>
      </c>
      <c r="C48" s="10" t="s">
        <v>203</v>
      </c>
      <c r="D48" s="79">
        <f>SUM('ÖNK ÖSSZESITŐ'!E86)</f>
        <v>55844000</v>
      </c>
      <c r="E48" s="79">
        <f>SUM('ÖNK ÖSSZESITŐ'!F86)</f>
        <v>46335000</v>
      </c>
      <c r="F48" s="79">
        <f>SUM('ÖNK ÖSSZESITŐ'!G86)</f>
        <v>45921315</v>
      </c>
      <c r="G48" s="1084">
        <f aca="true" t="shared" si="0" ref="G48:G57">SUM(E48/D48)</f>
        <v>0.8297220829453478</v>
      </c>
    </row>
    <row r="49" spans="1:7" ht="12.75" customHeight="1">
      <c r="A49" s="98" t="s">
        <v>128</v>
      </c>
      <c r="B49" s="78" t="s">
        <v>204</v>
      </c>
      <c r="C49" s="99" t="s">
        <v>125</v>
      </c>
      <c r="D49" s="79">
        <f>SUM('ÖNK ÖSSZESITŐ'!E87)</f>
        <v>155798000</v>
      </c>
      <c r="E49" s="79">
        <f>SUM('ÖNK ÖSSZESITŐ'!F87)</f>
        <v>122160060</v>
      </c>
      <c r="F49" s="79">
        <f>SUM('ÖNK ÖSSZESITŐ'!G87)</f>
        <v>118844564</v>
      </c>
      <c r="G49" s="1084">
        <f t="shared" si="0"/>
        <v>0.7840926070938009</v>
      </c>
    </row>
    <row r="50" spans="1:7" s="81" customFormat="1" ht="12.75" customHeight="1">
      <c r="A50" s="77" t="s">
        <v>130</v>
      </c>
      <c r="B50" s="78" t="s">
        <v>186</v>
      </c>
      <c r="C50" s="10" t="s">
        <v>205</v>
      </c>
      <c r="D50" s="79">
        <f>SUM('ÖNK ÖSSZESITŐ'!E90)</f>
        <v>3274000</v>
      </c>
      <c r="E50" s="79">
        <f>SUM('ÖNK ÖSSZESITŐ'!F90)</f>
        <v>3200000</v>
      </c>
      <c r="F50" s="79">
        <f>SUM('ÖNK ÖSSZESITŐ'!G90)</f>
        <v>3200000</v>
      </c>
      <c r="G50" s="1084">
        <f t="shared" si="0"/>
        <v>0.9773976786805131</v>
      </c>
    </row>
    <row r="51" spans="1:7" s="81" customFormat="1" ht="12.75" customHeight="1">
      <c r="A51" s="77" t="s">
        <v>131</v>
      </c>
      <c r="B51" s="78" t="s">
        <v>187</v>
      </c>
      <c r="C51" s="10" t="s">
        <v>150</v>
      </c>
      <c r="D51" s="80">
        <f>SUM('ÖNK ÖSSZESITŐ'!E93)</f>
        <v>33438000</v>
      </c>
      <c r="E51" s="80">
        <f>SUM('ÖNK ÖSSZESITŐ'!F93)</f>
        <v>41078165</v>
      </c>
      <c r="F51" s="80">
        <f>SUM('ÖNK ÖSSZESITŐ'!G93)</f>
        <v>52854665</v>
      </c>
      <c r="G51" s="1084">
        <f t="shared" si="0"/>
        <v>1.2284874992523476</v>
      </c>
    </row>
    <row r="52" spans="1:7" ht="12.75" customHeight="1">
      <c r="A52" s="98" t="s">
        <v>133</v>
      </c>
      <c r="B52" s="101"/>
      <c r="C52" s="73" t="s">
        <v>197</v>
      </c>
      <c r="D52" s="102">
        <v>33438000</v>
      </c>
      <c r="E52" s="102">
        <f>SUM(E51-E53)</f>
        <v>37226618</v>
      </c>
      <c r="F52" s="102">
        <f>SUM(F51-F53)</f>
        <v>49003118</v>
      </c>
      <c r="G52" s="1084"/>
    </row>
    <row r="53" spans="1:7" ht="12.75" customHeight="1">
      <c r="A53" s="98" t="s">
        <v>135</v>
      </c>
      <c r="B53" s="101"/>
      <c r="C53" s="85" t="s">
        <v>198</v>
      </c>
      <c r="D53" s="103">
        <v>0</v>
      </c>
      <c r="E53" s="103">
        <v>3851547</v>
      </c>
      <c r="F53" s="103">
        <v>3851547</v>
      </c>
      <c r="G53" s="1084"/>
    </row>
    <row r="54" spans="1:7" s="81" customFormat="1" ht="12.75" customHeight="1">
      <c r="A54" s="104" t="s">
        <v>137</v>
      </c>
      <c r="B54" s="88" t="s">
        <v>188</v>
      </c>
      <c r="C54" s="88" t="s">
        <v>206</v>
      </c>
      <c r="D54" s="105">
        <f>SUM('ÖNK ÖSSZESITŐ'!E89)+'ÖNK ÖSSZESITŐ'!E94+400000</f>
        <v>36328000</v>
      </c>
      <c r="E54" s="105">
        <f>SUM('ÖNK ÖSSZESITŐ'!F89)</f>
        <v>28610089</v>
      </c>
      <c r="F54" s="105">
        <f>SUM('ÖNK ÖSSZESITŐ'!G89)</f>
        <v>31516089</v>
      </c>
      <c r="G54" s="1084">
        <f t="shared" si="0"/>
        <v>0.7875492457608456</v>
      </c>
    </row>
    <row r="55" spans="1:7" s="81" customFormat="1" ht="12.75" customHeight="1">
      <c r="A55" s="106" t="s">
        <v>139</v>
      </c>
      <c r="B55" s="107" t="s">
        <v>190</v>
      </c>
      <c r="C55" s="10" t="s">
        <v>132</v>
      </c>
      <c r="D55" s="80">
        <v>98323000</v>
      </c>
      <c r="E55" s="80">
        <f>SUM('6. 7.8. M  '!D16)</f>
        <v>27792174</v>
      </c>
      <c r="F55" s="80">
        <f>SUM('6. 7.8. M  '!E16)</f>
        <v>21592174</v>
      </c>
      <c r="G55" s="1084">
        <f t="shared" si="0"/>
        <v>0.2826619814285569</v>
      </c>
    </row>
    <row r="56" spans="1:7" s="70" customFormat="1" ht="12.75" customHeight="1">
      <c r="A56" s="77" t="s">
        <v>141</v>
      </c>
      <c r="B56" s="78" t="s">
        <v>193</v>
      </c>
      <c r="C56" s="10" t="s">
        <v>134</v>
      </c>
      <c r="D56" s="102">
        <v>392000</v>
      </c>
      <c r="E56" s="102">
        <f>SUM('6. 7.8. M  '!D13)</f>
        <v>400000</v>
      </c>
      <c r="F56" s="102">
        <f>SUM('6. 7.8. M  '!E13)</f>
        <v>2343000</v>
      </c>
      <c r="G56" s="1084">
        <f t="shared" si="0"/>
        <v>1.0204081632653061</v>
      </c>
    </row>
    <row r="57" spans="1:7" s="81" customFormat="1" ht="12" customHeight="1" thickBot="1">
      <c r="A57" s="104" t="s">
        <v>143</v>
      </c>
      <c r="B57" s="87" t="s">
        <v>195</v>
      </c>
      <c r="C57" s="88" t="s">
        <v>207</v>
      </c>
      <c r="D57" s="105">
        <v>805000</v>
      </c>
      <c r="E57" s="105">
        <v>0</v>
      </c>
      <c r="F57" s="105">
        <v>0</v>
      </c>
      <c r="G57" s="1084">
        <f t="shared" si="0"/>
        <v>0</v>
      </c>
    </row>
    <row r="58" spans="1:7" s="108" customFormat="1" ht="27" customHeight="1" thickBot="1">
      <c r="A58" s="1309" t="s">
        <v>145</v>
      </c>
      <c r="B58" s="1309"/>
      <c r="C58" s="1085" t="s">
        <v>208</v>
      </c>
      <c r="D58" s="1086">
        <f>SUM(D47+D50+D54+D55)+D56+D57+D48+D49+D51</f>
        <v>600006000</v>
      </c>
      <c r="E58" s="1086">
        <f>SUM(E47+E50+E54+E55)+E56+E57+E48+E49+E51</f>
        <v>480536488</v>
      </c>
      <c r="F58" s="1086">
        <f>SUM(F47+F50+F54+F55)+F56+F57+F48+F49+F51</f>
        <v>483509703</v>
      </c>
      <c r="G58" s="1087">
        <f>SUM(E58/D58)</f>
        <v>0.8008861378052886</v>
      </c>
    </row>
    <row r="59" spans="1:7" s="81" customFormat="1" ht="25.5" customHeight="1">
      <c r="A59" s="1091" t="s">
        <v>147</v>
      </c>
      <c r="B59" s="1092" t="s">
        <v>199</v>
      </c>
      <c r="C59" s="1093" t="s">
        <v>210</v>
      </c>
      <c r="D59" s="1094">
        <v>80000000</v>
      </c>
      <c r="E59" s="1094">
        <v>0</v>
      </c>
      <c r="F59" s="1269">
        <v>0</v>
      </c>
      <c r="G59" s="1097">
        <f>SUM(E59/D59)</f>
        <v>0</v>
      </c>
    </row>
    <row r="60" spans="1:7" s="81" customFormat="1" ht="12.75" customHeight="1">
      <c r="A60" s="795" t="s">
        <v>149</v>
      </c>
      <c r="B60" s="685" t="s">
        <v>190</v>
      </c>
      <c r="C60" s="685" t="s">
        <v>200</v>
      </c>
      <c r="D60" s="707">
        <f>SUM('ÖNK ÖSSZESITŐ'!E97)</f>
        <v>10204000</v>
      </c>
      <c r="E60" s="707">
        <f>SUM('ÖNK ÖSSZESITŐ'!F97)</f>
        <v>6401277</v>
      </c>
      <c r="F60" s="707">
        <f>SUM('ÖNK ÖSSZESITŐ'!G97)</f>
        <v>7745538</v>
      </c>
      <c r="G60" s="1076">
        <f>SUM(E60/D60)</f>
        <v>0.6273301646413171</v>
      </c>
    </row>
    <row r="61" spans="1:7" s="110" customFormat="1" ht="22.5" customHeight="1">
      <c r="A61" s="1310" t="s">
        <v>151</v>
      </c>
      <c r="B61" s="1311"/>
      <c r="C61" s="1089" t="s">
        <v>213</v>
      </c>
      <c r="D61" s="1090">
        <f>SUM(D59:D60)</f>
        <v>90204000</v>
      </c>
      <c r="E61" s="1090">
        <f>SUM(E59:E60)</f>
        <v>6401277</v>
      </c>
      <c r="F61" s="1090">
        <f>SUM(F59:F60)</f>
        <v>7745538</v>
      </c>
      <c r="G61" s="1076">
        <f>SUM(E61/D61)</f>
        <v>0.07096444725289344</v>
      </c>
    </row>
    <row r="62" spans="1:7" s="111" customFormat="1" ht="22.5" customHeight="1" thickBot="1">
      <c r="A62" s="1312" t="s">
        <v>209</v>
      </c>
      <c r="B62" s="1313"/>
      <c r="C62" s="1095" t="s">
        <v>215</v>
      </c>
      <c r="D62" s="1096">
        <f>SUM(D58+D61)</f>
        <v>690210000</v>
      </c>
      <c r="E62" s="1096">
        <f>SUM(E58+E61)</f>
        <v>486937765</v>
      </c>
      <c r="F62" s="1096">
        <f>SUM(F58+F61)</f>
        <v>491255241</v>
      </c>
      <c r="G62" s="1098">
        <f>SUM(G58+G61)</f>
        <v>0.871850585058182</v>
      </c>
    </row>
    <row r="64" ht="4.5" customHeight="1"/>
    <row r="65524" ht="12.75" customHeight="1"/>
    <row r="65525" ht="12.75" customHeight="1"/>
    <row r="65526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11">
    <mergeCell ref="A8:B9"/>
    <mergeCell ref="C3:F3"/>
    <mergeCell ref="A45:B46"/>
    <mergeCell ref="A58:B58"/>
    <mergeCell ref="A61:B61"/>
    <mergeCell ref="A62:B62"/>
    <mergeCell ref="A1:G1"/>
    <mergeCell ref="A2:G2"/>
    <mergeCell ref="B4:G4"/>
    <mergeCell ref="A5:G5"/>
    <mergeCell ref="E7:G7"/>
  </mergeCells>
  <printOptions horizontalCentered="1" verticalCentered="1"/>
  <pageMargins left="0.6692913385826772" right="0.2362204724409449" top="0.15748031496062992" bottom="0.15748031496062992" header="0.5118110236220472" footer="0.5118110236220472"/>
  <pageSetup firstPageNumber="1" useFirstPageNumber="1" horizontalDpi="600" verticalDpi="600" orientation="portrait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</sheetPr>
  <dimension ref="A1:H48"/>
  <sheetViews>
    <sheetView view="pageBreakPreview" zoomScaleSheetLayoutView="100" zoomScalePageLayoutView="0" workbookViewId="0" topLeftCell="A1">
      <selection activeCell="A3" sqref="A3:E3"/>
    </sheetView>
  </sheetViews>
  <sheetFormatPr defaultColWidth="11.7109375" defaultRowHeight="12.75" customHeight="1"/>
  <cols>
    <col min="1" max="1" width="3.8515625" style="56" customWidth="1"/>
    <col min="2" max="2" width="4.57421875" style="112" customWidth="1"/>
    <col min="3" max="3" width="39.57421875" style="56" customWidth="1"/>
    <col min="4" max="4" width="18.28125" style="56" customWidth="1"/>
    <col min="5" max="6" width="18.7109375" style="56" customWidth="1"/>
    <col min="7" max="16384" width="11.7109375" style="56" customWidth="1"/>
  </cols>
  <sheetData>
    <row r="1" spans="1:6" ht="12.75" customHeight="1">
      <c r="A1" s="1321" t="s">
        <v>216</v>
      </c>
      <c r="B1" s="1321"/>
      <c r="C1" s="1321"/>
      <c r="D1" s="1321"/>
      <c r="E1" s="1321"/>
      <c r="F1" s="1321"/>
    </row>
    <row r="2" spans="1:6" ht="19.5" customHeight="1">
      <c r="A2" s="1315" t="s">
        <v>825</v>
      </c>
      <c r="B2" s="1315"/>
      <c r="C2" s="1315"/>
      <c r="D2" s="1315"/>
      <c r="E2" s="1315"/>
      <c r="F2" s="1315"/>
    </row>
    <row r="3" spans="1:5" ht="29.25" customHeight="1">
      <c r="A3" s="1324" t="s">
        <v>814</v>
      </c>
      <c r="B3" s="1324"/>
      <c r="C3" s="1324"/>
      <c r="D3" s="1324"/>
      <c r="E3" s="1324"/>
    </row>
    <row r="4" spans="1:6" s="1" customFormat="1" ht="19.5" customHeight="1">
      <c r="A4" s="1320" t="s">
        <v>217</v>
      </c>
      <c r="B4" s="1320"/>
      <c r="C4" s="1320"/>
      <c r="D4" s="1320"/>
      <c r="E4" s="1320"/>
      <c r="F4" s="1320"/>
    </row>
    <row r="5" spans="1:6" s="1" customFormat="1" ht="19.5" customHeight="1">
      <c r="A5" s="1192"/>
      <c r="B5" s="1192"/>
      <c r="C5" s="1192"/>
      <c r="D5" s="1192"/>
      <c r="E5" s="1192"/>
      <c r="F5" s="1192"/>
    </row>
    <row r="6" spans="1:6" s="1" customFormat="1" ht="21.75" customHeight="1" thickBot="1">
      <c r="A6" s="6"/>
      <c r="B6" s="115" t="s">
        <v>218</v>
      </c>
      <c r="F6" s="258" t="s">
        <v>219</v>
      </c>
    </row>
    <row r="7" spans="1:6" s="1" customFormat="1" ht="12.75" customHeight="1">
      <c r="A7" s="1325" t="s">
        <v>156</v>
      </c>
      <c r="B7" s="1318"/>
      <c r="C7" s="1328" t="s">
        <v>220</v>
      </c>
      <c r="D7" s="1318" t="s">
        <v>158</v>
      </c>
      <c r="E7" s="1318" t="s">
        <v>159</v>
      </c>
      <c r="F7" s="1318" t="s">
        <v>816</v>
      </c>
    </row>
    <row r="8" spans="1:6" s="117" customFormat="1" ht="33" customHeight="1">
      <c r="A8" s="1326"/>
      <c r="B8" s="1327"/>
      <c r="C8" s="1329"/>
      <c r="D8" s="1319"/>
      <c r="E8" s="1319"/>
      <c r="F8" s="1319"/>
    </row>
    <row r="9" spans="1:6" s="1" customFormat="1" ht="12.75" customHeight="1" thickBot="1">
      <c r="A9" s="1322" t="s">
        <v>161</v>
      </c>
      <c r="B9" s="1323"/>
      <c r="C9" s="524" t="s">
        <v>162</v>
      </c>
      <c r="D9" s="525" t="s">
        <v>163</v>
      </c>
      <c r="E9" s="525" t="s">
        <v>164</v>
      </c>
      <c r="F9" s="525" t="s">
        <v>508</v>
      </c>
    </row>
    <row r="10" spans="1:7" s="1" customFormat="1" ht="31.5" customHeight="1">
      <c r="A10" s="1186" t="s">
        <v>38</v>
      </c>
      <c r="B10" s="136"/>
      <c r="C10" s="523" t="s">
        <v>168</v>
      </c>
      <c r="D10" s="517">
        <f>SUM('1. melléklet'!D12)</f>
        <v>229645000</v>
      </c>
      <c r="E10" s="517">
        <f>SUM('1. melléklet'!E12)</f>
        <v>197812079</v>
      </c>
      <c r="F10" s="517">
        <v>194594252</v>
      </c>
      <c r="G10" s="522"/>
    </row>
    <row r="11" spans="1:6" s="1" customFormat="1" ht="21" customHeight="1">
      <c r="A11" s="1187" t="s">
        <v>40</v>
      </c>
      <c r="B11" s="118"/>
      <c r="C11" s="119" t="s">
        <v>177</v>
      </c>
      <c r="D11" s="75">
        <f>SUM('1. melléklet'!D19)</f>
        <v>149880000</v>
      </c>
      <c r="E11" s="75">
        <f>SUM('1. melléklet'!E19)</f>
        <v>150155000</v>
      </c>
      <c r="F11" s="75">
        <f>SUM('1. melléklet'!F19)</f>
        <v>150155000</v>
      </c>
    </row>
    <row r="12" spans="1:6" s="1" customFormat="1" ht="12.75" customHeight="1">
      <c r="A12" s="1187" t="s">
        <v>47</v>
      </c>
      <c r="B12" s="118"/>
      <c r="C12" s="119" t="s">
        <v>9</v>
      </c>
      <c r="D12" s="75">
        <f>SUM('1. melléklet'!D29)</f>
        <v>41754000</v>
      </c>
      <c r="E12" s="75">
        <f>SUM('1. melléklet'!E29)</f>
        <v>40273909</v>
      </c>
      <c r="F12" s="75">
        <f>SUM('1. melléklet'!F29)</f>
        <v>43021909</v>
      </c>
    </row>
    <row r="13" spans="1:6" s="1" customFormat="1" ht="12.75" customHeight="1" thickBot="1">
      <c r="A13" s="1188" t="s">
        <v>49</v>
      </c>
      <c r="B13" s="508"/>
      <c r="C13" s="509" t="s">
        <v>189</v>
      </c>
      <c r="D13" s="133">
        <f>SUM('1. melléklet'!D31)</f>
        <v>1878000</v>
      </c>
      <c r="E13" s="133">
        <f>SUM('1. melléklet'!E31)</f>
        <v>0</v>
      </c>
      <c r="F13" s="133">
        <f>SUM('1. melléklet'!F31)</f>
        <v>215000</v>
      </c>
    </row>
    <row r="14" spans="1:6" s="1" customFormat="1" ht="12.75" customHeight="1" thickBot="1">
      <c r="A14" s="510" t="s">
        <v>51</v>
      </c>
      <c r="B14" s="511" t="s">
        <v>167</v>
      </c>
      <c r="C14" s="512" t="s">
        <v>221</v>
      </c>
      <c r="D14" s="513">
        <f>SUM(D10:D13)</f>
        <v>423157000</v>
      </c>
      <c r="E14" s="513">
        <f>SUM(E10:E13)</f>
        <v>388240988</v>
      </c>
      <c r="F14" s="513">
        <f>SUM(F10:F13)</f>
        <v>387986161</v>
      </c>
    </row>
    <row r="15" spans="1:6" s="1" customFormat="1" ht="12.75" customHeight="1">
      <c r="A15" s="1186" t="s">
        <v>53</v>
      </c>
      <c r="B15" s="136"/>
      <c r="C15" s="435" t="s">
        <v>121</v>
      </c>
      <c r="D15" s="135">
        <f>SUM('1. melléklet'!D47)</f>
        <v>215804000</v>
      </c>
      <c r="E15" s="135">
        <f>SUM('1. melléklet'!E47)</f>
        <v>210961000</v>
      </c>
      <c r="F15" s="135">
        <f>SUM('1. melléklet'!F47)</f>
        <v>207237896</v>
      </c>
    </row>
    <row r="16" spans="1:6" s="1" customFormat="1" ht="28.5" customHeight="1">
      <c r="A16" s="1187" t="s">
        <v>55</v>
      </c>
      <c r="B16" s="118"/>
      <c r="C16" s="123" t="s">
        <v>203</v>
      </c>
      <c r="D16" s="135">
        <f>SUM('1. melléklet'!D48)</f>
        <v>55844000</v>
      </c>
      <c r="E16" s="135">
        <f>SUM('1. melléklet'!E48)</f>
        <v>46335000</v>
      </c>
      <c r="F16" s="135">
        <f>SUM('1. melléklet'!F48)</f>
        <v>45921315</v>
      </c>
    </row>
    <row r="17" spans="1:6" s="1" customFormat="1" ht="12.75" customHeight="1">
      <c r="A17" s="1187" t="s">
        <v>57</v>
      </c>
      <c r="B17" s="118"/>
      <c r="C17" s="122" t="s">
        <v>125</v>
      </c>
      <c r="D17" s="135">
        <f>SUM('1. melléklet'!D49)</f>
        <v>155798000</v>
      </c>
      <c r="E17" s="135">
        <f>SUM('1. melléklet'!E49)</f>
        <v>122160060</v>
      </c>
      <c r="F17" s="135">
        <f>SUM('1. melléklet'!F49)</f>
        <v>118844564</v>
      </c>
    </row>
    <row r="18" spans="1:6" s="1" customFormat="1" ht="12.75" customHeight="1">
      <c r="A18" s="1187" t="s">
        <v>86</v>
      </c>
      <c r="B18" s="118"/>
      <c r="C18" s="123" t="s">
        <v>205</v>
      </c>
      <c r="D18" s="75">
        <f>SUM('1. melléklet'!D50)</f>
        <v>3274000</v>
      </c>
      <c r="E18" s="75">
        <f>SUM('1. melléklet'!E50)</f>
        <v>3200000</v>
      </c>
      <c r="F18" s="75">
        <f>SUM('1. melléklet'!F50)</f>
        <v>3200000</v>
      </c>
    </row>
    <row r="19" spans="1:6" s="1" customFormat="1" ht="12.75" customHeight="1">
      <c r="A19" s="1187" t="s">
        <v>59</v>
      </c>
      <c r="B19" s="118"/>
      <c r="C19" s="124" t="s">
        <v>222</v>
      </c>
      <c r="D19" s="75">
        <v>0</v>
      </c>
      <c r="E19" s="75">
        <f>SUM('1. melléklet'!E53)</f>
        <v>3851547</v>
      </c>
      <c r="F19" s="75">
        <f>SUM('1. melléklet'!F53)</f>
        <v>3851547</v>
      </c>
    </row>
    <row r="20" spans="1:6" s="1" customFormat="1" ht="12.75" customHeight="1" thickBot="1">
      <c r="A20" s="1188" t="s">
        <v>61</v>
      </c>
      <c r="B20" s="508"/>
      <c r="C20" s="514" t="s">
        <v>206</v>
      </c>
      <c r="D20" s="515">
        <f>SUM('1. melléklet'!D54)</f>
        <v>36328000</v>
      </c>
      <c r="E20" s="515">
        <f>SUM('1. melléklet'!E54)</f>
        <v>28610089</v>
      </c>
      <c r="F20" s="515">
        <f>SUM('1. melléklet'!F54)</f>
        <v>31516089</v>
      </c>
    </row>
    <row r="21" spans="1:8" s="1" customFormat="1" ht="12.75" customHeight="1" thickBot="1">
      <c r="A21" s="510" t="s">
        <v>63</v>
      </c>
      <c r="B21" s="511" t="s">
        <v>169</v>
      </c>
      <c r="C21" s="512" t="s">
        <v>223</v>
      </c>
      <c r="D21" s="518">
        <f>SUM(D15:D20)</f>
        <v>467048000</v>
      </c>
      <c r="E21" s="518">
        <f>SUM(E15:E20)</f>
        <v>415117696</v>
      </c>
      <c r="F21" s="518">
        <f>SUM(F15:F20)</f>
        <v>410571411</v>
      </c>
      <c r="H21" s="125"/>
    </row>
    <row r="22" spans="1:6" s="1" customFormat="1" ht="12.75" customHeight="1">
      <c r="A22" s="1186" t="s">
        <v>65</v>
      </c>
      <c r="B22" s="136"/>
      <c r="C22" s="516" t="s">
        <v>224</v>
      </c>
      <c r="D22" s="517">
        <f>SUM(D23:D24)</f>
        <v>80000000</v>
      </c>
      <c r="E22" s="517">
        <f>SUM(E23:E24)</f>
        <v>0</v>
      </c>
      <c r="F22" s="517">
        <f>SUM(F23:F24)</f>
        <v>0</v>
      </c>
    </row>
    <row r="23" spans="1:6" s="506" customFormat="1" ht="27" customHeight="1">
      <c r="A23" s="1189" t="s">
        <v>92</v>
      </c>
      <c r="B23" s="504"/>
      <c r="C23" s="501" t="s">
        <v>664</v>
      </c>
      <c r="D23" s="505">
        <v>80000000</v>
      </c>
      <c r="E23" s="505">
        <v>0</v>
      </c>
      <c r="F23" s="505">
        <v>0</v>
      </c>
    </row>
    <row r="24" spans="1:6" s="506" customFormat="1" ht="30" customHeight="1">
      <c r="A24" s="1189" t="s">
        <v>66</v>
      </c>
      <c r="B24" s="504"/>
      <c r="C24" s="501" t="s">
        <v>665</v>
      </c>
      <c r="D24" s="505">
        <v>0</v>
      </c>
      <c r="E24" s="505">
        <v>0</v>
      </c>
      <c r="F24" s="505">
        <v>0</v>
      </c>
    </row>
    <row r="25" spans="1:6" s="1" customFormat="1" ht="12.75" customHeight="1">
      <c r="A25" s="1187" t="s">
        <v>67</v>
      </c>
      <c r="B25" s="118"/>
      <c r="C25" s="126" t="s">
        <v>225</v>
      </c>
      <c r="D25" s="75">
        <f>SUM('1. melléklet'!D36)</f>
        <v>60159000</v>
      </c>
      <c r="E25" s="75">
        <f>SUM('1. melléklet'!E36)</f>
        <v>51655670</v>
      </c>
      <c r="F25" s="75">
        <f>SUM('1. melléklet'!F36)</f>
        <v>52133712</v>
      </c>
    </row>
    <row r="26" spans="1:6" s="116" customFormat="1" ht="12.75" customHeight="1">
      <c r="A26" s="1190" t="s">
        <v>68</v>
      </c>
      <c r="B26" s="127"/>
      <c r="C26" s="128" t="s">
        <v>197</v>
      </c>
      <c r="D26" s="129">
        <f>SUM('1. melléklet'!D37)</f>
        <v>10217000</v>
      </c>
      <c r="E26" s="129">
        <f>SUM('1. melléklet'!E37)</f>
        <v>24778962</v>
      </c>
      <c r="F26" s="129">
        <f>SUM('1. melléklet'!F37)</f>
        <v>29548462</v>
      </c>
    </row>
    <row r="27" spans="1:6" s="116" customFormat="1" ht="12.75" customHeight="1">
      <c r="A27" s="1190" t="s">
        <v>70</v>
      </c>
      <c r="B27" s="127"/>
      <c r="C27" s="130" t="s">
        <v>198</v>
      </c>
      <c r="D27" s="129">
        <f>SUM('1. melléklet'!D38)</f>
        <v>49942000</v>
      </c>
      <c r="E27" s="129">
        <f>SUM('1. melléklet'!E38)</f>
        <v>26876708</v>
      </c>
      <c r="F27" s="129">
        <f>SUM('1. melléklet'!F38)</f>
        <v>22585250</v>
      </c>
    </row>
    <row r="28" spans="1:6" s="1" customFormat="1" ht="12.75" customHeight="1" thickBot="1">
      <c r="A28" s="1188" t="s">
        <v>97</v>
      </c>
      <c r="B28" s="508"/>
      <c r="C28" s="132" t="s">
        <v>226</v>
      </c>
      <c r="D28" s="515">
        <f>SUM('1. melléklet'!D39)</f>
        <v>4153000</v>
      </c>
      <c r="E28" s="515">
        <f>SUM('1. melléklet'!E39)</f>
        <v>6401277</v>
      </c>
      <c r="F28" s="515">
        <f>SUM('1. melléklet'!F39)</f>
        <v>7745538</v>
      </c>
    </row>
    <row r="29" spans="1:6" s="1" customFormat="1" ht="12.75" customHeight="1" thickBot="1">
      <c r="A29" s="510" t="s">
        <v>99</v>
      </c>
      <c r="B29" s="511" t="s">
        <v>176</v>
      </c>
      <c r="C29" s="520" t="s">
        <v>227</v>
      </c>
      <c r="D29" s="518">
        <f>SUM(D22+D25+D28)</f>
        <v>144312000</v>
      </c>
      <c r="E29" s="518">
        <f>SUM(E22+E25+E28)</f>
        <v>58056947</v>
      </c>
      <c r="F29" s="518">
        <f>SUM(F22+F25+F28)</f>
        <v>59879250</v>
      </c>
    </row>
    <row r="30" spans="1:6" s="1" customFormat="1" ht="27.75" customHeight="1">
      <c r="A30" s="1186" t="s">
        <v>101</v>
      </c>
      <c r="B30" s="136"/>
      <c r="C30" s="519" t="s">
        <v>666</v>
      </c>
      <c r="D30" s="517">
        <f>SUM(D31:D32)</f>
        <v>80000000</v>
      </c>
      <c r="E30" s="517">
        <f>SUM(E31:E32)</f>
        <v>0</v>
      </c>
      <c r="F30" s="517">
        <f>SUM(F31:F32)</f>
        <v>0</v>
      </c>
    </row>
    <row r="31" spans="1:6" s="503" customFormat="1" ht="27.75" customHeight="1">
      <c r="A31" s="1191" t="s">
        <v>103</v>
      </c>
      <c r="B31" s="500"/>
      <c r="C31" s="501" t="s">
        <v>667</v>
      </c>
      <c r="D31" s="502">
        <v>80000000</v>
      </c>
      <c r="E31" s="502">
        <v>0</v>
      </c>
      <c r="F31" s="502">
        <v>0</v>
      </c>
    </row>
    <row r="32" spans="1:6" s="503" customFormat="1" ht="27.75" customHeight="1">
      <c r="A32" s="1191" t="s">
        <v>105</v>
      </c>
      <c r="B32" s="500"/>
      <c r="C32" s="501" t="s">
        <v>668</v>
      </c>
      <c r="D32" s="502">
        <v>0</v>
      </c>
      <c r="E32" s="502">
        <v>0</v>
      </c>
      <c r="F32" s="502">
        <v>0</v>
      </c>
    </row>
    <row r="33" spans="1:6" s="1" customFormat="1" ht="30.75" customHeight="1" thickBot="1">
      <c r="A33" s="1188" t="s">
        <v>107</v>
      </c>
      <c r="B33" s="508"/>
      <c r="C33" s="132" t="s">
        <v>669</v>
      </c>
      <c r="D33" s="133">
        <f>SUM('1. melléklet'!D60)</f>
        <v>10204000</v>
      </c>
      <c r="E33" s="133">
        <f>SUM('1. melléklet'!E60)</f>
        <v>6401277</v>
      </c>
      <c r="F33" s="133">
        <f>SUM('1. melléklet'!F60)</f>
        <v>7745538</v>
      </c>
    </row>
    <row r="34" spans="1:6" s="1" customFormat="1" ht="12.75" customHeight="1" thickBot="1">
      <c r="A34" s="510" t="s">
        <v>109</v>
      </c>
      <c r="B34" s="511" t="s">
        <v>186</v>
      </c>
      <c r="C34" s="521" t="s">
        <v>213</v>
      </c>
      <c r="D34" s="518">
        <f>SUM(D30:D30)+D33</f>
        <v>90204000</v>
      </c>
      <c r="E34" s="518">
        <f>SUM(E30:E33)</f>
        <v>6401277</v>
      </c>
      <c r="F34" s="518">
        <f>SUM(F30:F33)</f>
        <v>7745538</v>
      </c>
    </row>
    <row r="35" spans="1:6" s="1" customFormat="1" ht="29.25" customHeight="1">
      <c r="A35" s="1186" t="s">
        <v>111</v>
      </c>
      <c r="B35" s="136"/>
      <c r="C35" s="134" t="s">
        <v>170</v>
      </c>
      <c r="D35" s="135">
        <f>SUM('1. melléklet'!D13)</f>
        <v>80000000</v>
      </c>
      <c r="E35" s="135">
        <f>SUM('1. melléklet'!E13)</f>
        <v>0</v>
      </c>
      <c r="F35" s="135">
        <f>SUM('1. melléklet'!F13)</f>
        <v>0</v>
      </c>
    </row>
    <row r="36" spans="1:6" s="1" customFormat="1" ht="12.75" customHeight="1">
      <c r="A36" s="1187" t="s">
        <v>113</v>
      </c>
      <c r="B36" s="118"/>
      <c r="C36" s="122" t="s">
        <v>229</v>
      </c>
      <c r="D36" s="102">
        <f>SUM('1. melléklet'!D30)</f>
        <v>41468000</v>
      </c>
      <c r="E36" s="102">
        <f>SUM('1. melléklet'!E30)</f>
        <v>40639830</v>
      </c>
      <c r="F36" s="102">
        <f>SUM('1. melléklet'!F30)</f>
        <v>40639830</v>
      </c>
    </row>
    <row r="37" spans="1:6" s="1" customFormat="1" ht="12.75" customHeight="1">
      <c r="A37" s="1188" t="s">
        <v>115</v>
      </c>
      <c r="B37" s="508"/>
      <c r="C37" s="427" t="s">
        <v>230</v>
      </c>
      <c r="D37" s="515">
        <f>SUM('1. melléklet'!D32)</f>
        <v>1273000</v>
      </c>
      <c r="E37" s="515">
        <f>SUM('1. melléklet'!E32)</f>
        <v>0</v>
      </c>
      <c r="F37" s="515">
        <f>SUM('1. melléklet'!F32)</f>
        <v>800000</v>
      </c>
    </row>
    <row r="38" spans="1:6" s="1" customFormat="1" ht="12.75" customHeight="1">
      <c r="A38" s="796" t="s">
        <v>117</v>
      </c>
      <c r="B38" s="684"/>
      <c r="C38" s="946" t="s">
        <v>799</v>
      </c>
      <c r="D38" s="1106"/>
      <c r="E38" s="1106"/>
      <c r="F38" s="1106"/>
    </row>
    <row r="39" spans="1:6" s="1" customFormat="1" ht="12.75" customHeight="1">
      <c r="A39" s="683" t="s">
        <v>118</v>
      </c>
      <c r="B39" s="684"/>
      <c r="C39" s="1297" t="s">
        <v>822</v>
      </c>
      <c r="D39" s="1106"/>
      <c r="E39" s="1106"/>
      <c r="F39" s="1106">
        <v>1950000</v>
      </c>
    </row>
    <row r="40" spans="1:6" s="1" customFormat="1" ht="12.75" customHeight="1" thickBot="1">
      <c r="A40" s="1102" t="s">
        <v>120</v>
      </c>
      <c r="B40" s="1103" t="s">
        <v>187</v>
      </c>
      <c r="C40" s="1104" t="s">
        <v>231</v>
      </c>
      <c r="D40" s="1105">
        <f>SUM(D35:D37)</f>
        <v>122741000</v>
      </c>
      <c r="E40" s="1105">
        <f>SUM(E35:E37)</f>
        <v>40639830</v>
      </c>
      <c r="F40" s="1105">
        <f>SUM(F35:F39)</f>
        <v>43389830</v>
      </c>
    </row>
    <row r="41" spans="1:6" s="1" customFormat="1" ht="12.75" customHeight="1">
      <c r="A41" s="1186" t="s">
        <v>122</v>
      </c>
      <c r="B41" s="136"/>
      <c r="C41" s="134" t="s">
        <v>132</v>
      </c>
      <c r="D41" s="135">
        <f>SUM('1. melléklet'!D55)</f>
        <v>98323000</v>
      </c>
      <c r="E41" s="135">
        <f>SUM('1. melléklet'!E55)</f>
        <v>27792174</v>
      </c>
      <c r="F41" s="135">
        <f>SUM('1. melléklet'!F55)</f>
        <v>21592174</v>
      </c>
    </row>
    <row r="42" spans="1:6" s="1" customFormat="1" ht="12.75" customHeight="1">
      <c r="A42" s="1187" t="s">
        <v>124</v>
      </c>
      <c r="B42" s="118"/>
      <c r="C42" s="122" t="s">
        <v>134</v>
      </c>
      <c r="D42" s="135">
        <f>SUM('1. melléklet'!D56)</f>
        <v>392000</v>
      </c>
      <c r="E42" s="135">
        <f>SUM('1. melléklet'!E56)</f>
        <v>400000</v>
      </c>
      <c r="F42" s="135">
        <f>SUM('1. melléklet'!F56)</f>
        <v>2343000</v>
      </c>
    </row>
    <row r="43" spans="1:6" s="1" customFormat="1" ht="12.75" customHeight="1">
      <c r="A43" s="1188" t="s">
        <v>126</v>
      </c>
      <c r="B43" s="508"/>
      <c r="C43" s="427" t="s">
        <v>798</v>
      </c>
      <c r="D43" s="135">
        <f>SUM('1. melléklet'!D52)</f>
        <v>33438000</v>
      </c>
      <c r="E43" s="1101">
        <f>SUM('1. melléklet'!E52)</f>
        <v>37226618</v>
      </c>
      <c r="F43" s="1101">
        <f>SUM('1. melléklet'!F52)</f>
        <v>49003118</v>
      </c>
    </row>
    <row r="44" spans="1:6" s="1" customFormat="1" ht="12.75" customHeight="1" thickBot="1">
      <c r="A44" s="1188" t="s">
        <v>128</v>
      </c>
      <c r="B44" s="508"/>
      <c r="C44" s="427" t="s">
        <v>207</v>
      </c>
      <c r="D44" s="135">
        <f>SUM('1. melléklet'!D57)</f>
        <v>805000</v>
      </c>
      <c r="E44" s="515">
        <v>0</v>
      </c>
      <c r="F44" s="515">
        <v>0</v>
      </c>
    </row>
    <row r="45" spans="1:6" s="1" customFormat="1" ht="12.75" customHeight="1" thickBot="1">
      <c r="A45" s="510" t="s">
        <v>130</v>
      </c>
      <c r="B45" s="511" t="s">
        <v>188</v>
      </c>
      <c r="C45" s="512" t="s">
        <v>232</v>
      </c>
      <c r="D45" s="518">
        <f>SUM(D41:D44)</f>
        <v>132958000</v>
      </c>
      <c r="E45" s="518">
        <f>SUM(E41:E44)</f>
        <v>65418792</v>
      </c>
      <c r="F45" s="518">
        <f>SUM(F41:F44)</f>
        <v>72938292</v>
      </c>
    </row>
    <row r="47" spans="1:6" s="1" customFormat="1" ht="12.75" customHeight="1">
      <c r="A47" s="137"/>
      <c r="B47" s="137"/>
      <c r="C47" s="137" t="s">
        <v>233</v>
      </c>
      <c r="D47" s="138">
        <f>SUM(D14+D29+D40)</f>
        <v>690210000</v>
      </c>
      <c r="E47" s="138">
        <f>SUM(E14+E29+E40)</f>
        <v>486937765</v>
      </c>
      <c r="F47" s="138">
        <f>SUM(F14+F29+F40)</f>
        <v>491255241</v>
      </c>
    </row>
    <row r="48" spans="1:6" s="1" customFormat="1" ht="12.75" customHeight="1">
      <c r="A48" s="137"/>
      <c r="B48" s="137"/>
      <c r="C48" s="137" t="s">
        <v>215</v>
      </c>
      <c r="D48" s="138">
        <f>SUM(D21+D34+D45)</f>
        <v>690210000</v>
      </c>
      <c r="E48" s="138">
        <f>SUM(E21+E34+E45)</f>
        <v>486937765</v>
      </c>
      <c r="F48" s="138">
        <f>SUM(F21+F34+F45)</f>
        <v>491255241</v>
      </c>
    </row>
  </sheetData>
  <sheetProtection selectLockedCells="1" selectUnlockedCells="1"/>
  <mergeCells count="10">
    <mergeCell ref="F7:F8"/>
    <mergeCell ref="A4:F4"/>
    <mergeCell ref="A2:F2"/>
    <mergeCell ref="A1:F1"/>
    <mergeCell ref="A9:B9"/>
    <mergeCell ref="A3:E3"/>
    <mergeCell ref="A7:B8"/>
    <mergeCell ref="C7:C8"/>
    <mergeCell ref="D7:D8"/>
    <mergeCell ref="E7:E8"/>
  </mergeCells>
  <printOptions horizontalCentered="1"/>
  <pageMargins left="0.7874015748031497" right="0.7874015748031497" top="1.062992125984252" bottom="1.062992125984252" header="0.5118110236220472" footer="0.5118110236220472"/>
  <pageSetup horizontalDpi="600" verticalDpi="600" orientation="portrait" paperSize="9" scale="8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</sheetPr>
  <dimension ref="A1:F57"/>
  <sheetViews>
    <sheetView view="pageBreakPreview" zoomScaleSheetLayoutView="100" zoomScalePageLayoutView="0" workbookViewId="0" topLeftCell="A1">
      <selection activeCell="A3" sqref="A3:F3"/>
    </sheetView>
  </sheetViews>
  <sheetFormatPr defaultColWidth="11.7109375" defaultRowHeight="12.75"/>
  <cols>
    <col min="1" max="2" width="3.8515625" style="56" customWidth="1"/>
    <col min="3" max="3" width="44.00390625" style="56" customWidth="1"/>
    <col min="4" max="4" width="17.00390625" style="56" customWidth="1"/>
    <col min="5" max="5" width="17.140625" style="56" customWidth="1"/>
    <col min="6" max="6" width="13.7109375" style="113" customWidth="1"/>
    <col min="7" max="16384" width="11.7109375" style="56" customWidth="1"/>
  </cols>
  <sheetData>
    <row r="1" spans="1:6" s="114" customFormat="1" ht="18" customHeight="1">
      <c r="A1" s="1321" t="s">
        <v>234</v>
      </c>
      <c r="B1" s="1321"/>
      <c r="C1" s="1321"/>
      <c r="D1" s="1321"/>
      <c r="E1" s="1321"/>
      <c r="F1" s="1321"/>
    </row>
    <row r="2" spans="1:6" ht="19.5" customHeight="1">
      <c r="A2" s="1338" t="s">
        <v>825</v>
      </c>
      <c r="B2" s="1338"/>
      <c r="C2" s="1338"/>
      <c r="D2" s="1338"/>
      <c r="E2" s="1338"/>
      <c r="F2" s="1338"/>
    </row>
    <row r="3" spans="1:6" ht="15" customHeight="1">
      <c r="A3" s="1335" t="s">
        <v>814</v>
      </c>
      <c r="B3" s="1335"/>
      <c r="C3" s="1335"/>
      <c r="D3" s="1335"/>
      <c r="E3" s="1335"/>
      <c r="F3" s="1335"/>
    </row>
    <row r="4" spans="1:6" ht="6.75" customHeight="1">
      <c r="A4" s="1336"/>
      <c r="B4" s="1336"/>
      <c r="C4" s="1336"/>
      <c r="D4" s="1336"/>
      <c r="E4" s="1336"/>
      <c r="F4" s="1336"/>
    </row>
    <row r="5" spans="1:6" s="139" customFormat="1" ht="12.75" customHeight="1">
      <c r="A5" s="1330" t="s">
        <v>235</v>
      </c>
      <c r="B5" s="1330"/>
      <c r="C5" s="1330"/>
      <c r="D5" s="1330"/>
      <c r="E5" s="1330"/>
      <c r="F5" s="1330"/>
    </row>
    <row r="6" spans="1:6" s="139" customFormat="1" ht="12.75" customHeight="1">
      <c r="A6" s="1330"/>
      <c r="B6" s="1330"/>
      <c r="C6" s="1330"/>
      <c r="D6" s="1330"/>
      <c r="E6" s="1330"/>
      <c r="F6" s="1330"/>
    </row>
    <row r="7" spans="2:5" s="139" customFormat="1" ht="12.75" customHeight="1">
      <c r="B7" s="140"/>
      <c r="D7" s="141"/>
      <c r="E7" s="141"/>
    </row>
    <row r="8" spans="2:6" s="139" customFormat="1" ht="30" customHeight="1" thickBot="1">
      <c r="B8" s="140"/>
      <c r="D8" s="141"/>
      <c r="E8" s="1337" t="s">
        <v>155</v>
      </c>
      <c r="F8" s="1337"/>
    </row>
    <row r="9" spans="1:6" s="139" customFormat="1" ht="63.75" customHeight="1">
      <c r="A9" s="1331" t="s">
        <v>156</v>
      </c>
      <c r="B9" s="1332"/>
      <c r="C9" s="549" t="s">
        <v>157</v>
      </c>
      <c r="D9" s="550" t="s">
        <v>158</v>
      </c>
      <c r="E9" s="550" t="s">
        <v>159</v>
      </c>
      <c r="F9" s="551" t="s">
        <v>816</v>
      </c>
    </row>
    <row r="10" spans="1:6" s="139" customFormat="1" ht="12.75" customHeight="1" thickBot="1">
      <c r="A10" s="1333"/>
      <c r="B10" s="1334"/>
      <c r="C10" s="552" t="s">
        <v>161</v>
      </c>
      <c r="D10" s="552" t="s">
        <v>162</v>
      </c>
      <c r="E10" s="552" t="s">
        <v>163</v>
      </c>
      <c r="F10" s="553" t="s">
        <v>164</v>
      </c>
    </row>
    <row r="11" spans="1:6" s="139" customFormat="1" ht="27" customHeight="1">
      <c r="A11" s="528" t="s">
        <v>38</v>
      </c>
      <c r="B11" s="1159"/>
      <c r="C11" s="541" t="s">
        <v>654</v>
      </c>
      <c r="D11" s="527">
        <f>SUM('19 önkormányzat'!E9)</f>
        <v>58009000</v>
      </c>
      <c r="E11" s="527">
        <f>SUM('19 önkormányzat'!F9)</f>
        <v>60171959</v>
      </c>
      <c r="F11" s="527">
        <f>SUM('19 önkormányzat'!G9)</f>
        <v>60171959</v>
      </c>
    </row>
    <row r="12" spans="1:6" s="139" customFormat="1" ht="28.5" customHeight="1">
      <c r="A12" s="528" t="s">
        <v>40</v>
      </c>
      <c r="B12" s="1160"/>
      <c r="C12" s="531" t="s">
        <v>655</v>
      </c>
      <c r="D12" s="527">
        <f>SUM('19 önkormányzat'!E10)</f>
        <v>67773000</v>
      </c>
      <c r="E12" s="527">
        <f>SUM('19 önkormányzat'!F10)</f>
        <v>68089907</v>
      </c>
      <c r="F12" s="527">
        <f>SUM('19 önkormányzat'!G10)</f>
        <v>68089907</v>
      </c>
    </row>
    <row r="13" spans="1:6" s="139" customFormat="1" ht="25.5" customHeight="1">
      <c r="A13" s="528" t="s">
        <v>47</v>
      </c>
      <c r="B13" s="1160"/>
      <c r="C13" s="531" t="s">
        <v>676</v>
      </c>
      <c r="D13" s="527">
        <f>SUM('19 önkormányzat'!E11)</f>
        <v>52490000</v>
      </c>
      <c r="E13" s="527">
        <f>SUM('19 önkormányzat'!F11)</f>
        <v>50423193</v>
      </c>
      <c r="F13" s="527">
        <f>SUM('19 önkormányzat'!G11)</f>
        <v>50423193</v>
      </c>
    </row>
    <row r="14" spans="1:6" s="139" customFormat="1" ht="26.25" customHeight="1">
      <c r="A14" s="528" t="s">
        <v>49</v>
      </c>
      <c r="B14" s="1160"/>
      <c r="C14" s="531" t="s">
        <v>656</v>
      </c>
      <c r="D14" s="527">
        <f>SUM('19 önkormányzat'!E12)</f>
        <v>4028000</v>
      </c>
      <c r="E14" s="527">
        <f>SUM('19 önkormányzat'!F12)</f>
        <v>3982020</v>
      </c>
      <c r="F14" s="527">
        <f>SUM('19 önkormányzat'!G12)</f>
        <v>3982020</v>
      </c>
    </row>
    <row r="15" spans="1:6" s="139" customFormat="1" ht="30" customHeight="1">
      <c r="A15" s="528" t="s">
        <v>51</v>
      </c>
      <c r="B15" s="1160"/>
      <c r="C15" s="531" t="s">
        <v>657</v>
      </c>
      <c r="D15" s="527">
        <f>SUM('19 önkormányzat'!E13)</f>
        <v>2561000</v>
      </c>
      <c r="E15" s="527">
        <f>SUM('19 önkormányzat'!F13)</f>
        <v>0</v>
      </c>
      <c r="F15" s="527">
        <f>SUM('19 önkormányzat'!G13)</f>
        <v>231100</v>
      </c>
    </row>
    <row r="16" spans="1:6" s="139" customFormat="1" ht="12.75" customHeight="1">
      <c r="A16" s="528" t="s">
        <v>53</v>
      </c>
      <c r="B16" s="1160"/>
      <c r="C16" s="531" t="s">
        <v>658</v>
      </c>
      <c r="D16" s="527">
        <f>SUM('19 önkormányzat'!E14)</f>
        <v>284000</v>
      </c>
      <c r="E16" s="527">
        <f>SUM('19 önkormányzat'!F14)</f>
        <v>0</v>
      </c>
      <c r="F16" s="527">
        <f>SUM('19 önkormányzat'!G14)</f>
        <v>3704266</v>
      </c>
    </row>
    <row r="17" spans="1:6" s="147" customFormat="1" ht="12.75" customHeight="1">
      <c r="A17" s="782" t="s">
        <v>55</v>
      </c>
      <c r="B17" s="1161"/>
      <c r="C17" s="146" t="s">
        <v>165</v>
      </c>
      <c r="D17" s="13">
        <f>SUM(D11:D16)</f>
        <v>185145000</v>
      </c>
      <c r="E17" s="13">
        <f>SUM(E11:E16)</f>
        <v>182667079</v>
      </c>
      <c r="F17" s="13">
        <f>SUM(F11:F16)</f>
        <v>186602445</v>
      </c>
    </row>
    <row r="18" spans="1:6" s="538" customFormat="1" ht="27" customHeight="1">
      <c r="A18" s="629" t="s">
        <v>57</v>
      </c>
      <c r="B18" s="1162"/>
      <c r="C18" s="536" t="s">
        <v>166</v>
      </c>
      <c r="D18" s="537">
        <f>SUM(D19:D21)</f>
        <v>44500000</v>
      </c>
      <c r="E18" s="537">
        <f>SUM(E19:E21)</f>
        <v>15145000</v>
      </c>
      <c r="F18" s="537">
        <f>SUM(F19:F21)</f>
        <v>9941807</v>
      </c>
    </row>
    <row r="19" spans="1:6" s="535" customFormat="1" ht="12.75" customHeight="1">
      <c r="A19" s="598" t="s">
        <v>86</v>
      </c>
      <c r="B19" s="1163"/>
      <c r="C19" s="532" t="s">
        <v>677</v>
      </c>
      <c r="D19" s="533"/>
      <c r="E19" s="533"/>
      <c r="F19" s="534"/>
    </row>
    <row r="20" spans="1:6" s="535" customFormat="1" ht="12.75" customHeight="1">
      <c r="A20" s="598" t="s">
        <v>59</v>
      </c>
      <c r="B20" s="1163"/>
      <c r="C20" s="532" t="s">
        <v>679</v>
      </c>
      <c r="D20" s="533"/>
      <c r="E20" s="533"/>
      <c r="F20" s="534"/>
    </row>
    <row r="21" spans="1:6" s="535" customFormat="1" ht="12.75" customHeight="1" thickBot="1">
      <c r="A21" s="598" t="s">
        <v>61</v>
      </c>
      <c r="B21" s="1164"/>
      <c r="C21" s="545" t="s">
        <v>678</v>
      </c>
      <c r="D21" s="546">
        <f>SUM('19 önkormányzat'!E19)+'19 önkormányzat'!E18</f>
        <v>44500000</v>
      </c>
      <c r="E21" s="546">
        <f>SUM('19 önkormányzat'!F19)</f>
        <v>15145000</v>
      </c>
      <c r="F21" s="546">
        <f>SUM('19 önkormányzat'!G19)</f>
        <v>9941807</v>
      </c>
    </row>
    <row r="22" spans="1:6" s="139" customFormat="1" ht="25.5" customHeight="1" thickBot="1">
      <c r="A22" s="1182" t="s">
        <v>63</v>
      </c>
      <c r="B22" s="1165" t="s">
        <v>167</v>
      </c>
      <c r="C22" s="547" t="s">
        <v>168</v>
      </c>
      <c r="D22" s="548">
        <f>SUM(D17+D18)</f>
        <v>229645000</v>
      </c>
      <c r="E22" s="548">
        <f>SUM(E17+E18)</f>
        <v>197812079</v>
      </c>
      <c r="F22" s="548">
        <f>SUM(F17+F18)</f>
        <v>196544252</v>
      </c>
    </row>
    <row r="23" spans="1:6" s="139" customFormat="1" ht="29.25" customHeight="1" thickBot="1">
      <c r="A23" s="1183" t="s">
        <v>65</v>
      </c>
      <c r="B23" s="1166" t="s">
        <v>169</v>
      </c>
      <c r="C23" s="554" t="s">
        <v>170</v>
      </c>
      <c r="D23" s="555">
        <f>SUM('2. melléklet'!D35)</f>
        <v>80000000</v>
      </c>
      <c r="E23" s="555">
        <f>SUM('2. melléklet'!E35)</f>
        <v>0</v>
      </c>
      <c r="F23" s="555">
        <f>SUM('2. melléklet'!F35)</f>
        <v>0</v>
      </c>
    </row>
    <row r="24" spans="1:6" s="139" customFormat="1" ht="12.75" customHeight="1">
      <c r="A24" s="528" t="s">
        <v>92</v>
      </c>
      <c r="B24" s="1159"/>
      <c r="C24" s="526" t="s">
        <v>671</v>
      </c>
      <c r="D24" s="162">
        <f>SUM('1. melléklet'!D14)</f>
        <v>6755000</v>
      </c>
      <c r="E24" s="162">
        <f>SUM('1. melléklet'!E14)</f>
        <v>6755000</v>
      </c>
      <c r="F24" s="162">
        <f>SUM('1. melléklet'!F14)</f>
        <v>6755000</v>
      </c>
    </row>
    <row r="25" spans="1:6" s="139" customFormat="1" ht="12.75" customHeight="1">
      <c r="A25" s="528" t="s">
        <v>66</v>
      </c>
      <c r="B25" s="1160"/>
      <c r="C25" s="143" t="s">
        <v>672</v>
      </c>
      <c r="D25" s="162">
        <f>SUM('1. melléklet'!D15)</f>
        <v>133432000</v>
      </c>
      <c r="E25" s="162">
        <f>SUM('1. melléklet'!E15)</f>
        <v>134000000</v>
      </c>
      <c r="F25" s="162">
        <f>SUM('1. melléklet'!F15)</f>
        <v>134000000</v>
      </c>
    </row>
    <row r="26" spans="1:6" s="139" customFormat="1" ht="12.75" customHeight="1">
      <c r="A26" s="528" t="s">
        <v>67</v>
      </c>
      <c r="B26" s="1160"/>
      <c r="C26" s="143" t="s">
        <v>673</v>
      </c>
      <c r="D26" s="162">
        <f>SUM('1. melléklet'!D16)</f>
        <v>8378000</v>
      </c>
      <c r="E26" s="162">
        <f>SUM('1. melléklet'!E16)</f>
        <v>8935000</v>
      </c>
      <c r="F26" s="162">
        <f>SUM('1. melléklet'!F16)</f>
        <v>8935000</v>
      </c>
    </row>
    <row r="27" spans="1:6" s="139" customFormat="1" ht="12.75" customHeight="1">
      <c r="A27" s="528" t="s">
        <v>68</v>
      </c>
      <c r="B27" s="1160"/>
      <c r="C27" s="531" t="s">
        <v>674</v>
      </c>
      <c r="D27" s="162">
        <f>SUM('1. melléklet'!D17)</f>
        <v>315000</v>
      </c>
      <c r="E27" s="162">
        <f>SUM('1. melléklet'!E17)</f>
        <v>315000</v>
      </c>
      <c r="F27" s="162">
        <f>SUM('1. melléklet'!F17)</f>
        <v>0</v>
      </c>
    </row>
    <row r="28" spans="1:6" s="139" customFormat="1" ht="12.75" customHeight="1" thickBot="1">
      <c r="A28" s="528" t="s">
        <v>70</v>
      </c>
      <c r="B28" s="1167"/>
      <c r="C28" s="539" t="s">
        <v>675</v>
      </c>
      <c r="D28" s="162">
        <f>SUM('1. melléklet'!D18)</f>
        <v>1000000</v>
      </c>
      <c r="E28" s="162">
        <f>SUM('1. melléklet'!E18)</f>
        <v>150000</v>
      </c>
      <c r="F28" s="162">
        <f>SUM('1. melléklet'!F18)</f>
        <v>465000</v>
      </c>
    </row>
    <row r="29" spans="1:6" s="139" customFormat="1" ht="24.75" customHeight="1" thickBot="1">
      <c r="A29" s="1184" t="s">
        <v>97</v>
      </c>
      <c r="B29" s="1168" t="s">
        <v>176</v>
      </c>
      <c r="C29" s="542" t="s">
        <v>177</v>
      </c>
      <c r="D29" s="543">
        <f>SUM(D24:D28)</f>
        <v>149880000</v>
      </c>
      <c r="E29" s="543">
        <f>SUM(E24:E28)</f>
        <v>150155000</v>
      </c>
      <c r="F29" s="543">
        <f>SUM(F24:F28)</f>
        <v>150155000</v>
      </c>
    </row>
    <row r="30" spans="1:6" s="139" customFormat="1" ht="12.75" customHeight="1">
      <c r="A30" s="528" t="s">
        <v>99</v>
      </c>
      <c r="B30" s="1169"/>
      <c r="C30" s="529" t="s">
        <v>659</v>
      </c>
      <c r="D30" s="530">
        <f>SUM('1. melléklet'!D20)</f>
        <v>5171000</v>
      </c>
      <c r="E30" s="530">
        <f>SUM('1. melléklet'!E20)</f>
        <v>5180192</v>
      </c>
      <c r="F30" s="530">
        <f>SUM('1. melléklet'!F20)</f>
        <v>5180192</v>
      </c>
    </row>
    <row r="31" spans="1:6" s="139" customFormat="1" ht="12.75" customHeight="1">
      <c r="A31" s="528" t="s">
        <v>101</v>
      </c>
      <c r="B31" s="1169"/>
      <c r="C31" s="529" t="s">
        <v>179</v>
      </c>
      <c r="D31" s="530">
        <f>SUM('1. melléklet'!D21)</f>
        <v>5655000</v>
      </c>
      <c r="E31" s="530">
        <f>SUM('1. melléklet'!E21)</f>
        <v>432000</v>
      </c>
      <c r="F31" s="530">
        <f>SUM('1. melléklet'!F21)</f>
        <v>3180000</v>
      </c>
    </row>
    <row r="32" spans="1:6" s="139" customFormat="1" ht="12.75" customHeight="1">
      <c r="A32" s="528" t="s">
        <v>103</v>
      </c>
      <c r="B32" s="1169"/>
      <c r="C32" s="529" t="s">
        <v>180</v>
      </c>
      <c r="D32" s="530">
        <f>SUM('1. melléklet'!D22)</f>
        <v>900000</v>
      </c>
      <c r="E32" s="530">
        <f>SUM('1. melléklet'!E22)</f>
        <v>1089993</v>
      </c>
      <c r="F32" s="530">
        <f>SUM('1. melléklet'!F22)</f>
        <v>1089993</v>
      </c>
    </row>
    <row r="33" spans="1:6" s="139" customFormat="1" ht="12.75" customHeight="1">
      <c r="A33" s="528" t="s">
        <v>105</v>
      </c>
      <c r="B33" s="1169"/>
      <c r="C33" s="529" t="s">
        <v>786</v>
      </c>
      <c r="D33" s="530">
        <f>SUM('1. melléklet'!D23)</f>
        <v>16440000</v>
      </c>
      <c r="E33" s="530">
        <f>SUM('1. melléklet'!E23)</f>
        <v>17940000</v>
      </c>
      <c r="F33" s="530">
        <f>SUM('1. melléklet'!F23)</f>
        <v>17940000</v>
      </c>
    </row>
    <row r="34" spans="1:6" s="139" customFormat="1" ht="12.75" customHeight="1">
      <c r="A34" s="528" t="s">
        <v>107</v>
      </c>
      <c r="B34" s="1169"/>
      <c r="C34" s="529" t="s">
        <v>182</v>
      </c>
      <c r="D34" s="530">
        <f>SUM('1. melléklet'!D24)</f>
        <v>9130000</v>
      </c>
      <c r="E34" s="530">
        <f>SUM('1. melléklet'!E24)</f>
        <v>9900954</v>
      </c>
      <c r="F34" s="530">
        <f>SUM('1. melléklet'!F24)</f>
        <v>9900954</v>
      </c>
    </row>
    <row r="35" spans="1:6" s="139" customFormat="1" ht="12.75" customHeight="1">
      <c r="A35" s="528" t="s">
        <v>109</v>
      </c>
      <c r="B35" s="528"/>
      <c r="C35" s="529" t="s">
        <v>820</v>
      </c>
      <c r="D35" s="530">
        <v>0</v>
      </c>
      <c r="E35" s="530">
        <v>0</v>
      </c>
      <c r="F35" s="530">
        <v>5708000</v>
      </c>
    </row>
    <row r="36" spans="1:6" s="139" customFormat="1" ht="12.75" customHeight="1">
      <c r="A36" s="1271" t="s">
        <v>111</v>
      </c>
      <c r="B36" s="1159"/>
      <c r="C36" s="526" t="s">
        <v>670</v>
      </c>
      <c r="D36" s="1272">
        <f>SUM('1. melléklet'!D26)</f>
        <v>40000</v>
      </c>
      <c r="E36" s="1272">
        <f>SUM('1. melléklet'!E26)</f>
        <v>30770</v>
      </c>
      <c r="F36" s="1272">
        <f>SUM('1. melléklet'!F26)</f>
        <v>20770</v>
      </c>
    </row>
    <row r="37" spans="1:6" s="139" customFormat="1" ht="12.75" customHeight="1" thickBot="1">
      <c r="A37" s="528" t="s">
        <v>113</v>
      </c>
      <c r="B37" s="1167"/>
      <c r="C37" s="539" t="s">
        <v>185</v>
      </c>
      <c r="D37" s="530">
        <f>SUM('1. melléklet'!D28)</f>
        <v>4418000</v>
      </c>
      <c r="E37" s="530">
        <f>SUM('1. melléklet'!E28)</f>
        <v>5700000</v>
      </c>
      <c r="F37" s="530">
        <f>SUM('1. melléklet'!F28)</f>
        <v>2000</v>
      </c>
    </row>
    <row r="38" spans="1:6" s="147" customFormat="1" ht="19.5" customHeight="1">
      <c r="A38" s="1185" t="s">
        <v>115</v>
      </c>
      <c r="B38" s="1170" t="s">
        <v>186</v>
      </c>
      <c r="C38" s="556" t="s">
        <v>221</v>
      </c>
      <c r="D38" s="557">
        <f>SUM(D30:D37)</f>
        <v>41754000</v>
      </c>
      <c r="E38" s="557">
        <f>SUM(E30:E37)</f>
        <v>40273909</v>
      </c>
      <c r="F38" s="557">
        <f>SUM(F30:F37)</f>
        <v>43021909</v>
      </c>
    </row>
    <row r="39" spans="1:6" ht="12.75" customHeight="1">
      <c r="A39" s="558" t="s">
        <v>117</v>
      </c>
      <c r="B39" s="1171"/>
      <c r="C39" s="558" t="s">
        <v>660</v>
      </c>
      <c r="D39" s="558">
        <f>SUM('1. melléklet'!D30)</f>
        <v>41468000</v>
      </c>
      <c r="E39" s="558">
        <f>SUM('1. melléklet'!E30)</f>
        <v>40639830</v>
      </c>
      <c r="F39" s="558">
        <f>SUM('1. melléklet'!F30)</f>
        <v>40639830</v>
      </c>
    </row>
    <row r="40" spans="1:6" ht="12.75" customHeight="1" thickBot="1">
      <c r="A40" s="558" t="s">
        <v>118</v>
      </c>
      <c r="B40" s="1172"/>
      <c r="C40" s="563" t="s">
        <v>680</v>
      </c>
      <c r="D40" s="563">
        <v>0</v>
      </c>
      <c r="E40" s="563">
        <v>0</v>
      </c>
      <c r="F40" s="564"/>
    </row>
    <row r="41" spans="1:6" s="81" customFormat="1" ht="21.75" customHeight="1" thickBot="1">
      <c r="A41" s="1158" t="s">
        <v>120</v>
      </c>
      <c r="B41" s="1173" t="s">
        <v>187</v>
      </c>
      <c r="C41" s="566" t="s">
        <v>13</v>
      </c>
      <c r="D41" s="566">
        <f>SUM(D39:D40)</f>
        <v>41468000</v>
      </c>
      <c r="E41" s="566">
        <f>SUM(E39:E40)</f>
        <v>40639830</v>
      </c>
      <c r="F41" s="566">
        <f>SUM(F39:F40)</f>
        <v>40639830</v>
      </c>
    </row>
    <row r="42" spans="1:6" ht="12.75" customHeight="1">
      <c r="A42" s="558" t="s">
        <v>122</v>
      </c>
      <c r="B42" s="1174"/>
      <c r="C42" s="565" t="s">
        <v>661</v>
      </c>
      <c r="D42" s="565">
        <v>0</v>
      </c>
      <c r="E42" s="565">
        <f>SUM(E43)+E44</f>
        <v>0</v>
      </c>
      <c r="F42" s="565">
        <f>SUM(F43)+F44</f>
        <v>0</v>
      </c>
    </row>
    <row r="43" spans="1:6" s="562" customFormat="1" ht="12.75" customHeight="1">
      <c r="A43" s="561" t="s">
        <v>124</v>
      </c>
      <c r="B43" s="1175"/>
      <c r="C43" s="561" t="s">
        <v>681</v>
      </c>
      <c r="D43" s="561"/>
      <c r="E43" s="561"/>
      <c r="F43" s="561"/>
    </row>
    <row r="44" spans="1:6" s="562" customFormat="1" ht="12.75" customHeight="1">
      <c r="A44" s="561" t="s">
        <v>126</v>
      </c>
      <c r="B44" s="1175"/>
      <c r="C44" s="561" t="s">
        <v>682</v>
      </c>
      <c r="D44" s="561"/>
      <c r="E44" s="561"/>
      <c r="F44" s="561"/>
    </row>
    <row r="45" spans="1:6" ht="12.75" customHeight="1">
      <c r="A45" s="558" t="s">
        <v>128</v>
      </c>
      <c r="B45" s="1171"/>
      <c r="C45" s="558" t="s">
        <v>662</v>
      </c>
      <c r="D45" s="558">
        <f>SUM('1. melléklet'!D31)</f>
        <v>1878000</v>
      </c>
      <c r="E45" s="558">
        <f>SUM('1. melléklet'!E31)</f>
        <v>0</v>
      </c>
      <c r="F45" s="558">
        <v>215000</v>
      </c>
    </row>
    <row r="46" spans="1:6" s="562" customFormat="1" ht="12.75" customHeight="1" thickBot="1">
      <c r="A46" s="561" t="s">
        <v>130</v>
      </c>
      <c r="B46" s="1176"/>
      <c r="C46" s="567" t="s">
        <v>683</v>
      </c>
      <c r="D46" s="567"/>
      <c r="E46" s="567"/>
      <c r="F46" s="567"/>
    </row>
    <row r="47" spans="1:6" s="81" customFormat="1" ht="19.5" customHeight="1" thickBot="1">
      <c r="A47" s="1158" t="s">
        <v>131</v>
      </c>
      <c r="B47" s="1173" t="s">
        <v>188</v>
      </c>
      <c r="C47" s="566" t="s">
        <v>189</v>
      </c>
      <c r="D47" s="566">
        <f>SUM(D42+D45)</f>
        <v>1878000</v>
      </c>
      <c r="E47" s="566">
        <f>SUM(E42+E45)</f>
        <v>0</v>
      </c>
      <c r="F47" s="566">
        <f>SUM(F42+F45)</f>
        <v>215000</v>
      </c>
    </row>
    <row r="48" spans="1:6" ht="12.75" customHeight="1">
      <c r="A48" s="558" t="s">
        <v>133</v>
      </c>
      <c r="B48" s="1174"/>
      <c r="C48" s="565" t="s">
        <v>663</v>
      </c>
      <c r="D48" s="565">
        <f>SUM('1. melléklet'!D32)</f>
        <v>1273000</v>
      </c>
      <c r="E48" s="565">
        <f>SUM(E49)</f>
        <v>0</v>
      </c>
      <c r="F48" s="565">
        <v>800000</v>
      </c>
    </row>
    <row r="49" spans="1:6" ht="14.25" customHeight="1" thickBot="1">
      <c r="A49" s="558" t="s">
        <v>135</v>
      </c>
      <c r="B49" s="1172"/>
      <c r="C49" s="563" t="s">
        <v>684</v>
      </c>
      <c r="D49" s="563"/>
      <c r="E49" s="563"/>
      <c r="F49" s="564"/>
    </row>
    <row r="50" spans="1:6" s="81" customFormat="1" ht="20.25" customHeight="1" thickBot="1">
      <c r="A50" s="1158" t="s">
        <v>137</v>
      </c>
      <c r="B50" s="1173" t="s">
        <v>188</v>
      </c>
      <c r="C50" s="566" t="s">
        <v>230</v>
      </c>
      <c r="D50" s="566">
        <f>SUM(D48)</f>
        <v>1273000</v>
      </c>
      <c r="E50" s="566">
        <f>SUM(E48)</f>
        <v>0</v>
      </c>
      <c r="F50" s="566">
        <f>SUM(F48)</f>
        <v>800000</v>
      </c>
    </row>
    <row r="51" spans="1:6" s="76" customFormat="1" ht="25.5">
      <c r="A51" s="559" t="s">
        <v>139</v>
      </c>
      <c r="B51" s="1177"/>
      <c r="C51" s="571" t="s">
        <v>687</v>
      </c>
      <c r="D51" s="570">
        <v>80000000</v>
      </c>
      <c r="E51" s="570"/>
      <c r="F51" s="572"/>
    </row>
    <row r="52" spans="1:6" s="76" customFormat="1" ht="25.5">
      <c r="A52" s="559" t="s">
        <v>141</v>
      </c>
      <c r="B52" s="1178"/>
      <c r="C52" s="573" t="s">
        <v>685</v>
      </c>
      <c r="D52" s="559"/>
      <c r="E52" s="559"/>
      <c r="F52" s="560"/>
    </row>
    <row r="53" spans="1:6" s="156" customFormat="1" ht="17.25" customHeight="1">
      <c r="A53" s="568" t="s">
        <v>143</v>
      </c>
      <c r="B53" s="1179"/>
      <c r="C53" s="568" t="s">
        <v>686</v>
      </c>
      <c r="D53" s="568">
        <f>SUM(D51+D52)</f>
        <v>80000000</v>
      </c>
      <c r="E53" s="568">
        <f>SUM(E51+E52)</f>
        <v>0</v>
      </c>
      <c r="F53" s="568">
        <f>SUM(F51+F52)</f>
        <v>0</v>
      </c>
    </row>
    <row r="54" spans="1:6" s="156" customFormat="1" ht="12.75">
      <c r="A54" s="568" t="s">
        <v>145</v>
      </c>
      <c r="B54" s="1179"/>
      <c r="C54" s="568" t="s">
        <v>225</v>
      </c>
      <c r="D54" s="568">
        <f>SUM('1. melléklet'!D36)</f>
        <v>60159000</v>
      </c>
      <c r="E54" s="568">
        <f>SUM('1. melléklet'!E36)</f>
        <v>51655670</v>
      </c>
      <c r="F54" s="568">
        <f>SUM('1. melléklet'!F36)</f>
        <v>52133712</v>
      </c>
    </row>
    <row r="55" spans="1:6" ht="12.75">
      <c r="A55" s="558" t="s">
        <v>147</v>
      </c>
      <c r="B55" s="1172"/>
      <c r="C55" s="563" t="s">
        <v>228</v>
      </c>
      <c r="D55" s="563">
        <f>SUM('1. melléklet'!D39)</f>
        <v>4153000</v>
      </c>
      <c r="E55" s="563">
        <f>SUM('1. melléklet'!E39)</f>
        <v>6401277</v>
      </c>
      <c r="F55" s="563">
        <f>SUM('1. melléklet'!F39)</f>
        <v>7745538</v>
      </c>
    </row>
    <row r="56" spans="1:6" s="81" customFormat="1" ht="21" customHeight="1">
      <c r="A56" s="1158" t="s">
        <v>149</v>
      </c>
      <c r="B56" s="1180" t="s">
        <v>190</v>
      </c>
      <c r="C56" s="1158" t="s">
        <v>688</v>
      </c>
      <c r="D56" s="1158">
        <f>SUM(D53+D54+D55)</f>
        <v>144312000</v>
      </c>
      <c r="E56" s="1158">
        <f>SUM(E53+E54+E55)</f>
        <v>58056947</v>
      </c>
      <c r="F56" s="1158">
        <f>SUM(F53+F54+F55)</f>
        <v>59879250</v>
      </c>
    </row>
    <row r="57" spans="1:6" s="569" customFormat="1" ht="15.75">
      <c r="A57" s="1157" t="s">
        <v>151</v>
      </c>
      <c r="B57" s="1181"/>
      <c r="C57" s="1157" t="s">
        <v>202</v>
      </c>
      <c r="D57" s="1157">
        <f>SUM(D22+D23+D29+D38+D41+D47+D50+D56)</f>
        <v>690210000</v>
      </c>
      <c r="E57" s="1157">
        <f>SUM(E22+E23+E29+E38+E41+E47+E50+E56)</f>
        <v>486937765</v>
      </c>
      <c r="F57" s="1157">
        <f>SUM(F22+F23+F29+F38+F41+F47+F50+F56)</f>
        <v>491255241</v>
      </c>
    </row>
  </sheetData>
  <sheetProtection/>
  <mergeCells count="7">
    <mergeCell ref="A5:F6"/>
    <mergeCell ref="A9:B10"/>
    <mergeCell ref="A3:F3"/>
    <mergeCell ref="A4:F4"/>
    <mergeCell ref="E8:F8"/>
    <mergeCell ref="A1:F1"/>
    <mergeCell ref="A2:F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000"/>
  </sheetPr>
  <dimension ref="A1:IV114"/>
  <sheetViews>
    <sheetView view="pageBreakPreview" zoomScaleSheetLayoutView="100" zoomScalePageLayoutView="0" workbookViewId="0" topLeftCell="A1">
      <selection activeCell="A3" sqref="A3:F3"/>
    </sheetView>
  </sheetViews>
  <sheetFormatPr defaultColWidth="11.7109375" defaultRowHeight="12.75" customHeight="1"/>
  <cols>
    <col min="1" max="2" width="3.8515625" style="56" customWidth="1"/>
    <col min="3" max="3" width="41.8515625" style="56" customWidth="1"/>
    <col min="4" max="4" width="21.421875" style="57" customWidth="1"/>
    <col min="5" max="6" width="21.00390625" style="57" customWidth="1"/>
    <col min="7" max="16384" width="11.7109375" style="56" customWidth="1"/>
  </cols>
  <sheetData>
    <row r="1" spans="1:6" s="114" customFormat="1" ht="18" customHeight="1">
      <c r="A1" s="1321" t="s">
        <v>237</v>
      </c>
      <c r="B1" s="1321"/>
      <c r="C1" s="1321"/>
      <c r="D1" s="1321"/>
      <c r="E1" s="1321"/>
      <c r="F1" s="1321"/>
    </row>
    <row r="2" spans="1:6" ht="19.5" customHeight="1">
      <c r="A2" s="1349" t="s">
        <v>825</v>
      </c>
      <c r="B2" s="1349"/>
      <c r="C2" s="1349"/>
      <c r="D2" s="1349"/>
      <c r="E2" s="1349"/>
      <c r="F2" s="1349"/>
    </row>
    <row r="3" spans="1:6" ht="19.5" customHeight="1">
      <c r="A3" s="1349" t="s">
        <v>814</v>
      </c>
      <c r="B3" s="1349"/>
      <c r="C3" s="1349"/>
      <c r="D3" s="1349"/>
      <c r="E3" s="1349"/>
      <c r="F3" s="1349"/>
    </row>
    <row r="4" spans="1:252" ht="45.75" customHeight="1">
      <c r="A4" s="1350" t="s">
        <v>238</v>
      </c>
      <c r="B4" s="1350"/>
      <c r="C4" s="1350"/>
      <c r="D4" s="1350"/>
      <c r="E4" s="1350"/>
      <c r="F4" s="1350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</row>
    <row r="5" spans="1:252" ht="12.75" customHeight="1">
      <c r="A5" s="1348" t="s">
        <v>239</v>
      </c>
      <c r="B5" s="1348"/>
      <c r="C5" s="1348"/>
      <c r="D5" s="1348"/>
      <c r="E5" s="1348"/>
      <c r="F5" s="1348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</row>
    <row r="6" spans="1:252" ht="15.75" customHeight="1" thickBot="1">
      <c r="A6" s="1347" t="s">
        <v>240</v>
      </c>
      <c r="B6" s="1347"/>
      <c r="C6" s="1347"/>
      <c r="D6" s="1337" t="s">
        <v>219</v>
      </c>
      <c r="E6" s="1337"/>
      <c r="F6" s="1337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</row>
    <row r="7" spans="1:252" ht="27" customHeight="1">
      <c r="A7" s="1343" t="s">
        <v>156</v>
      </c>
      <c r="B7" s="1344"/>
      <c r="C7" s="610" t="s">
        <v>157</v>
      </c>
      <c r="D7" s="611" t="s">
        <v>241</v>
      </c>
      <c r="E7" s="612" t="s">
        <v>159</v>
      </c>
      <c r="F7" s="612" t="s">
        <v>816</v>
      </c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</row>
    <row r="8" spans="1:252" ht="12.75" customHeight="1" thickBot="1">
      <c r="A8" s="1345"/>
      <c r="B8" s="1346"/>
      <c r="C8" s="613" t="s">
        <v>161</v>
      </c>
      <c r="D8" s="614" t="s">
        <v>162</v>
      </c>
      <c r="E8" s="615" t="s">
        <v>163</v>
      </c>
      <c r="F8" s="615" t="s">
        <v>164</v>
      </c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</row>
    <row r="9" spans="1:252" s="562" customFormat="1" ht="23.25" customHeight="1">
      <c r="A9" s="606" t="s">
        <v>38</v>
      </c>
      <c r="B9" s="607"/>
      <c r="C9" s="608" t="s">
        <v>654</v>
      </c>
      <c r="D9" s="609">
        <f>SUM('19 önkormányzat'!E9)</f>
        <v>58009000</v>
      </c>
      <c r="E9" s="609">
        <f>SUM('19 önkormányzat'!F9)</f>
        <v>60171959</v>
      </c>
      <c r="F9" s="609">
        <f>SUM('19 önkormányzat'!G9)</f>
        <v>60171959</v>
      </c>
      <c r="G9" s="503"/>
      <c r="H9" s="503"/>
      <c r="I9" s="503"/>
      <c r="J9" s="503"/>
      <c r="K9" s="503"/>
      <c r="L9" s="503"/>
      <c r="M9" s="503"/>
      <c r="N9" s="503"/>
      <c r="O9" s="503"/>
      <c r="P9" s="503"/>
      <c r="Q9" s="503"/>
      <c r="R9" s="503"/>
      <c r="S9" s="503"/>
      <c r="T9" s="503"/>
      <c r="U9" s="503"/>
      <c r="V9" s="503"/>
      <c r="W9" s="503"/>
      <c r="X9" s="503"/>
      <c r="Y9" s="503"/>
      <c r="Z9" s="503"/>
      <c r="AA9" s="503"/>
      <c r="AB9" s="503"/>
      <c r="AC9" s="503"/>
      <c r="AD9" s="503"/>
      <c r="AE9" s="503"/>
      <c r="AF9" s="503"/>
      <c r="AG9" s="503"/>
      <c r="AH9" s="503"/>
      <c r="AI9" s="503"/>
      <c r="AJ9" s="503"/>
      <c r="AK9" s="503"/>
      <c r="AL9" s="503"/>
      <c r="AM9" s="503"/>
      <c r="AN9" s="503"/>
      <c r="AO9" s="503"/>
      <c r="AP9" s="503"/>
      <c r="AQ9" s="503"/>
      <c r="AR9" s="503"/>
      <c r="AS9" s="503"/>
      <c r="AT9" s="503"/>
      <c r="AU9" s="503"/>
      <c r="AV9" s="503"/>
      <c r="AW9" s="503"/>
      <c r="AX9" s="503"/>
      <c r="AY9" s="503"/>
      <c r="AZ9" s="503"/>
      <c r="BA9" s="503"/>
      <c r="BB9" s="503"/>
      <c r="BC9" s="503"/>
      <c r="BD9" s="503"/>
      <c r="BE9" s="503"/>
      <c r="BF9" s="503"/>
      <c r="BG9" s="503"/>
      <c r="BH9" s="503"/>
      <c r="BI9" s="503"/>
      <c r="BJ9" s="503"/>
      <c r="BK9" s="503"/>
      <c r="BL9" s="503"/>
      <c r="BM9" s="503"/>
      <c r="BN9" s="503"/>
      <c r="BO9" s="503"/>
      <c r="BP9" s="503"/>
      <c r="BQ9" s="503"/>
      <c r="BR9" s="503"/>
      <c r="BS9" s="503"/>
      <c r="BT9" s="503"/>
      <c r="BU9" s="503"/>
      <c r="BV9" s="503"/>
      <c r="BW9" s="503"/>
      <c r="BX9" s="503"/>
      <c r="BY9" s="503"/>
      <c r="BZ9" s="503"/>
      <c r="CA9" s="503"/>
      <c r="CB9" s="503"/>
      <c r="CC9" s="503"/>
      <c r="CD9" s="503"/>
      <c r="CE9" s="503"/>
      <c r="CF9" s="503"/>
      <c r="CG9" s="503"/>
      <c r="CH9" s="503"/>
      <c r="CI9" s="503"/>
      <c r="CJ9" s="503"/>
      <c r="CK9" s="503"/>
      <c r="CL9" s="503"/>
      <c r="CM9" s="503"/>
      <c r="CN9" s="503"/>
      <c r="CO9" s="503"/>
      <c r="CP9" s="503"/>
      <c r="CQ9" s="503"/>
      <c r="CR9" s="503"/>
      <c r="CS9" s="503"/>
      <c r="CT9" s="503"/>
      <c r="CU9" s="503"/>
      <c r="CV9" s="503"/>
      <c r="CW9" s="503"/>
      <c r="CX9" s="503"/>
      <c r="CY9" s="503"/>
      <c r="CZ9" s="503"/>
      <c r="DA9" s="503"/>
      <c r="DB9" s="503"/>
      <c r="DC9" s="503"/>
      <c r="DD9" s="503"/>
      <c r="DE9" s="503"/>
      <c r="DF9" s="503"/>
      <c r="DG9" s="503"/>
      <c r="DH9" s="503"/>
      <c r="DI9" s="503"/>
      <c r="DJ9" s="503"/>
      <c r="DK9" s="503"/>
      <c r="DL9" s="503"/>
      <c r="DM9" s="503"/>
      <c r="DN9" s="503"/>
      <c r="DO9" s="503"/>
      <c r="DP9" s="503"/>
      <c r="DQ9" s="503"/>
      <c r="DR9" s="503"/>
      <c r="DS9" s="503"/>
      <c r="DT9" s="503"/>
      <c r="DU9" s="503"/>
      <c r="DV9" s="503"/>
      <c r="DW9" s="503"/>
      <c r="DX9" s="503"/>
      <c r="DY9" s="503"/>
      <c r="DZ9" s="503"/>
      <c r="EA9" s="503"/>
      <c r="EB9" s="503"/>
      <c r="EC9" s="503"/>
      <c r="ED9" s="503"/>
      <c r="EE9" s="503"/>
      <c r="EF9" s="503"/>
      <c r="EG9" s="503"/>
      <c r="EH9" s="503"/>
      <c r="EI9" s="503"/>
      <c r="EJ9" s="503"/>
      <c r="EK9" s="503"/>
      <c r="EL9" s="503"/>
      <c r="EM9" s="503"/>
      <c r="EN9" s="503"/>
      <c r="EO9" s="503"/>
      <c r="EP9" s="503"/>
      <c r="EQ9" s="503"/>
      <c r="ER9" s="503"/>
      <c r="ES9" s="503"/>
      <c r="ET9" s="503"/>
      <c r="EU9" s="503"/>
      <c r="EV9" s="503"/>
      <c r="EW9" s="503"/>
      <c r="EX9" s="503"/>
      <c r="EY9" s="503"/>
      <c r="EZ9" s="503"/>
      <c r="FA9" s="503"/>
      <c r="FB9" s="503"/>
      <c r="FC9" s="503"/>
      <c r="FD9" s="503"/>
      <c r="FE9" s="503"/>
      <c r="FF9" s="503"/>
      <c r="FG9" s="503"/>
      <c r="FH9" s="503"/>
      <c r="FI9" s="503"/>
      <c r="FJ9" s="503"/>
      <c r="FK9" s="503"/>
      <c r="FL9" s="503"/>
      <c r="FM9" s="503"/>
      <c r="FN9" s="503"/>
      <c r="FO9" s="503"/>
      <c r="FP9" s="503"/>
      <c r="FQ9" s="503"/>
      <c r="FR9" s="503"/>
      <c r="FS9" s="503"/>
      <c r="FT9" s="503"/>
      <c r="FU9" s="503"/>
      <c r="FV9" s="503"/>
      <c r="FW9" s="503"/>
      <c r="FX9" s="503"/>
      <c r="FY9" s="503"/>
      <c r="FZ9" s="503"/>
      <c r="GA9" s="503"/>
      <c r="GB9" s="503"/>
      <c r="GC9" s="503"/>
      <c r="GD9" s="503"/>
      <c r="GE9" s="503"/>
      <c r="GF9" s="503"/>
      <c r="GG9" s="503"/>
      <c r="GH9" s="503"/>
      <c r="GI9" s="503"/>
      <c r="GJ9" s="503"/>
      <c r="GK9" s="503"/>
      <c r="GL9" s="503"/>
      <c r="GM9" s="503"/>
      <c r="GN9" s="503"/>
      <c r="GO9" s="503"/>
      <c r="GP9" s="503"/>
      <c r="GQ9" s="503"/>
      <c r="GR9" s="503"/>
      <c r="GS9" s="503"/>
      <c r="GT9" s="503"/>
      <c r="GU9" s="503"/>
      <c r="GV9" s="503"/>
      <c r="GW9" s="503"/>
      <c r="GX9" s="503"/>
      <c r="GY9" s="503"/>
      <c r="GZ9" s="503"/>
      <c r="HA9" s="503"/>
      <c r="HB9" s="503"/>
      <c r="HC9" s="503"/>
      <c r="HD9" s="503"/>
      <c r="HE9" s="503"/>
      <c r="HF9" s="503"/>
      <c r="HG9" s="503"/>
      <c r="HH9" s="503"/>
      <c r="HI9" s="503"/>
      <c r="HJ9" s="503"/>
      <c r="HK9" s="503"/>
      <c r="HL9" s="503"/>
      <c r="HM9" s="503"/>
      <c r="HN9" s="503"/>
      <c r="HO9" s="503"/>
      <c r="HP9" s="503"/>
      <c r="HQ9" s="503"/>
      <c r="HR9" s="503"/>
      <c r="HS9" s="503"/>
      <c r="HT9" s="503"/>
      <c r="HU9" s="503"/>
      <c r="HV9" s="503"/>
      <c r="HW9" s="503"/>
      <c r="HX9" s="503"/>
      <c r="HY9" s="503"/>
      <c r="HZ9" s="503"/>
      <c r="IA9" s="503"/>
      <c r="IB9" s="503"/>
      <c r="IC9" s="503"/>
      <c r="ID9" s="503"/>
      <c r="IE9" s="503"/>
      <c r="IF9" s="503"/>
      <c r="IG9" s="503"/>
      <c r="IH9" s="503"/>
      <c r="II9" s="503"/>
      <c r="IJ9" s="503"/>
      <c r="IK9" s="503"/>
      <c r="IL9" s="503"/>
      <c r="IM9" s="503"/>
      <c r="IN9" s="503"/>
      <c r="IO9" s="503"/>
      <c r="IP9" s="503"/>
      <c r="IQ9" s="503"/>
      <c r="IR9" s="503"/>
    </row>
    <row r="10" spans="1:252" s="562" customFormat="1" ht="27.75" customHeight="1">
      <c r="A10" s="598" t="s">
        <v>40</v>
      </c>
      <c r="B10" s="599"/>
      <c r="C10" s="600" t="s">
        <v>655</v>
      </c>
      <c r="D10" s="609">
        <f>SUM('19 önkormányzat'!E10)</f>
        <v>67773000</v>
      </c>
      <c r="E10" s="609">
        <f>SUM('19 önkormányzat'!F10)</f>
        <v>68089907</v>
      </c>
      <c r="F10" s="609">
        <f>SUM('19 önkormányzat'!G10)</f>
        <v>68089907</v>
      </c>
      <c r="G10" s="503"/>
      <c r="H10" s="503"/>
      <c r="I10" s="503"/>
      <c r="J10" s="503"/>
      <c r="K10" s="503"/>
      <c r="L10" s="503"/>
      <c r="M10" s="503"/>
      <c r="N10" s="503"/>
      <c r="O10" s="503"/>
      <c r="P10" s="503"/>
      <c r="Q10" s="503"/>
      <c r="R10" s="503"/>
      <c r="S10" s="503"/>
      <c r="T10" s="503"/>
      <c r="U10" s="503"/>
      <c r="V10" s="503"/>
      <c r="W10" s="503"/>
      <c r="X10" s="503"/>
      <c r="Y10" s="503"/>
      <c r="Z10" s="503"/>
      <c r="AA10" s="503"/>
      <c r="AB10" s="503"/>
      <c r="AC10" s="503"/>
      <c r="AD10" s="503"/>
      <c r="AE10" s="503"/>
      <c r="AF10" s="503"/>
      <c r="AG10" s="503"/>
      <c r="AH10" s="503"/>
      <c r="AI10" s="503"/>
      <c r="AJ10" s="503"/>
      <c r="AK10" s="503"/>
      <c r="AL10" s="503"/>
      <c r="AM10" s="503"/>
      <c r="AN10" s="503"/>
      <c r="AO10" s="503"/>
      <c r="AP10" s="503"/>
      <c r="AQ10" s="503"/>
      <c r="AR10" s="503"/>
      <c r="AS10" s="503"/>
      <c r="AT10" s="503"/>
      <c r="AU10" s="503"/>
      <c r="AV10" s="503"/>
      <c r="AW10" s="503"/>
      <c r="AX10" s="503"/>
      <c r="AY10" s="503"/>
      <c r="AZ10" s="503"/>
      <c r="BA10" s="503"/>
      <c r="BB10" s="503"/>
      <c r="BC10" s="503"/>
      <c r="BD10" s="503"/>
      <c r="BE10" s="503"/>
      <c r="BF10" s="503"/>
      <c r="BG10" s="503"/>
      <c r="BH10" s="503"/>
      <c r="BI10" s="503"/>
      <c r="BJ10" s="503"/>
      <c r="BK10" s="503"/>
      <c r="BL10" s="503"/>
      <c r="BM10" s="503"/>
      <c r="BN10" s="503"/>
      <c r="BO10" s="503"/>
      <c r="BP10" s="503"/>
      <c r="BQ10" s="503"/>
      <c r="BR10" s="503"/>
      <c r="BS10" s="503"/>
      <c r="BT10" s="503"/>
      <c r="BU10" s="503"/>
      <c r="BV10" s="503"/>
      <c r="BW10" s="503"/>
      <c r="BX10" s="503"/>
      <c r="BY10" s="503"/>
      <c r="BZ10" s="503"/>
      <c r="CA10" s="503"/>
      <c r="CB10" s="503"/>
      <c r="CC10" s="503"/>
      <c r="CD10" s="503"/>
      <c r="CE10" s="503"/>
      <c r="CF10" s="503"/>
      <c r="CG10" s="503"/>
      <c r="CH10" s="503"/>
      <c r="CI10" s="503"/>
      <c r="CJ10" s="503"/>
      <c r="CK10" s="503"/>
      <c r="CL10" s="503"/>
      <c r="CM10" s="503"/>
      <c r="CN10" s="503"/>
      <c r="CO10" s="503"/>
      <c r="CP10" s="503"/>
      <c r="CQ10" s="503"/>
      <c r="CR10" s="503"/>
      <c r="CS10" s="503"/>
      <c r="CT10" s="503"/>
      <c r="CU10" s="503"/>
      <c r="CV10" s="503"/>
      <c r="CW10" s="503"/>
      <c r="CX10" s="503"/>
      <c r="CY10" s="503"/>
      <c r="CZ10" s="503"/>
      <c r="DA10" s="503"/>
      <c r="DB10" s="503"/>
      <c r="DC10" s="503"/>
      <c r="DD10" s="503"/>
      <c r="DE10" s="503"/>
      <c r="DF10" s="503"/>
      <c r="DG10" s="503"/>
      <c r="DH10" s="503"/>
      <c r="DI10" s="503"/>
      <c r="DJ10" s="503"/>
      <c r="DK10" s="503"/>
      <c r="DL10" s="503"/>
      <c r="DM10" s="503"/>
      <c r="DN10" s="503"/>
      <c r="DO10" s="503"/>
      <c r="DP10" s="503"/>
      <c r="DQ10" s="503"/>
      <c r="DR10" s="503"/>
      <c r="DS10" s="503"/>
      <c r="DT10" s="503"/>
      <c r="DU10" s="503"/>
      <c r="DV10" s="503"/>
      <c r="DW10" s="503"/>
      <c r="DX10" s="503"/>
      <c r="DY10" s="503"/>
      <c r="DZ10" s="503"/>
      <c r="EA10" s="503"/>
      <c r="EB10" s="503"/>
      <c r="EC10" s="503"/>
      <c r="ED10" s="503"/>
      <c r="EE10" s="503"/>
      <c r="EF10" s="503"/>
      <c r="EG10" s="503"/>
      <c r="EH10" s="503"/>
      <c r="EI10" s="503"/>
      <c r="EJ10" s="503"/>
      <c r="EK10" s="503"/>
      <c r="EL10" s="503"/>
      <c r="EM10" s="503"/>
      <c r="EN10" s="503"/>
      <c r="EO10" s="503"/>
      <c r="EP10" s="503"/>
      <c r="EQ10" s="503"/>
      <c r="ER10" s="503"/>
      <c r="ES10" s="503"/>
      <c r="ET10" s="503"/>
      <c r="EU10" s="503"/>
      <c r="EV10" s="503"/>
      <c r="EW10" s="503"/>
      <c r="EX10" s="503"/>
      <c r="EY10" s="503"/>
      <c r="EZ10" s="503"/>
      <c r="FA10" s="503"/>
      <c r="FB10" s="503"/>
      <c r="FC10" s="503"/>
      <c r="FD10" s="503"/>
      <c r="FE10" s="503"/>
      <c r="FF10" s="503"/>
      <c r="FG10" s="503"/>
      <c r="FH10" s="503"/>
      <c r="FI10" s="503"/>
      <c r="FJ10" s="503"/>
      <c r="FK10" s="503"/>
      <c r="FL10" s="503"/>
      <c r="FM10" s="503"/>
      <c r="FN10" s="503"/>
      <c r="FO10" s="503"/>
      <c r="FP10" s="503"/>
      <c r="FQ10" s="503"/>
      <c r="FR10" s="503"/>
      <c r="FS10" s="503"/>
      <c r="FT10" s="503"/>
      <c r="FU10" s="503"/>
      <c r="FV10" s="503"/>
      <c r="FW10" s="503"/>
      <c r="FX10" s="503"/>
      <c r="FY10" s="503"/>
      <c r="FZ10" s="503"/>
      <c r="GA10" s="503"/>
      <c r="GB10" s="503"/>
      <c r="GC10" s="503"/>
      <c r="GD10" s="503"/>
      <c r="GE10" s="503"/>
      <c r="GF10" s="503"/>
      <c r="GG10" s="503"/>
      <c r="GH10" s="503"/>
      <c r="GI10" s="503"/>
      <c r="GJ10" s="503"/>
      <c r="GK10" s="503"/>
      <c r="GL10" s="503"/>
      <c r="GM10" s="503"/>
      <c r="GN10" s="503"/>
      <c r="GO10" s="503"/>
      <c r="GP10" s="503"/>
      <c r="GQ10" s="503"/>
      <c r="GR10" s="503"/>
      <c r="GS10" s="503"/>
      <c r="GT10" s="503"/>
      <c r="GU10" s="503"/>
      <c r="GV10" s="503"/>
      <c r="GW10" s="503"/>
      <c r="GX10" s="503"/>
      <c r="GY10" s="503"/>
      <c r="GZ10" s="503"/>
      <c r="HA10" s="503"/>
      <c r="HB10" s="503"/>
      <c r="HC10" s="503"/>
      <c r="HD10" s="503"/>
      <c r="HE10" s="503"/>
      <c r="HF10" s="503"/>
      <c r="HG10" s="503"/>
      <c r="HH10" s="503"/>
      <c r="HI10" s="503"/>
      <c r="HJ10" s="503"/>
      <c r="HK10" s="503"/>
      <c r="HL10" s="503"/>
      <c r="HM10" s="503"/>
      <c r="HN10" s="503"/>
      <c r="HO10" s="503"/>
      <c r="HP10" s="503"/>
      <c r="HQ10" s="503"/>
      <c r="HR10" s="503"/>
      <c r="HS10" s="503"/>
      <c r="HT10" s="503"/>
      <c r="HU10" s="503"/>
      <c r="HV10" s="503"/>
      <c r="HW10" s="503"/>
      <c r="HX10" s="503"/>
      <c r="HY10" s="503"/>
      <c r="HZ10" s="503"/>
      <c r="IA10" s="503"/>
      <c r="IB10" s="503"/>
      <c r="IC10" s="503"/>
      <c r="ID10" s="503"/>
      <c r="IE10" s="503"/>
      <c r="IF10" s="503"/>
      <c r="IG10" s="503"/>
      <c r="IH10" s="503"/>
      <c r="II10" s="503"/>
      <c r="IJ10" s="503"/>
      <c r="IK10" s="503"/>
      <c r="IL10" s="503"/>
      <c r="IM10" s="503"/>
      <c r="IN10" s="503"/>
      <c r="IO10" s="503"/>
      <c r="IP10" s="503"/>
      <c r="IQ10" s="503"/>
      <c r="IR10" s="503"/>
    </row>
    <row r="11" spans="1:252" s="562" customFormat="1" ht="29.25" customHeight="1">
      <c r="A11" s="598" t="s">
        <v>47</v>
      </c>
      <c r="B11" s="599"/>
      <c r="C11" s="600" t="s">
        <v>676</v>
      </c>
      <c r="D11" s="609">
        <f>SUM('19 önkormányzat'!E11)</f>
        <v>52490000</v>
      </c>
      <c r="E11" s="609">
        <f>SUM('19 önkormányzat'!F11)</f>
        <v>50423193</v>
      </c>
      <c r="F11" s="609">
        <f>SUM('19 önkormányzat'!G11)</f>
        <v>50423193</v>
      </c>
      <c r="G11" s="503"/>
      <c r="H11" s="503"/>
      <c r="I11" s="503"/>
      <c r="J11" s="503"/>
      <c r="K11" s="503"/>
      <c r="L11" s="503"/>
      <c r="M11" s="503"/>
      <c r="N11" s="503"/>
      <c r="O11" s="503"/>
      <c r="P11" s="503"/>
      <c r="Q11" s="503"/>
      <c r="R11" s="503"/>
      <c r="S11" s="503"/>
      <c r="T11" s="503"/>
      <c r="U11" s="503"/>
      <c r="V11" s="503"/>
      <c r="W11" s="503"/>
      <c r="X11" s="503"/>
      <c r="Y11" s="503"/>
      <c r="Z11" s="503"/>
      <c r="AA11" s="503"/>
      <c r="AB11" s="503"/>
      <c r="AC11" s="503"/>
      <c r="AD11" s="503"/>
      <c r="AE11" s="503"/>
      <c r="AF11" s="503"/>
      <c r="AG11" s="503"/>
      <c r="AH11" s="503"/>
      <c r="AI11" s="503"/>
      <c r="AJ11" s="503"/>
      <c r="AK11" s="503"/>
      <c r="AL11" s="503"/>
      <c r="AM11" s="503"/>
      <c r="AN11" s="503"/>
      <c r="AO11" s="503"/>
      <c r="AP11" s="503"/>
      <c r="AQ11" s="503"/>
      <c r="AR11" s="503"/>
      <c r="AS11" s="503"/>
      <c r="AT11" s="503"/>
      <c r="AU11" s="503"/>
      <c r="AV11" s="503"/>
      <c r="AW11" s="503"/>
      <c r="AX11" s="503"/>
      <c r="AY11" s="503"/>
      <c r="AZ11" s="503"/>
      <c r="BA11" s="503"/>
      <c r="BB11" s="503"/>
      <c r="BC11" s="503"/>
      <c r="BD11" s="503"/>
      <c r="BE11" s="503"/>
      <c r="BF11" s="503"/>
      <c r="BG11" s="503"/>
      <c r="BH11" s="503"/>
      <c r="BI11" s="503"/>
      <c r="BJ11" s="503"/>
      <c r="BK11" s="503"/>
      <c r="BL11" s="503"/>
      <c r="BM11" s="503"/>
      <c r="BN11" s="503"/>
      <c r="BO11" s="503"/>
      <c r="BP11" s="503"/>
      <c r="BQ11" s="503"/>
      <c r="BR11" s="503"/>
      <c r="BS11" s="503"/>
      <c r="BT11" s="503"/>
      <c r="BU11" s="503"/>
      <c r="BV11" s="503"/>
      <c r="BW11" s="503"/>
      <c r="BX11" s="503"/>
      <c r="BY11" s="503"/>
      <c r="BZ11" s="503"/>
      <c r="CA11" s="503"/>
      <c r="CB11" s="503"/>
      <c r="CC11" s="503"/>
      <c r="CD11" s="503"/>
      <c r="CE11" s="503"/>
      <c r="CF11" s="503"/>
      <c r="CG11" s="503"/>
      <c r="CH11" s="503"/>
      <c r="CI11" s="503"/>
      <c r="CJ11" s="503"/>
      <c r="CK11" s="503"/>
      <c r="CL11" s="503"/>
      <c r="CM11" s="503"/>
      <c r="CN11" s="503"/>
      <c r="CO11" s="503"/>
      <c r="CP11" s="503"/>
      <c r="CQ11" s="503"/>
      <c r="CR11" s="503"/>
      <c r="CS11" s="503"/>
      <c r="CT11" s="503"/>
      <c r="CU11" s="503"/>
      <c r="CV11" s="503"/>
      <c r="CW11" s="503"/>
      <c r="CX11" s="503"/>
      <c r="CY11" s="503"/>
      <c r="CZ11" s="503"/>
      <c r="DA11" s="503"/>
      <c r="DB11" s="503"/>
      <c r="DC11" s="503"/>
      <c r="DD11" s="503"/>
      <c r="DE11" s="503"/>
      <c r="DF11" s="503"/>
      <c r="DG11" s="503"/>
      <c r="DH11" s="503"/>
      <c r="DI11" s="503"/>
      <c r="DJ11" s="503"/>
      <c r="DK11" s="503"/>
      <c r="DL11" s="503"/>
      <c r="DM11" s="503"/>
      <c r="DN11" s="503"/>
      <c r="DO11" s="503"/>
      <c r="DP11" s="503"/>
      <c r="DQ11" s="503"/>
      <c r="DR11" s="503"/>
      <c r="DS11" s="503"/>
      <c r="DT11" s="503"/>
      <c r="DU11" s="503"/>
      <c r="DV11" s="503"/>
      <c r="DW11" s="503"/>
      <c r="DX11" s="503"/>
      <c r="DY11" s="503"/>
      <c r="DZ11" s="503"/>
      <c r="EA11" s="503"/>
      <c r="EB11" s="503"/>
      <c r="EC11" s="503"/>
      <c r="ED11" s="503"/>
      <c r="EE11" s="503"/>
      <c r="EF11" s="503"/>
      <c r="EG11" s="503"/>
      <c r="EH11" s="503"/>
      <c r="EI11" s="503"/>
      <c r="EJ11" s="503"/>
      <c r="EK11" s="503"/>
      <c r="EL11" s="503"/>
      <c r="EM11" s="503"/>
      <c r="EN11" s="503"/>
      <c r="EO11" s="503"/>
      <c r="EP11" s="503"/>
      <c r="EQ11" s="503"/>
      <c r="ER11" s="503"/>
      <c r="ES11" s="503"/>
      <c r="ET11" s="503"/>
      <c r="EU11" s="503"/>
      <c r="EV11" s="503"/>
      <c r="EW11" s="503"/>
      <c r="EX11" s="503"/>
      <c r="EY11" s="503"/>
      <c r="EZ11" s="503"/>
      <c r="FA11" s="503"/>
      <c r="FB11" s="503"/>
      <c r="FC11" s="503"/>
      <c r="FD11" s="503"/>
      <c r="FE11" s="503"/>
      <c r="FF11" s="503"/>
      <c r="FG11" s="503"/>
      <c r="FH11" s="503"/>
      <c r="FI11" s="503"/>
      <c r="FJ11" s="503"/>
      <c r="FK11" s="503"/>
      <c r="FL11" s="503"/>
      <c r="FM11" s="503"/>
      <c r="FN11" s="503"/>
      <c r="FO11" s="503"/>
      <c r="FP11" s="503"/>
      <c r="FQ11" s="503"/>
      <c r="FR11" s="503"/>
      <c r="FS11" s="503"/>
      <c r="FT11" s="503"/>
      <c r="FU11" s="503"/>
      <c r="FV11" s="503"/>
      <c r="FW11" s="503"/>
      <c r="FX11" s="503"/>
      <c r="FY11" s="503"/>
      <c r="FZ11" s="503"/>
      <c r="GA11" s="503"/>
      <c r="GB11" s="503"/>
      <c r="GC11" s="503"/>
      <c r="GD11" s="503"/>
      <c r="GE11" s="503"/>
      <c r="GF11" s="503"/>
      <c r="GG11" s="503"/>
      <c r="GH11" s="503"/>
      <c r="GI11" s="503"/>
      <c r="GJ11" s="503"/>
      <c r="GK11" s="503"/>
      <c r="GL11" s="503"/>
      <c r="GM11" s="503"/>
      <c r="GN11" s="503"/>
      <c r="GO11" s="503"/>
      <c r="GP11" s="503"/>
      <c r="GQ11" s="503"/>
      <c r="GR11" s="503"/>
      <c r="GS11" s="503"/>
      <c r="GT11" s="503"/>
      <c r="GU11" s="503"/>
      <c r="GV11" s="503"/>
      <c r="GW11" s="503"/>
      <c r="GX11" s="503"/>
      <c r="GY11" s="503"/>
      <c r="GZ11" s="503"/>
      <c r="HA11" s="503"/>
      <c r="HB11" s="503"/>
      <c r="HC11" s="503"/>
      <c r="HD11" s="503"/>
      <c r="HE11" s="503"/>
      <c r="HF11" s="503"/>
      <c r="HG11" s="503"/>
      <c r="HH11" s="503"/>
      <c r="HI11" s="503"/>
      <c r="HJ11" s="503"/>
      <c r="HK11" s="503"/>
      <c r="HL11" s="503"/>
      <c r="HM11" s="503"/>
      <c r="HN11" s="503"/>
      <c r="HO11" s="503"/>
      <c r="HP11" s="503"/>
      <c r="HQ11" s="503"/>
      <c r="HR11" s="503"/>
      <c r="HS11" s="503"/>
      <c r="HT11" s="503"/>
      <c r="HU11" s="503"/>
      <c r="HV11" s="503"/>
      <c r="HW11" s="503"/>
      <c r="HX11" s="503"/>
      <c r="HY11" s="503"/>
      <c r="HZ11" s="503"/>
      <c r="IA11" s="503"/>
      <c r="IB11" s="503"/>
      <c r="IC11" s="503"/>
      <c r="ID11" s="503"/>
      <c r="IE11" s="503"/>
      <c r="IF11" s="503"/>
      <c r="IG11" s="503"/>
      <c r="IH11" s="503"/>
      <c r="II11" s="503"/>
      <c r="IJ11" s="503"/>
      <c r="IK11" s="503"/>
      <c r="IL11" s="503"/>
      <c r="IM11" s="503"/>
      <c r="IN11" s="503"/>
      <c r="IO11" s="503"/>
      <c r="IP11" s="503"/>
      <c r="IQ11" s="503"/>
      <c r="IR11" s="503"/>
    </row>
    <row r="12" spans="1:252" s="562" customFormat="1" ht="24" customHeight="1">
      <c r="A12" s="598" t="s">
        <v>49</v>
      </c>
      <c r="B12" s="599"/>
      <c r="C12" s="600" t="s">
        <v>656</v>
      </c>
      <c r="D12" s="609">
        <f>SUM('19 önkormányzat'!E12)</f>
        <v>4028000</v>
      </c>
      <c r="E12" s="609">
        <f>SUM('19 önkormányzat'!F12)</f>
        <v>3982020</v>
      </c>
      <c r="F12" s="609">
        <f>SUM('19 önkormányzat'!G12)</f>
        <v>3982020</v>
      </c>
      <c r="G12" s="503"/>
      <c r="H12" s="503"/>
      <c r="I12" s="503"/>
      <c r="J12" s="503"/>
      <c r="K12" s="503"/>
      <c r="L12" s="503"/>
      <c r="M12" s="503"/>
      <c r="N12" s="503"/>
      <c r="O12" s="503"/>
      <c r="P12" s="503"/>
      <c r="Q12" s="503"/>
      <c r="R12" s="503"/>
      <c r="S12" s="503"/>
      <c r="T12" s="503"/>
      <c r="U12" s="503"/>
      <c r="V12" s="503"/>
      <c r="W12" s="503"/>
      <c r="X12" s="503"/>
      <c r="Y12" s="503"/>
      <c r="Z12" s="503"/>
      <c r="AA12" s="503"/>
      <c r="AB12" s="503"/>
      <c r="AC12" s="503"/>
      <c r="AD12" s="503"/>
      <c r="AE12" s="503"/>
      <c r="AF12" s="503"/>
      <c r="AG12" s="503"/>
      <c r="AH12" s="503"/>
      <c r="AI12" s="503"/>
      <c r="AJ12" s="503"/>
      <c r="AK12" s="503"/>
      <c r="AL12" s="503"/>
      <c r="AM12" s="503"/>
      <c r="AN12" s="503"/>
      <c r="AO12" s="503"/>
      <c r="AP12" s="503"/>
      <c r="AQ12" s="503"/>
      <c r="AR12" s="503"/>
      <c r="AS12" s="503"/>
      <c r="AT12" s="503"/>
      <c r="AU12" s="503"/>
      <c r="AV12" s="503"/>
      <c r="AW12" s="503"/>
      <c r="AX12" s="503"/>
      <c r="AY12" s="503"/>
      <c r="AZ12" s="503"/>
      <c r="BA12" s="503"/>
      <c r="BB12" s="503"/>
      <c r="BC12" s="503"/>
      <c r="BD12" s="503"/>
      <c r="BE12" s="503"/>
      <c r="BF12" s="503"/>
      <c r="BG12" s="503"/>
      <c r="BH12" s="503"/>
      <c r="BI12" s="503"/>
      <c r="BJ12" s="503"/>
      <c r="BK12" s="503"/>
      <c r="BL12" s="503"/>
      <c r="BM12" s="503"/>
      <c r="BN12" s="503"/>
      <c r="BO12" s="503"/>
      <c r="BP12" s="503"/>
      <c r="BQ12" s="503"/>
      <c r="BR12" s="503"/>
      <c r="BS12" s="503"/>
      <c r="BT12" s="503"/>
      <c r="BU12" s="503"/>
      <c r="BV12" s="503"/>
      <c r="BW12" s="503"/>
      <c r="BX12" s="503"/>
      <c r="BY12" s="503"/>
      <c r="BZ12" s="503"/>
      <c r="CA12" s="503"/>
      <c r="CB12" s="503"/>
      <c r="CC12" s="503"/>
      <c r="CD12" s="503"/>
      <c r="CE12" s="503"/>
      <c r="CF12" s="503"/>
      <c r="CG12" s="503"/>
      <c r="CH12" s="503"/>
      <c r="CI12" s="503"/>
      <c r="CJ12" s="503"/>
      <c r="CK12" s="503"/>
      <c r="CL12" s="503"/>
      <c r="CM12" s="503"/>
      <c r="CN12" s="503"/>
      <c r="CO12" s="503"/>
      <c r="CP12" s="503"/>
      <c r="CQ12" s="503"/>
      <c r="CR12" s="503"/>
      <c r="CS12" s="503"/>
      <c r="CT12" s="503"/>
      <c r="CU12" s="503"/>
      <c r="CV12" s="503"/>
      <c r="CW12" s="503"/>
      <c r="CX12" s="503"/>
      <c r="CY12" s="503"/>
      <c r="CZ12" s="503"/>
      <c r="DA12" s="503"/>
      <c r="DB12" s="503"/>
      <c r="DC12" s="503"/>
      <c r="DD12" s="503"/>
      <c r="DE12" s="503"/>
      <c r="DF12" s="503"/>
      <c r="DG12" s="503"/>
      <c r="DH12" s="503"/>
      <c r="DI12" s="503"/>
      <c r="DJ12" s="503"/>
      <c r="DK12" s="503"/>
      <c r="DL12" s="503"/>
      <c r="DM12" s="503"/>
      <c r="DN12" s="503"/>
      <c r="DO12" s="503"/>
      <c r="DP12" s="503"/>
      <c r="DQ12" s="503"/>
      <c r="DR12" s="503"/>
      <c r="DS12" s="503"/>
      <c r="DT12" s="503"/>
      <c r="DU12" s="503"/>
      <c r="DV12" s="503"/>
      <c r="DW12" s="503"/>
      <c r="DX12" s="503"/>
      <c r="DY12" s="503"/>
      <c r="DZ12" s="503"/>
      <c r="EA12" s="503"/>
      <c r="EB12" s="503"/>
      <c r="EC12" s="503"/>
      <c r="ED12" s="503"/>
      <c r="EE12" s="503"/>
      <c r="EF12" s="503"/>
      <c r="EG12" s="503"/>
      <c r="EH12" s="503"/>
      <c r="EI12" s="503"/>
      <c r="EJ12" s="503"/>
      <c r="EK12" s="503"/>
      <c r="EL12" s="503"/>
      <c r="EM12" s="503"/>
      <c r="EN12" s="503"/>
      <c r="EO12" s="503"/>
      <c r="EP12" s="503"/>
      <c r="EQ12" s="503"/>
      <c r="ER12" s="503"/>
      <c r="ES12" s="503"/>
      <c r="ET12" s="503"/>
      <c r="EU12" s="503"/>
      <c r="EV12" s="503"/>
      <c r="EW12" s="503"/>
      <c r="EX12" s="503"/>
      <c r="EY12" s="503"/>
      <c r="EZ12" s="503"/>
      <c r="FA12" s="503"/>
      <c r="FB12" s="503"/>
      <c r="FC12" s="503"/>
      <c r="FD12" s="503"/>
      <c r="FE12" s="503"/>
      <c r="FF12" s="503"/>
      <c r="FG12" s="503"/>
      <c r="FH12" s="503"/>
      <c r="FI12" s="503"/>
      <c r="FJ12" s="503"/>
      <c r="FK12" s="503"/>
      <c r="FL12" s="503"/>
      <c r="FM12" s="503"/>
      <c r="FN12" s="503"/>
      <c r="FO12" s="503"/>
      <c r="FP12" s="503"/>
      <c r="FQ12" s="503"/>
      <c r="FR12" s="503"/>
      <c r="FS12" s="503"/>
      <c r="FT12" s="503"/>
      <c r="FU12" s="503"/>
      <c r="FV12" s="503"/>
      <c r="FW12" s="503"/>
      <c r="FX12" s="503"/>
      <c r="FY12" s="503"/>
      <c r="FZ12" s="503"/>
      <c r="GA12" s="503"/>
      <c r="GB12" s="503"/>
      <c r="GC12" s="503"/>
      <c r="GD12" s="503"/>
      <c r="GE12" s="503"/>
      <c r="GF12" s="503"/>
      <c r="GG12" s="503"/>
      <c r="GH12" s="503"/>
      <c r="GI12" s="503"/>
      <c r="GJ12" s="503"/>
      <c r="GK12" s="503"/>
      <c r="GL12" s="503"/>
      <c r="GM12" s="503"/>
      <c r="GN12" s="503"/>
      <c r="GO12" s="503"/>
      <c r="GP12" s="503"/>
      <c r="GQ12" s="503"/>
      <c r="GR12" s="503"/>
      <c r="GS12" s="503"/>
      <c r="GT12" s="503"/>
      <c r="GU12" s="503"/>
      <c r="GV12" s="503"/>
      <c r="GW12" s="503"/>
      <c r="GX12" s="503"/>
      <c r="GY12" s="503"/>
      <c r="GZ12" s="503"/>
      <c r="HA12" s="503"/>
      <c r="HB12" s="503"/>
      <c r="HC12" s="503"/>
      <c r="HD12" s="503"/>
      <c r="HE12" s="503"/>
      <c r="HF12" s="503"/>
      <c r="HG12" s="503"/>
      <c r="HH12" s="503"/>
      <c r="HI12" s="503"/>
      <c r="HJ12" s="503"/>
      <c r="HK12" s="503"/>
      <c r="HL12" s="503"/>
      <c r="HM12" s="503"/>
      <c r="HN12" s="503"/>
      <c r="HO12" s="503"/>
      <c r="HP12" s="503"/>
      <c r="HQ12" s="503"/>
      <c r="HR12" s="503"/>
      <c r="HS12" s="503"/>
      <c r="HT12" s="503"/>
      <c r="HU12" s="503"/>
      <c r="HV12" s="503"/>
      <c r="HW12" s="503"/>
      <c r="HX12" s="503"/>
      <c r="HY12" s="503"/>
      <c r="HZ12" s="503"/>
      <c r="IA12" s="503"/>
      <c r="IB12" s="503"/>
      <c r="IC12" s="503"/>
      <c r="ID12" s="503"/>
      <c r="IE12" s="503"/>
      <c r="IF12" s="503"/>
      <c r="IG12" s="503"/>
      <c r="IH12" s="503"/>
      <c r="II12" s="503"/>
      <c r="IJ12" s="503"/>
      <c r="IK12" s="503"/>
      <c r="IL12" s="503"/>
      <c r="IM12" s="503"/>
      <c r="IN12" s="503"/>
      <c r="IO12" s="503"/>
      <c r="IP12" s="503"/>
      <c r="IQ12" s="503"/>
      <c r="IR12" s="503"/>
    </row>
    <row r="13" spans="1:252" s="562" customFormat="1" ht="22.5" customHeight="1">
      <c r="A13" s="598" t="s">
        <v>51</v>
      </c>
      <c r="B13" s="599"/>
      <c r="C13" s="600" t="s">
        <v>657</v>
      </c>
      <c r="D13" s="609">
        <f>SUM('19 önkormányzat'!E13)</f>
        <v>2561000</v>
      </c>
      <c r="E13" s="609">
        <f>SUM('19 önkormányzat'!F13)</f>
        <v>0</v>
      </c>
      <c r="F13" s="609">
        <f>SUM('19 önkormányzat'!G13)</f>
        <v>231100</v>
      </c>
      <c r="G13" s="503"/>
      <c r="H13" s="503"/>
      <c r="I13" s="503"/>
      <c r="J13" s="503"/>
      <c r="K13" s="503"/>
      <c r="L13" s="503"/>
      <c r="M13" s="503"/>
      <c r="N13" s="503"/>
      <c r="O13" s="503"/>
      <c r="P13" s="503"/>
      <c r="Q13" s="503"/>
      <c r="R13" s="503"/>
      <c r="S13" s="503"/>
      <c r="T13" s="503"/>
      <c r="U13" s="503"/>
      <c r="V13" s="503"/>
      <c r="W13" s="503"/>
      <c r="X13" s="503"/>
      <c r="Y13" s="503"/>
      <c r="Z13" s="503"/>
      <c r="AA13" s="503"/>
      <c r="AB13" s="503"/>
      <c r="AC13" s="503"/>
      <c r="AD13" s="503"/>
      <c r="AE13" s="503"/>
      <c r="AF13" s="503"/>
      <c r="AG13" s="503"/>
      <c r="AH13" s="503"/>
      <c r="AI13" s="503"/>
      <c r="AJ13" s="503"/>
      <c r="AK13" s="503"/>
      <c r="AL13" s="503"/>
      <c r="AM13" s="503"/>
      <c r="AN13" s="503"/>
      <c r="AO13" s="503"/>
      <c r="AP13" s="503"/>
      <c r="AQ13" s="503"/>
      <c r="AR13" s="503"/>
      <c r="AS13" s="503"/>
      <c r="AT13" s="503"/>
      <c r="AU13" s="503"/>
      <c r="AV13" s="503"/>
      <c r="AW13" s="503"/>
      <c r="AX13" s="503"/>
      <c r="AY13" s="503"/>
      <c r="AZ13" s="503"/>
      <c r="BA13" s="503"/>
      <c r="BB13" s="503"/>
      <c r="BC13" s="503"/>
      <c r="BD13" s="503"/>
      <c r="BE13" s="503"/>
      <c r="BF13" s="503"/>
      <c r="BG13" s="503"/>
      <c r="BH13" s="503"/>
      <c r="BI13" s="503"/>
      <c r="BJ13" s="503"/>
      <c r="BK13" s="503"/>
      <c r="BL13" s="503"/>
      <c r="BM13" s="503"/>
      <c r="BN13" s="503"/>
      <c r="BO13" s="503"/>
      <c r="BP13" s="503"/>
      <c r="BQ13" s="503"/>
      <c r="BR13" s="503"/>
      <c r="BS13" s="503"/>
      <c r="BT13" s="503"/>
      <c r="BU13" s="503"/>
      <c r="BV13" s="503"/>
      <c r="BW13" s="503"/>
      <c r="BX13" s="503"/>
      <c r="BY13" s="503"/>
      <c r="BZ13" s="503"/>
      <c r="CA13" s="503"/>
      <c r="CB13" s="503"/>
      <c r="CC13" s="503"/>
      <c r="CD13" s="503"/>
      <c r="CE13" s="503"/>
      <c r="CF13" s="503"/>
      <c r="CG13" s="503"/>
      <c r="CH13" s="503"/>
      <c r="CI13" s="503"/>
      <c r="CJ13" s="503"/>
      <c r="CK13" s="503"/>
      <c r="CL13" s="503"/>
      <c r="CM13" s="503"/>
      <c r="CN13" s="503"/>
      <c r="CO13" s="503"/>
      <c r="CP13" s="503"/>
      <c r="CQ13" s="503"/>
      <c r="CR13" s="503"/>
      <c r="CS13" s="503"/>
      <c r="CT13" s="503"/>
      <c r="CU13" s="503"/>
      <c r="CV13" s="503"/>
      <c r="CW13" s="503"/>
      <c r="CX13" s="503"/>
      <c r="CY13" s="503"/>
      <c r="CZ13" s="503"/>
      <c r="DA13" s="503"/>
      <c r="DB13" s="503"/>
      <c r="DC13" s="503"/>
      <c r="DD13" s="503"/>
      <c r="DE13" s="503"/>
      <c r="DF13" s="503"/>
      <c r="DG13" s="503"/>
      <c r="DH13" s="503"/>
      <c r="DI13" s="503"/>
      <c r="DJ13" s="503"/>
      <c r="DK13" s="503"/>
      <c r="DL13" s="503"/>
      <c r="DM13" s="503"/>
      <c r="DN13" s="503"/>
      <c r="DO13" s="503"/>
      <c r="DP13" s="503"/>
      <c r="DQ13" s="503"/>
      <c r="DR13" s="503"/>
      <c r="DS13" s="503"/>
      <c r="DT13" s="503"/>
      <c r="DU13" s="503"/>
      <c r="DV13" s="503"/>
      <c r="DW13" s="503"/>
      <c r="DX13" s="503"/>
      <c r="DY13" s="503"/>
      <c r="DZ13" s="503"/>
      <c r="EA13" s="503"/>
      <c r="EB13" s="503"/>
      <c r="EC13" s="503"/>
      <c r="ED13" s="503"/>
      <c r="EE13" s="503"/>
      <c r="EF13" s="503"/>
      <c r="EG13" s="503"/>
      <c r="EH13" s="503"/>
      <c r="EI13" s="503"/>
      <c r="EJ13" s="503"/>
      <c r="EK13" s="503"/>
      <c r="EL13" s="503"/>
      <c r="EM13" s="503"/>
      <c r="EN13" s="503"/>
      <c r="EO13" s="503"/>
      <c r="EP13" s="503"/>
      <c r="EQ13" s="503"/>
      <c r="ER13" s="503"/>
      <c r="ES13" s="503"/>
      <c r="ET13" s="503"/>
      <c r="EU13" s="503"/>
      <c r="EV13" s="503"/>
      <c r="EW13" s="503"/>
      <c r="EX13" s="503"/>
      <c r="EY13" s="503"/>
      <c r="EZ13" s="503"/>
      <c r="FA13" s="503"/>
      <c r="FB13" s="503"/>
      <c r="FC13" s="503"/>
      <c r="FD13" s="503"/>
      <c r="FE13" s="503"/>
      <c r="FF13" s="503"/>
      <c r="FG13" s="503"/>
      <c r="FH13" s="503"/>
      <c r="FI13" s="503"/>
      <c r="FJ13" s="503"/>
      <c r="FK13" s="503"/>
      <c r="FL13" s="503"/>
      <c r="FM13" s="503"/>
      <c r="FN13" s="503"/>
      <c r="FO13" s="503"/>
      <c r="FP13" s="503"/>
      <c r="FQ13" s="503"/>
      <c r="FR13" s="503"/>
      <c r="FS13" s="503"/>
      <c r="FT13" s="503"/>
      <c r="FU13" s="503"/>
      <c r="FV13" s="503"/>
      <c r="FW13" s="503"/>
      <c r="FX13" s="503"/>
      <c r="FY13" s="503"/>
      <c r="FZ13" s="503"/>
      <c r="GA13" s="503"/>
      <c r="GB13" s="503"/>
      <c r="GC13" s="503"/>
      <c r="GD13" s="503"/>
      <c r="GE13" s="503"/>
      <c r="GF13" s="503"/>
      <c r="GG13" s="503"/>
      <c r="GH13" s="503"/>
      <c r="GI13" s="503"/>
      <c r="GJ13" s="503"/>
      <c r="GK13" s="503"/>
      <c r="GL13" s="503"/>
      <c r="GM13" s="503"/>
      <c r="GN13" s="503"/>
      <c r="GO13" s="503"/>
      <c r="GP13" s="503"/>
      <c r="GQ13" s="503"/>
      <c r="GR13" s="503"/>
      <c r="GS13" s="503"/>
      <c r="GT13" s="503"/>
      <c r="GU13" s="503"/>
      <c r="GV13" s="503"/>
      <c r="GW13" s="503"/>
      <c r="GX13" s="503"/>
      <c r="GY13" s="503"/>
      <c r="GZ13" s="503"/>
      <c r="HA13" s="503"/>
      <c r="HB13" s="503"/>
      <c r="HC13" s="503"/>
      <c r="HD13" s="503"/>
      <c r="HE13" s="503"/>
      <c r="HF13" s="503"/>
      <c r="HG13" s="503"/>
      <c r="HH13" s="503"/>
      <c r="HI13" s="503"/>
      <c r="HJ13" s="503"/>
      <c r="HK13" s="503"/>
      <c r="HL13" s="503"/>
      <c r="HM13" s="503"/>
      <c r="HN13" s="503"/>
      <c r="HO13" s="503"/>
      <c r="HP13" s="503"/>
      <c r="HQ13" s="503"/>
      <c r="HR13" s="503"/>
      <c r="HS13" s="503"/>
      <c r="HT13" s="503"/>
      <c r="HU13" s="503"/>
      <c r="HV13" s="503"/>
      <c r="HW13" s="503"/>
      <c r="HX13" s="503"/>
      <c r="HY13" s="503"/>
      <c r="HZ13" s="503"/>
      <c r="IA13" s="503"/>
      <c r="IB13" s="503"/>
      <c r="IC13" s="503"/>
      <c r="ID13" s="503"/>
      <c r="IE13" s="503"/>
      <c r="IF13" s="503"/>
      <c r="IG13" s="503"/>
      <c r="IH13" s="503"/>
      <c r="II13" s="503"/>
      <c r="IJ13" s="503"/>
      <c r="IK13" s="503"/>
      <c r="IL13" s="503"/>
      <c r="IM13" s="503"/>
      <c r="IN13" s="503"/>
      <c r="IO13" s="503"/>
      <c r="IP13" s="503"/>
      <c r="IQ13" s="503"/>
      <c r="IR13" s="503"/>
    </row>
    <row r="14" spans="1:252" s="562" customFormat="1" ht="12.75" customHeight="1">
      <c r="A14" s="598" t="s">
        <v>53</v>
      </c>
      <c r="B14" s="599"/>
      <c r="C14" s="600" t="s">
        <v>658</v>
      </c>
      <c r="D14" s="609">
        <f>SUM('19 önkormányzat'!E14)</f>
        <v>284000</v>
      </c>
      <c r="E14" s="609">
        <f>SUM('19 önkormányzat'!F14)</f>
        <v>0</v>
      </c>
      <c r="F14" s="609">
        <f>SUM('19 önkormányzat'!G14)</f>
        <v>3704266</v>
      </c>
      <c r="G14" s="503"/>
      <c r="H14" s="503"/>
      <c r="I14" s="503"/>
      <c r="J14" s="503"/>
      <c r="K14" s="503"/>
      <c r="L14" s="503"/>
      <c r="M14" s="503"/>
      <c r="N14" s="503"/>
      <c r="O14" s="503"/>
      <c r="P14" s="503"/>
      <c r="Q14" s="503"/>
      <c r="R14" s="503"/>
      <c r="S14" s="503"/>
      <c r="T14" s="503"/>
      <c r="U14" s="503"/>
      <c r="V14" s="503"/>
      <c r="W14" s="503"/>
      <c r="X14" s="503"/>
      <c r="Y14" s="503"/>
      <c r="Z14" s="503"/>
      <c r="AA14" s="503"/>
      <c r="AB14" s="503"/>
      <c r="AC14" s="503"/>
      <c r="AD14" s="503"/>
      <c r="AE14" s="503"/>
      <c r="AF14" s="503"/>
      <c r="AG14" s="503"/>
      <c r="AH14" s="503"/>
      <c r="AI14" s="503"/>
      <c r="AJ14" s="503"/>
      <c r="AK14" s="503"/>
      <c r="AL14" s="503"/>
      <c r="AM14" s="503"/>
      <c r="AN14" s="503"/>
      <c r="AO14" s="503"/>
      <c r="AP14" s="503"/>
      <c r="AQ14" s="503"/>
      <c r="AR14" s="503"/>
      <c r="AS14" s="503"/>
      <c r="AT14" s="503"/>
      <c r="AU14" s="503"/>
      <c r="AV14" s="503"/>
      <c r="AW14" s="503"/>
      <c r="AX14" s="503"/>
      <c r="AY14" s="503"/>
      <c r="AZ14" s="503"/>
      <c r="BA14" s="503"/>
      <c r="BB14" s="503"/>
      <c r="BC14" s="503"/>
      <c r="BD14" s="503"/>
      <c r="BE14" s="503"/>
      <c r="BF14" s="503"/>
      <c r="BG14" s="503"/>
      <c r="BH14" s="503"/>
      <c r="BI14" s="503"/>
      <c r="BJ14" s="503"/>
      <c r="BK14" s="503"/>
      <c r="BL14" s="503"/>
      <c r="BM14" s="503"/>
      <c r="BN14" s="503"/>
      <c r="BO14" s="503"/>
      <c r="BP14" s="503"/>
      <c r="BQ14" s="503"/>
      <c r="BR14" s="503"/>
      <c r="BS14" s="503"/>
      <c r="BT14" s="503"/>
      <c r="BU14" s="503"/>
      <c r="BV14" s="503"/>
      <c r="BW14" s="503"/>
      <c r="BX14" s="503"/>
      <c r="BY14" s="503"/>
      <c r="BZ14" s="503"/>
      <c r="CA14" s="503"/>
      <c r="CB14" s="503"/>
      <c r="CC14" s="503"/>
      <c r="CD14" s="503"/>
      <c r="CE14" s="503"/>
      <c r="CF14" s="503"/>
      <c r="CG14" s="503"/>
      <c r="CH14" s="503"/>
      <c r="CI14" s="503"/>
      <c r="CJ14" s="503"/>
      <c r="CK14" s="503"/>
      <c r="CL14" s="503"/>
      <c r="CM14" s="503"/>
      <c r="CN14" s="503"/>
      <c r="CO14" s="503"/>
      <c r="CP14" s="503"/>
      <c r="CQ14" s="503"/>
      <c r="CR14" s="503"/>
      <c r="CS14" s="503"/>
      <c r="CT14" s="503"/>
      <c r="CU14" s="503"/>
      <c r="CV14" s="503"/>
      <c r="CW14" s="503"/>
      <c r="CX14" s="503"/>
      <c r="CY14" s="503"/>
      <c r="CZ14" s="503"/>
      <c r="DA14" s="503"/>
      <c r="DB14" s="503"/>
      <c r="DC14" s="503"/>
      <c r="DD14" s="503"/>
      <c r="DE14" s="503"/>
      <c r="DF14" s="503"/>
      <c r="DG14" s="503"/>
      <c r="DH14" s="503"/>
      <c r="DI14" s="503"/>
      <c r="DJ14" s="503"/>
      <c r="DK14" s="503"/>
      <c r="DL14" s="503"/>
      <c r="DM14" s="503"/>
      <c r="DN14" s="503"/>
      <c r="DO14" s="503"/>
      <c r="DP14" s="503"/>
      <c r="DQ14" s="503"/>
      <c r="DR14" s="503"/>
      <c r="DS14" s="503"/>
      <c r="DT14" s="503"/>
      <c r="DU14" s="503"/>
      <c r="DV14" s="503"/>
      <c r="DW14" s="503"/>
      <c r="DX14" s="503"/>
      <c r="DY14" s="503"/>
      <c r="DZ14" s="503"/>
      <c r="EA14" s="503"/>
      <c r="EB14" s="503"/>
      <c r="EC14" s="503"/>
      <c r="ED14" s="503"/>
      <c r="EE14" s="503"/>
      <c r="EF14" s="503"/>
      <c r="EG14" s="503"/>
      <c r="EH14" s="503"/>
      <c r="EI14" s="503"/>
      <c r="EJ14" s="503"/>
      <c r="EK14" s="503"/>
      <c r="EL14" s="503"/>
      <c r="EM14" s="503"/>
      <c r="EN14" s="503"/>
      <c r="EO14" s="503"/>
      <c r="EP14" s="503"/>
      <c r="EQ14" s="503"/>
      <c r="ER14" s="503"/>
      <c r="ES14" s="503"/>
      <c r="ET14" s="503"/>
      <c r="EU14" s="503"/>
      <c r="EV14" s="503"/>
      <c r="EW14" s="503"/>
      <c r="EX14" s="503"/>
      <c r="EY14" s="503"/>
      <c r="EZ14" s="503"/>
      <c r="FA14" s="503"/>
      <c r="FB14" s="503"/>
      <c r="FC14" s="503"/>
      <c r="FD14" s="503"/>
      <c r="FE14" s="503"/>
      <c r="FF14" s="503"/>
      <c r="FG14" s="503"/>
      <c r="FH14" s="503"/>
      <c r="FI14" s="503"/>
      <c r="FJ14" s="503"/>
      <c r="FK14" s="503"/>
      <c r="FL14" s="503"/>
      <c r="FM14" s="503"/>
      <c r="FN14" s="503"/>
      <c r="FO14" s="503"/>
      <c r="FP14" s="503"/>
      <c r="FQ14" s="503"/>
      <c r="FR14" s="503"/>
      <c r="FS14" s="503"/>
      <c r="FT14" s="503"/>
      <c r="FU14" s="503"/>
      <c r="FV14" s="503"/>
      <c r="FW14" s="503"/>
      <c r="FX14" s="503"/>
      <c r="FY14" s="503"/>
      <c r="FZ14" s="503"/>
      <c r="GA14" s="503"/>
      <c r="GB14" s="503"/>
      <c r="GC14" s="503"/>
      <c r="GD14" s="503"/>
      <c r="GE14" s="503"/>
      <c r="GF14" s="503"/>
      <c r="GG14" s="503"/>
      <c r="GH14" s="503"/>
      <c r="GI14" s="503"/>
      <c r="GJ14" s="503"/>
      <c r="GK14" s="503"/>
      <c r="GL14" s="503"/>
      <c r="GM14" s="503"/>
      <c r="GN14" s="503"/>
      <c r="GO14" s="503"/>
      <c r="GP14" s="503"/>
      <c r="GQ14" s="503"/>
      <c r="GR14" s="503"/>
      <c r="GS14" s="503"/>
      <c r="GT14" s="503"/>
      <c r="GU14" s="503"/>
      <c r="GV14" s="503"/>
      <c r="GW14" s="503"/>
      <c r="GX14" s="503"/>
      <c r="GY14" s="503"/>
      <c r="GZ14" s="503"/>
      <c r="HA14" s="503"/>
      <c r="HB14" s="503"/>
      <c r="HC14" s="503"/>
      <c r="HD14" s="503"/>
      <c r="HE14" s="503"/>
      <c r="HF14" s="503"/>
      <c r="HG14" s="503"/>
      <c r="HH14" s="503"/>
      <c r="HI14" s="503"/>
      <c r="HJ14" s="503"/>
      <c r="HK14" s="503"/>
      <c r="HL14" s="503"/>
      <c r="HM14" s="503"/>
      <c r="HN14" s="503"/>
      <c r="HO14" s="503"/>
      <c r="HP14" s="503"/>
      <c r="HQ14" s="503"/>
      <c r="HR14" s="503"/>
      <c r="HS14" s="503"/>
      <c r="HT14" s="503"/>
      <c r="HU14" s="503"/>
      <c r="HV14" s="503"/>
      <c r="HW14" s="503"/>
      <c r="HX14" s="503"/>
      <c r="HY14" s="503"/>
      <c r="HZ14" s="503"/>
      <c r="IA14" s="503"/>
      <c r="IB14" s="503"/>
      <c r="IC14" s="503"/>
      <c r="ID14" s="503"/>
      <c r="IE14" s="503"/>
      <c r="IF14" s="503"/>
      <c r="IG14" s="503"/>
      <c r="IH14" s="503"/>
      <c r="II14" s="503"/>
      <c r="IJ14" s="503"/>
      <c r="IK14" s="503"/>
      <c r="IL14" s="503"/>
      <c r="IM14" s="503"/>
      <c r="IN14" s="503"/>
      <c r="IO14" s="503"/>
      <c r="IP14" s="503"/>
      <c r="IQ14" s="503"/>
      <c r="IR14" s="503"/>
    </row>
    <row r="15" spans="1:252" s="156" customFormat="1" ht="12.75" customHeight="1">
      <c r="A15" s="576" t="s">
        <v>55</v>
      </c>
      <c r="B15" s="602"/>
      <c r="C15" s="529" t="s">
        <v>165</v>
      </c>
      <c r="D15" s="603">
        <f>SUM(D9:D14)</f>
        <v>185145000</v>
      </c>
      <c r="E15" s="603">
        <f>SUM(E9:E14)</f>
        <v>182667079</v>
      </c>
      <c r="F15" s="603">
        <f>SUM(F9:F14)</f>
        <v>186602445</v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</row>
    <row r="16" spans="1:252" ht="12.75" customHeight="1">
      <c r="A16" s="576" t="s">
        <v>57</v>
      </c>
      <c r="B16" s="578"/>
      <c r="C16" s="583" t="s">
        <v>166</v>
      </c>
      <c r="D16" s="582">
        <f>SUM(D17:D19)</f>
        <v>44500000</v>
      </c>
      <c r="E16" s="582">
        <f>SUM(E17:E19)</f>
        <v>15145000</v>
      </c>
      <c r="F16" s="582">
        <f>SUM(F17:F19)</f>
        <v>9941807</v>
      </c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</row>
    <row r="17" spans="1:252" ht="12.75" customHeight="1">
      <c r="A17" s="575" t="s">
        <v>86</v>
      </c>
      <c r="B17" s="579"/>
      <c r="C17" s="584" t="s">
        <v>677</v>
      </c>
      <c r="D17" s="459"/>
      <c r="E17" s="163"/>
      <c r="F17" s="163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</row>
    <row r="18" spans="1:6" s="152" customFormat="1" ht="12.75" customHeight="1">
      <c r="A18" s="148" t="s">
        <v>59</v>
      </c>
      <c r="B18" s="580"/>
      <c r="C18" s="584" t="s">
        <v>679</v>
      </c>
      <c r="D18" s="457">
        <f>SUM('19 önkormányzat'!E18)</f>
        <v>31199000</v>
      </c>
      <c r="E18" s="457">
        <f>SUM('19 önkormányzat'!F18)</f>
        <v>0</v>
      </c>
      <c r="F18" s="457">
        <f>SUM('19 önkormányzat'!G18)</f>
        <v>0</v>
      </c>
    </row>
    <row r="19" spans="1:252" ht="12.75" customHeight="1">
      <c r="A19" s="148" t="s">
        <v>61</v>
      </c>
      <c r="B19" s="581"/>
      <c r="C19" s="584" t="s">
        <v>678</v>
      </c>
      <c r="D19" s="457">
        <f>SUM('19 önkormányzat'!E19)</f>
        <v>13301000</v>
      </c>
      <c r="E19" s="457">
        <f>SUM('19 önkormányzat'!F19)</f>
        <v>15145000</v>
      </c>
      <c r="F19" s="457">
        <f>SUM('19 önkormányzat'!G19)</f>
        <v>9941807</v>
      </c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</row>
    <row r="20" spans="1:252" s="81" customFormat="1" ht="12.75" customHeight="1">
      <c r="A20" s="585" t="s">
        <v>63</v>
      </c>
      <c r="B20" s="586" t="s">
        <v>167</v>
      </c>
      <c r="C20" s="587" t="s">
        <v>168</v>
      </c>
      <c r="D20" s="588">
        <f>SUM(D15+D16)</f>
        <v>229645000</v>
      </c>
      <c r="E20" s="588">
        <f>SUM(E15+E16)</f>
        <v>197812079</v>
      </c>
      <c r="F20" s="588">
        <f>SUM(F15+F16)</f>
        <v>196544252</v>
      </c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  <c r="IN20" s="12"/>
      <c r="IO20" s="12"/>
      <c r="IP20" s="12"/>
      <c r="IQ20" s="12"/>
      <c r="IR20" s="12"/>
    </row>
    <row r="21" spans="1:252" s="81" customFormat="1" ht="12.75" customHeight="1">
      <c r="A21" s="585" t="s">
        <v>65</v>
      </c>
      <c r="B21" s="586" t="s">
        <v>169</v>
      </c>
      <c r="C21" s="589" t="s">
        <v>170</v>
      </c>
      <c r="D21" s="588">
        <f>SUM('19 önkormányzat'!E21)</f>
        <v>80000000</v>
      </c>
      <c r="E21" s="588">
        <f>SUM('19 önkormányzat'!F21)</f>
        <v>0</v>
      </c>
      <c r="F21" s="588">
        <f>SUM('19 önkormányzat'!G21)</f>
        <v>0</v>
      </c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  <c r="IN21" s="12"/>
      <c r="IO21" s="12"/>
      <c r="IP21" s="12"/>
      <c r="IQ21" s="12"/>
      <c r="IR21" s="12"/>
    </row>
    <row r="22" spans="1:252" s="81" customFormat="1" ht="12.75" customHeight="1">
      <c r="A22" s="585" t="s">
        <v>92</v>
      </c>
      <c r="B22" s="149" t="s">
        <v>176</v>
      </c>
      <c r="C22" s="299" t="s">
        <v>177</v>
      </c>
      <c r="D22" s="79">
        <f>SUM('19 önkormányzat'!E27)</f>
        <v>149880000</v>
      </c>
      <c r="E22" s="79">
        <f>SUM('19 önkormányzat'!F27)</f>
        <v>150155000</v>
      </c>
      <c r="F22" s="79">
        <f>SUM('19 önkormányzat'!G27)</f>
        <v>150155000</v>
      </c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  <c r="IN22" s="12"/>
      <c r="IO22" s="12"/>
      <c r="IP22" s="12"/>
      <c r="IQ22" s="12"/>
      <c r="IR22" s="12"/>
    </row>
    <row r="23" spans="1:252" ht="12.75" customHeight="1">
      <c r="A23" s="148" t="s">
        <v>66</v>
      </c>
      <c r="B23" s="153"/>
      <c r="C23" s="529" t="s">
        <v>659</v>
      </c>
      <c r="D23" s="100">
        <f>SUM('19 önkormányzat'!E28)</f>
        <v>4671000</v>
      </c>
      <c r="E23" s="100">
        <f>SUM('19 önkormányzat'!F28)</f>
        <v>5050000</v>
      </c>
      <c r="F23" s="100">
        <f>SUM('19 önkormányzat'!G28)</f>
        <v>5050000</v>
      </c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</row>
    <row r="24" spans="1:252" ht="12.75" customHeight="1">
      <c r="A24" s="148" t="s">
        <v>67</v>
      </c>
      <c r="B24" s="153"/>
      <c r="C24" s="529" t="s">
        <v>179</v>
      </c>
      <c r="D24" s="100">
        <f>SUM('19 önkormányzat'!E29)</f>
        <v>4859000</v>
      </c>
      <c r="E24" s="100">
        <f>SUM('19 önkormányzat'!F29)</f>
        <v>52000</v>
      </c>
      <c r="F24" s="100">
        <f>SUM('19 önkormányzat'!G29)</f>
        <v>2800000</v>
      </c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</row>
    <row r="25" spans="1:252" ht="12.75" customHeight="1">
      <c r="A25" s="148" t="s">
        <v>68</v>
      </c>
      <c r="B25" s="153"/>
      <c r="C25" s="529" t="s">
        <v>180</v>
      </c>
      <c r="D25" s="100">
        <f>SUM('19 önkormányzat'!E30)</f>
        <v>500000</v>
      </c>
      <c r="E25" s="100">
        <f>SUM('19 önkormányzat'!F30)</f>
        <v>650000</v>
      </c>
      <c r="F25" s="100">
        <f>SUM('19 önkormányzat'!G30)</f>
        <v>650000</v>
      </c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</row>
    <row r="26" spans="1:252" ht="13.5" customHeight="1">
      <c r="A26" s="148" t="s">
        <v>70</v>
      </c>
      <c r="B26" s="153"/>
      <c r="C26" s="529" t="s">
        <v>182</v>
      </c>
      <c r="D26" s="100">
        <f>SUM('19 önkormányzat'!E31)</f>
        <v>4830000</v>
      </c>
      <c r="E26" s="100">
        <f>SUM('19 önkormányzat'!F31)</f>
        <v>4900585</v>
      </c>
      <c r="F26" s="100">
        <f>SUM('19 önkormányzat'!G31)</f>
        <v>4900585</v>
      </c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</row>
    <row r="27" spans="1:252" ht="13.5" customHeight="1">
      <c r="A27" s="148" t="s">
        <v>97</v>
      </c>
      <c r="B27" s="153"/>
      <c r="C27" s="529" t="s">
        <v>820</v>
      </c>
      <c r="D27" s="100">
        <v>0</v>
      </c>
      <c r="E27" s="100">
        <v>0</v>
      </c>
      <c r="F27" s="100">
        <v>5708000</v>
      </c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</row>
    <row r="28" spans="1:252" ht="12.75" customHeight="1">
      <c r="A28" s="148" t="s">
        <v>99</v>
      </c>
      <c r="B28" s="153"/>
      <c r="C28" s="526" t="s">
        <v>670</v>
      </c>
      <c r="D28" s="100">
        <f>SUM('19 önkormányzat'!E33)</f>
        <v>40000</v>
      </c>
      <c r="E28" s="100">
        <f>SUM('19 önkormányzat'!F33)</f>
        <v>30000</v>
      </c>
      <c r="F28" s="100">
        <f>SUM('19 önkormányzat'!G33)</f>
        <v>20000</v>
      </c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</row>
    <row r="29" spans="1:252" ht="12.75" customHeight="1">
      <c r="A29" s="148" t="s">
        <v>101</v>
      </c>
      <c r="B29" s="153"/>
      <c r="C29" s="539" t="s">
        <v>185</v>
      </c>
      <c r="D29" s="100">
        <f>SUM('19 önkormányzat'!E34)</f>
        <v>4418000</v>
      </c>
      <c r="E29" s="100">
        <f>SUM('19 önkormányzat'!F34)</f>
        <v>5700000</v>
      </c>
      <c r="F29" s="100">
        <f>SUM('19 önkormányzat'!G34)</f>
        <v>2000</v>
      </c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</row>
    <row r="30" spans="1:252" s="81" customFormat="1" ht="12.75" customHeight="1">
      <c r="A30" s="616" t="s">
        <v>103</v>
      </c>
      <c r="B30" s="617" t="s">
        <v>186</v>
      </c>
      <c r="C30" s="1109" t="s">
        <v>221</v>
      </c>
      <c r="D30" s="619">
        <f>SUM(D23:D29)</f>
        <v>19318000</v>
      </c>
      <c r="E30" s="105">
        <f>SUM(E23:E29)</f>
        <v>16382585</v>
      </c>
      <c r="F30" s="105">
        <f>SUM(F23:F29)</f>
        <v>19130585</v>
      </c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H30" s="12"/>
      <c r="DI30" s="12"/>
      <c r="DJ30" s="12"/>
      <c r="DK30" s="12"/>
      <c r="DL30" s="12"/>
      <c r="DM30" s="12"/>
      <c r="DN30" s="12"/>
      <c r="DO30" s="12"/>
      <c r="DP30" s="12"/>
      <c r="DQ30" s="12"/>
      <c r="DR30" s="12"/>
      <c r="DS30" s="12"/>
      <c r="DT30" s="12"/>
      <c r="DU30" s="12"/>
      <c r="DV30" s="12"/>
      <c r="DW30" s="12"/>
      <c r="DX30" s="12"/>
      <c r="DY30" s="12"/>
      <c r="DZ30" s="12"/>
      <c r="EA30" s="12"/>
      <c r="EB30" s="12"/>
      <c r="EC30" s="12"/>
      <c r="ED30" s="12"/>
      <c r="EE30" s="12"/>
      <c r="EF30" s="12"/>
      <c r="EG30" s="12"/>
      <c r="EH30" s="12"/>
      <c r="EI30" s="12"/>
      <c r="EJ30" s="12"/>
      <c r="EK30" s="12"/>
      <c r="EL30" s="12"/>
      <c r="EM30" s="12"/>
      <c r="EN30" s="12"/>
      <c r="EO30" s="12"/>
      <c r="EP30" s="12"/>
      <c r="EQ30" s="12"/>
      <c r="ER30" s="12"/>
      <c r="ES30" s="12"/>
      <c r="ET30" s="12"/>
      <c r="EU30" s="12"/>
      <c r="EV30" s="12"/>
      <c r="EW30" s="12"/>
      <c r="EX30" s="12"/>
      <c r="EY30" s="12"/>
      <c r="EZ30" s="12"/>
      <c r="FA30" s="12"/>
      <c r="FB30" s="12"/>
      <c r="FC30" s="12"/>
      <c r="FD30" s="12"/>
      <c r="FE30" s="12"/>
      <c r="FF30" s="12"/>
      <c r="FG30" s="12"/>
      <c r="FH30" s="12"/>
      <c r="FI30" s="12"/>
      <c r="FJ30" s="12"/>
      <c r="FK30" s="12"/>
      <c r="FL30" s="12"/>
      <c r="FM30" s="12"/>
      <c r="FN30" s="12"/>
      <c r="FO30" s="12"/>
      <c r="FP30" s="12"/>
      <c r="FQ30" s="12"/>
      <c r="FR30" s="12"/>
      <c r="FS30" s="12"/>
      <c r="FT30" s="12"/>
      <c r="FU30" s="12"/>
      <c r="FV30" s="12"/>
      <c r="FW30" s="12"/>
      <c r="FX30" s="12"/>
      <c r="FY30" s="12"/>
      <c r="FZ30" s="12"/>
      <c r="GA30" s="12"/>
      <c r="GB30" s="12"/>
      <c r="GC30" s="12"/>
      <c r="GD30" s="12"/>
      <c r="GE30" s="12"/>
      <c r="GF30" s="12"/>
      <c r="GG30" s="12"/>
      <c r="GH30" s="12"/>
      <c r="GI30" s="12"/>
      <c r="GJ30" s="12"/>
      <c r="GK30" s="12"/>
      <c r="GL30" s="12"/>
      <c r="GM30" s="12"/>
      <c r="GN30" s="12"/>
      <c r="GO30" s="12"/>
      <c r="GP30" s="12"/>
      <c r="GQ30" s="12"/>
      <c r="GR30" s="12"/>
      <c r="GS30" s="12"/>
      <c r="GT30" s="12"/>
      <c r="GU30" s="12"/>
      <c r="GV30" s="12"/>
      <c r="GW30" s="12"/>
      <c r="GX30" s="12"/>
      <c r="GY30" s="12"/>
      <c r="GZ30" s="12"/>
      <c r="HA30" s="12"/>
      <c r="HB30" s="12"/>
      <c r="HC30" s="12"/>
      <c r="HD30" s="12"/>
      <c r="HE30" s="12"/>
      <c r="HF30" s="12"/>
      <c r="HG30" s="12"/>
      <c r="HH30" s="12"/>
      <c r="HI30" s="12"/>
      <c r="HJ30" s="12"/>
      <c r="HK30" s="12"/>
      <c r="HL30" s="12"/>
      <c r="HM30" s="12"/>
      <c r="HN30" s="12"/>
      <c r="HO30" s="12"/>
      <c r="HP30" s="12"/>
      <c r="HQ30" s="12"/>
      <c r="HR30" s="12"/>
      <c r="HS30" s="12"/>
      <c r="HT30" s="12"/>
      <c r="HU30" s="12"/>
      <c r="HV30" s="12"/>
      <c r="HW30" s="12"/>
      <c r="HX30" s="12"/>
      <c r="HY30" s="12"/>
      <c r="HZ30" s="12"/>
      <c r="IA30" s="12"/>
      <c r="IB30" s="12"/>
      <c r="IC30" s="12"/>
      <c r="ID30" s="12"/>
      <c r="IE30" s="12"/>
      <c r="IF30" s="12"/>
      <c r="IG30" s="12"/>
      <c r="IH30" s="12"/>
      <c r="II30" s="12"/>
      <c r="IJ30" s="12"/>
      <c r="IK30" s="12"/>
      <c r="IL30" s="12"/>
      <c r="IM30" s="12"/>
      <c r="IN30" s="12"/>
      <c r="IO30" s="12"/>
      <c r="IP30" s="12"/>
      <c r="IQ30" s="12"/>
      <c r="IR30" s="12"/>
    </row>
    <row r="31" spans="1:256" s="12" customFormat="1" ht="12.75" customHeight="1">
      <c r="A31" s="782" t="s">
        <v>105</v>
      </c>
      <c r="B31" s="782" t="s">
        <v>187</v>
      </c>
      <c r="C31" s="1088" t="s">
        <v>13</v>
      </c>
      <c r="D31" s="707">
        <f>SUM('19 önkormányzat'!E36)</f>
        <v>41468000</v>
      </c>
      <c r="E31" s="707">
        <f>SUM('19 önkormányzat'!F36)</f>
        <v>40639830</v>
      </c>
      <c r="F31" s="707">
        <f>SUM('19 önkormányzat'!G36)</f>
        <v>40639830</v>
      </c>
      <c r="IS31" s="81"/>
      <c r="IT31" s="81"/>
      <c r="IU31" s="81"/>
      <c r="IV31" s="81"/>
    </row>
    <row r="32" spans="1:256" s="12" customFormat="1" ht="12.75" customHeight="1">
      <c r="A32" s="782" t="s">
        <v>107</v>
      </c>
      <c r="B32" s="782" t="s">
        <v>188</v>
      </c>
      <c r="C32" s="1088" t="s">
        <v>189</v>
      </c>
      <c r="D32" s="707">
        <f>SUM('19 önkormányzat'!E37)</f>
        <v>907000</v>
      </c>
      <c r="E32" s="707">
        <f>SUM('19 önkormányzat'!F37)</f>
        <v>0</v>
      </c>
      <c r="F32" s="707">
        <f>SUM('19 önkormányzat'!G37)</f>
        <v>200000</v>
      </c>
      <c r="IS32" s="81"/>
      <c r="IT32" s="81"/>
      <c r="IU32" s="81"/>
      <c r="IV32" s="81"/>
    </row>
    <row r="33" spans="1:252" s="81" customFormat="1" ht="12.75" customHeight="1">
      <c r="A33" s="1110" t="s">
        <v>109</v>
      </c>
      <c r="B33" s="1111" t="s">
        <v>190</v>
      </c>
      <c r="C33" s="1112" t="s">
        <v>230</v>
      </c>
      <c r="D33" s="707">
        <f>SUM('19 önkormányzat'!E38)</f>
        <v>1273000</v>
      </c>
      <c r="E33" s="707">
        <f>SUM('19 önkormányzat'!F38)</f>
        <v>0</v>
      </c>
      <c r="F33" s="707">
        <f>SUM('19 önkormányzat'!G38)</f>
        <v>0</v>
      </c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  <c r="DA33" s="12"/>
      <c r="DB33" s="12"/>
      <c r="DC33" s="12"/>
      <c r="DD33" s="12"/>
      <c r="DE33" s="12"/>
      <c r="DF33" s="12"/>
      <c r="DG33" s="12"/>
      <c r="DH33" s="12"/>
      <c r="DI33" s="12"/>
      <c r="DJ33" s="12"/>
      <c r="DK33" s="12"/>
      <c r="DL33" s="12"/>
      <c r="DM33" s="12"/>
      <c r="DN33" s="12"/>
      <c r="DO33" s="12"/>
      <c r="DP33" s="12"/>
      <c r="DQ33" s="12"/>
      <c r="DR33" s="12"/>
      <c r="DS33" s="12"/>
      <c r="DT33" s="12"/>
      <c r="DU33" s="12"/>
      <c r="DV33" s="12"/>
      <c r="DW33" s="12"/>
      <c r="DX33" s="12"/>
      <c r="DY33" s="12"/>
      <c r="DZ33" s="12"/>
      <c r="EA33" s="12"/>
      <c r="EB33" s="12"/>
      <c r="EC33" s="12"/>
      <c r="ED33" s="12"/>
      <c r="EE33" s="12"/>
      <c r="EF33" s="12"/>
      <c r="EG33" s="12"/>
      <c r="EH33" s="12"/>
      <c r="EI33" s="12"/>
      <c r="EJ33" s="12"/>
      <c r="EK33" s="12"/>
      <c r="EL33" s="12"/>
      <c r="EM33" s="12"/>
      <c r="EN33" s="12"/>
      <c r="EO33" s="12"/>
      <c r="EP33" s="12"/>
      <c r="EQ33" s="12"/>
      <c r="ER33" s="12"/>
      <c r="ES33" s="12"/>
      <c r="ET33" s="12"/>
      <c r="EU33" s="12"/>
      <c r="EV33" s="12"/>
      <c r="EW33" s="12"/>
      <c r="EX33" s="12"/>
      <c r="EY33" s="12"/>
      <c r="EZ33" s="12"/>
      <c r="FA33" s="12"/>
      <c r="FB33" s="12"/>
      <c r="FC33" s="12"/>
      <c r="FD33" s="12"/>
      <c r="FE33" s="12"/>
      <c r="FF33" s="12"/>
      <c r="FG33" s="12"/>
      <c r="FH33" s="12"/>
      <c r="FI33" s="12"/>
      <c r="FJ33" s="12"/>
      <c r="FK33" s="12"/>
      <c r="FL33" s="12"/>
      <c r="FM33" s="12"/>
      <c r="FN33" s="12"/>
      <c r="FO33" s="12"/>
      <c r="FP33" s="12"/>
      <c r="FQ33" s="12"/>
      <c r="FR33" s="12"/>
      <c r="FS33" s="12"/>
      <c r="FT33" s="12"/>
      <c r="FU33" s="12"/>
      <c r="FV33" s="12"/>
      <c r="FW33" s="12"/>
      <c r="FX33" s="12"/>
      <c r="FY33" s="12"/>
      <c r="FZ33" s="12"/>
      <c r="GA33" s="12"/>
      <c r="GB33" s="12"/>
      <c r="GC33" s="12"/>
      <c r="GD33" s="12"/>
      <c r="GE33" s="12"/>
      <c r="GF33" s="12"/>
      <c r="GG33" s="12"/>
      <c r="GH33" s="12"/>
      <c r="GI33" s="12"/>
      <c r="GJ33" s="12"/>
      <c r="GK33" s="12"/>
      <c r="GL33" s="12"/>
      <c r="GM33" s="12"/>
      <c r="GN33" s="12"/>
      <c r="GO33" s="12"/>
      <c r="GP33" s="12"/>
      <c r="GQ33" s="12"/>
      <c r="GR33" s="12"/>
      <c r="GS33" s="12"/>
      <c r="GT33" s="12"/>
      <c r="GU33" s="12"/>
      <c r="GV33" s="12"/>
      <c r="GW33" s="12"/>
      <c r="GX33" s="12"/>
      <c r="GY33" s="12"/>
      <c r="GZ33" s="12"/>
      <c r="HA33" s="12"/>
      <c r="HB33" s="12"/>
      <c r="HC33" s="12"/>
      <c r="HD33" s="12"/>
      <c r="HE33" s="12"/>
      <c r="HF33" s="12"/>
      <c r="HG33" s="12"/>
      <c r="HH33" s="12"/>
      <c r="HI33" s="12"/>
      <c r="HJ33" s="12"/>
      <c r="HK33" s="12"/>
      <c r="HL33" s="12"/>
      <c r="HM33" s="12"/>
      <c r="HN33" s="12"/>
      <c r="HO33" s="12"/>
      <c r="HP33" s="12"/>
      <c r="HQ33" s="12"/>
      <c r="HR33" s="12"/>
      <c r="HS33" s="12"/>
      <c r="HT33" s="12"/>
      <c r="HU33" s="12"/>
      <c r="HV33" s="12"/>
      <c r="HW33" s="12"/>
      <c r="HX33" s="12"/>
      <c r="HY33" s="12"/>
      <c r="HZ33" s="12"/>
      <c r="IA33" s="12"/>
      <c r="IB33" s="12"/>
      <c r="IC33" s="12"/>
      <c r="ID33" s="12"/>
      <c r="IE33" s="12"/>
      <c r="IF33" s="12"/>
      <c r="IG33" s="12"/>
      <c r="IH33" s="12"/>
      <c r="II33" s="12"/>
      <c r="IJ33" s="12"/>
      <c r="IK33" s="12"/>
      <c r="IL33" s="12"/>
      <c r="IM33" s="12"/>
      <c r="IN33" s="12"/>
      <c r="IO33" s="12"/>
      <c r="IP33" s="12"/>
      <c r="IQ33" s="12"/>
      <c r="IR33" s="12"/>
    </row>
    <row r="34" spans="1:252" ht="12.75" customHeight="1">
      <c r="A34" s="148" t="s">
        <v>111</v>
      </c>
      <c r="B34" s="581"/>
      <c r="C34" s="573" t="s">
        <v>687</v>
      </c>
      <c r="D34" s="457">
        <v>80000000</v>
      </c>
      <c r="E34" s="100"/>
      <c r="F34" s="100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</row>
    <row r="35" spans="1:256" s="506" customFormat="1" ht="26.25" customHeight="1">
      <c r="A35" s="594" t="s">
        <v>113</v>
      </c>
      <c r="B35" s="595"/>
      <c r="C35" s="1113" t="s">
        <v>685</v>
      </c>
      <c r="D35" s="596"/>
      <c r="E35" s="597"/>
      <c r="F35" s="597"/>
      <c r="IS35" s="592"/>
      <c r="IT35" s="592"/>
      <c r="IU35" s="592"/>
      <c r="IV35" s="592"/>
    </row>
    <row r="36" spans="1:252" ht="12.75" customHeight="1">
      <c r="A36" s="148" t="s">
        <v>115</v>
      </c>
      <c r="B36" s="581"/>
      <c r="C36" s="568" t="s">
        <v>686</v>
      </c>
      <c r="D36" s="457">
        <f>SUM(D34:D35)</f>
        <v>80000000</v>
      </c>
      <c r="E36" s="457">
        <f>SUM(E34:E35)</f>
        <v>0</v>
      </c>
      <c r="F36" s="457">
        <f>SUM(F34:F35)</f>
        <v>0</v>
      </c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</row>
    <row r="37" spans="1:252" ht="12.75" customHeight="1">
      <c r="A37" s="148" t="s">
        <v>117</v>
      </c>
      <c r="B37" s="581"/>
      <c r="C37" s="568" t="s">
        <v>225</v>
      </c>
      <c r="D37" s="457">
        <v>51066000</v>
      </c>
      <c r="E37" s="100">
        <v>45816229</v>
      </c>
      <c r="F37" s="100">
        <v>46294271</v>
      </c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</row>
    <row r="38" spans="1:252" ht="12.75" customHeight="1">
      <c r="A38" s="148" t="s">
        <v>118</v>
      </c>
      <c r="B38" s="581"/>
      <c r="C38" s="558" t="s">
        <v>228</v>
      </c>
      <c r="D38" s="457">
        <v>4153000</v>
      </c>
      <c r="E38" s="100">
        <v>6401277</v>
      </c>
      <c r="F38" s="100">
        <v>7745538</v>
      </c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</row>
    <row r="39" spans="1:252" s="81" customFormat="1" ht="12.75" customHeight="1" thickBot="1">
      <c r="A39" s="616" t="s">
        <v>120</v>
      </c>
      <c r="B39" s="617" t="s">
        <v>193</v>
      </c>
      <c r="C39" s="618" t="s">
        <v>688</v>
      </c>
      <c r="D39" s="619">
        <f>SUM(D36:D38)</f>
        <v>135219000</v>
      </c>
      <c r="E39" s="619">
        <f>SUM(E36:E38)</f>
        <v>52217506</v>
      </c>
      <c r="F39" s="619">
        <f>SUM(F36:F38)</f>
        <v>54039809</v>
      </c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2"/>
      <c r="CZ39" s="12"/>
      <c r="DA39" s="12"/>
      <c r="DB39" s="12"/>
      <c r="DC39" s="12"/>
      <c r="DD39" s="12"/>
      <c r="DE39" s="12"/>
      <c r="DF39" s="12"/>
      <c r="DG39" s="12"/>
      <c r="DH39" s="12"/>
      <c r="DI39" s="12"/>
      <c r="DJ39" s="12"/>
      <c r="DK39" s="12"/>
      <c r="DL39" s="12"/>
      <c r="DM39" s="12"/>
      <c r="DN39" s="12"/>
      <c r="DO39" s="12"/>
      <c r="DP39" s="12"/>
      <c r="DQ39" s="12"/>
      <c r="DR39" s="12"/>
      <c r="DS39" s="12"/>
      <c r="DT39" s="12"/>
      <c r="DU39" s="12"/>
      <c r="DV39" s="12"/>
      <c r="DW39" s="12"/>
      <c r="DX39" s="12"/>
      <c r="DY39" s="12"/>
      <c r="DZ39" s="12"/>
      <c r="EA39" s="12"/>
      <c r="EB39" s="12"/>
      <c r="EC39" s="12"/>
      <c r="ED39" s="12"/>
      <c r="EE39" s="12"/>
      <c r="EF39" s="12"/>
      <c r="EG39" s="12"/>
      <c r="EH39" s="12"/>
      <c r="EI39" s="12"/>
      <c r="EJ39" s="12"/>
      <c r="EK39" s="12"/>
      <c r="EL39" s="12"/>
      <c r="EM39" s="12"/>
      <c r="EN39" s="12"/>
      <c r="EO39" s="12"/>
      <c r="EP39" s="12"/>
      <c r="EQ39" s="12"/>
      <c r="ER39" s="12"/>
      <c r="ES39" s="12"/>
      <c r="ET39" s="12"/>
      <c r="EU39" s="12"/>
      <c r="EV39" s="12"/>
      <c r="EW39" s="12"/>
      <c r="EX39" s="12"/>
      <c r="EY39" s="12"/>
      <c r="EZ39" s="12"/>
      <c r="FA39" s="12"/>
      <c r="FB39" s="12"/>
      <c r="FC39" s="12"/>
      <c r="FD39" s="12"/>
      <c r="FE39" s="12"/>
      <c r="FF39" s="12"/>
      <c r="FG39" s="12"/>
      <c r="FH39" s="12"/>
      <c r="FI39" s="12"/>
      <c r="FJ39" s="12"/>
      <c r="FK39" s="12"/>
      <c r="FL39" s="12"/>
      <c r="FM39" s="12"/>
      <c r="FN39" s="12"/>
      <c r="FO39" s="12"/>
      <c r="FP39" s="12"/>
      <c r="FQ39" s="12"/>
      <c r="FR39" s="12"/>
      <c r="FS39" s="12"/>
      <c r="FT39" s="12"/>
      <c r="FU39" s="12"/>
      <c r="FV39" s="12"/>
      <c r="FW39" s="12"/>
      <c r="FX39" s="12"/>
      <c r="FY39" s="12"/>
      <c r="FZ39" s="12"/>
      <c r="GA39" s="12"/>
      <c r="GB39" s="12"/>
      <c r="GC39" s="12"/>
      <c r="GD39" s="12"/>
      <c r="GE39" s="12"/>
      <c r="GF39" s="12"/>
      <c r="GG39" s="12"/>
      <c r="GH39" s="12"/>
      <c r="GI39" s="12"/>
      <c r="GJ39" s="12"/>
      <c r="GK39" s="12"/>
      <c r="GL39" s="12"/>
      <c r="GM39" s="12"/>
      <c r="GN39" s="12"/>
      <c r="GO39" s="12"/>
      <c r="GP39" s="12"/>
      <c r="GQ39" s="12"/>
      <c r="GR39" s="12"/>
      <c r="GS39" s="12"/>
      <c r="GT39" s="12"/>
      <c r="GU39" s="12"/>
      <c r="GV39" s="12"/>
      <c r="GW39" s="12"/>
      <c r="GX39" s="12"/>
      <c r="GY39" s="12"/>
      <c r="GZ39" s="12"/>
      <c r="HA39" s="12"/>
      <c r="HB39" s="12"/>
      <c r="HC39" s="12"/>
      <c r="HD39" s="12"/>
      <c r="HE39" s="12"/>
      <c r="HF39" s="12"/>
      <c r="HG39" s="12"/>
      <c r="HH39" s="12"/>
      <c r="HI39" s="12"/>
      <c r="HJ39" s="12"/>
      <c r="HK39" s="12"/>
      <c r="HL39" s="12"/>
      <c r="HM39" s="12"/>
      <c r="HN39" s="12"/>
      <c r="HO39" s="12"/>
      <c r="HP39" s="12"/>
      <c r="HQ39" s="12"/>
      <c r="HR39" s="12"/>
      <c r="HS39" s="12"/>
      <c r="HT39" s="12"/>
      <c r="HU39" s="12"/>
      <c r="HV39" s="12"/>
      <c r="HW39" s="12"/>
      <c r="HX39" s="12"/>
      <c r="HY39" s="12"/>
      <c r="HZ39" s="12"/>
      <c r="IA39" s="12"/>
      <c r="IB39" s="12"/>
      <c r="IC39" s="12"/>
      <c r="ID39" s="12"/>
      <c r="IE39" s="12"/>
      <c r="IF39" s="12"/>
      <c r="IG39" s="12"/>
      <c r="IH39" s="12"/>
      <c r="II39" s="12"/>
      <c r="IJ39" s="12"/>
      <c r="IK39" s="12"/>
      <c r="IL39" s="12"/>
      <c r="IM39" s="12"/>
      <c r="IN39" s="12"/>
      <c r="IO39" s="12"/>
      <c r="IP39" s="12"/>
      <c r="IQ39" s="12"/>
      <c r="IR39" s="12"/>
    </row>
    <row r="40" spans="1:252" s="181" customFormat="1" ht="17.25" customHeight="1" thickBot="1">
      <c r="A40" s="620" t="s">
        <v>122</v>
      </c>
      <c r="B40" s="621"/>
      <c r="C40" s="622" t="s">
        <v>244</v>
      </c>
      <c r="D40" s="623">
        <f>SUM(D20+D21+D22+D30+D31+D33+D39)+D32</f>
        <v>657710000</v>
      </c>
      <c r="E40" s="624">
        <f>SUM(E20+E21+E22+E30+E31+E33+E39)</f>
        <v>457207000</v>
      </c>
      <c r="F40" s="624">
        <f>SUM(F20+F21+F22+F30+F31+F33+F39)+F32</f>
        <v>460709476</v>
      </c>
      <c r="G40" s="593"/>
      <c r="H40" s="593"/>
      <c r="I40" s="593"/>
      <c r="J40" s="593"/>
      <c r="K40" s="593"/>
      <c r="L40" s="593"/>
      <c r="M40" s="593"/>
      <c r="N40" s="593"/>
      <c r="O40" s="593"/>
      <c r="P40" s="593"/>
      <c r="Q40" s="593"/>
      <c r="R40" s="593"/>
      <c r="S40" s="593"/>
      <c r="T40" s="593"/>
      <c r="U40" s="593"/>
      <c r="V40" s="593"/>
      <c r="W40" s="593"/>
      <c r="X40" s="593"/>
      <c r="Y40" s="593"/>
      <c r="Z40" s="593"/>
      <c r="AA40" s="593"/>
      <c r="AB40" s="593"/>
      <c r="AC40" s="593"/>
      <c r="AD40" s="593"/>
      <c r="AE40" s="593"/>
      <c r="AF40" s="593"/>
      <c r="AG40" s="593"/>
      <c r="AH40" s="593"/>
      <c r="AI40" s="593"/>
      <c r="AJ40" s="593"/>
      <c r="AK40" s="593"/>
      <c r="AL40" s="593"/>
      <c r="AM40" s="593"/>
      <c r="AN40" s="593"/>
      <c r="AO40" s="593"/>
      <c r="AP40" s="593"/>
      <c r="AQ40" s="593"/>
      <c r="AR40" s="593"/>
      <c r="AS40" s="593"/>
      <c r="AT40" s="593"/>
      <c r="AU40" s="593"/>
      <c r="AV40" s="593"/>
      <c r="AW40" s="593"/>
      <c r="AX40" s="593"/>
      <c r="AY40" s="593"/>
      <c r="AZ40" s="593"/>
      <c r="BA40" s="593"/>
      <c r="BB40" s="593"/>
      <c r="BC40" s="593"/>
      <c r="BD40" s="593"/>
      <c r="BE40" s="593"/>
      <c r="BF40" s="593"/>
      <c r="BG40" s="593"/>
      <c r="BH40" s="593"/>
      <c r="BI40" s="593"/>
      <c r="BJ40" s="593"/>
      <c r="BK40" s="593"/>
      <c r="BL40" s="593"/>
      <c r="BM40" s="593"/>
      <c r="BN40" s="593"/>
      <c r="BO40" s="593"/>
      <c r="BP40" s="593"/>
      <c r="BQ40" s="593"/>
      <c r="BR40" s="593"/>
      <c r="BS40" s="593"/>
      <c r="BT40" s="593"/>
      <c r="BU40" s="593"/>
      <c r="BV40" s="593"/>
      <c r="BW40" s="593"/>
      <c r="BX40" s="593"/>
      <c r="BY40" s="593"/>
      <c r="BZ40" s="593"/>
      <c r="CA40" s="593"/>
      <c r="CB40" s="593"/>
      <c r="CC40" s="593"/>
      <c r="CD40" s="593"/>
      <c r="CE40" s="593"/>
      <c r="CF40" s="593"/>
      <c r="CG40" s="593"/>
      <c r="CH40" s="593"/>
      <c r="CI40" s="593"/>
      <c r="CJ40" s="593"/>
      <c r="CK40" s="593"/>
      <c r="CL40" s="593"/>
      <c r="CM40" s="593"/>
      <c r="CN40" s="593"/>
      <c r="CO40" s="593"/>
      <c r="CP40" s="593"/>
      <c r="CQ40" s="593"/>
      <c r="CR40" s="593"/>
      <c r="CS40" s="593"/>
      <c r="CT40" s="593"/>
      <c r="CU40" s="593"/>
      <c r="CV40" s="593"/>
      <c r="CW40" s="593"/>
      <c r="CX40" s="593"/>
      <c r="CY40" s="593"/>
      <c r="CZ40" s="593"/>
      <c r="DA40" s="593"/>
      <c r="DB40" s="593"/>
      <c r="DC40" s="593"/>
      <c r="DD40" s="593"/>
      <c r="DE40" s="593"/>
      <c r="DF40" s="593"/>
      <c r="DG40" s="593"/>
      <c r="DH40" s="593"/>
      <c r="DI40" s="593"/>
      <c r="DJ40" s="593"/>
      <c r="DK40" s="593"/>
      <c r="DL40" s="593"/>
      <c r="DM40" s="593"/>
      <c r="DN40" s="593"/>
      <c r="DO40" s="593"/>
      <c r="DP40" s="593"/>
      <c r="DQ40" s="593"/>
      <c r="DR40" s="593"/>
      <c r="DS40" s="593"/>
      <c r="DT40" s="593"/>
      <c r="DU40" s="593"/>
      <c r="DV40" s="593"/>
      <c r="DW40" s="593"/>
      <c r="DX40" s="593"/>
      <c r="DY40" s="593"/>
      <c r="DZ40" s="593"/>
      <c r="EA40" s="593"/>
      <c r="EB40" s="593"/>
      <c r="EC40" s="593"/>
      <c r="ED40" s="593"/>
      <c r="EE40" s="593"/>
      <c r="EF40" s="593"/>
      <c r="EG40" s="593"/>
      <c r="EH40" s="593"/>
      <c r="EI40" s="593"/>
      <c r="EJ40" s="593"/>
      <c r="EK40" s="593"/>
      <c r="EL40" s="593"/>
      <c r="EM40" s="593"/>
      <c r="EN40" s="593"/>
      <c r="EO40" s="593"/>
      <c r="EP40" s="593"/>
      <c r="EQ40" s="593"/>
      <c r="ER40" s="593"/>
      <c r="ES40" s="593"/>
      <c r="ET40" s="593"/>
      <c r="EU40" s="593"/>
      <c r="EV40" s="593"/>
      <c r="EW40" s="593"/>
      <c r="EX40" s="593"/>
      <c r="EY40" s="593"/>
      <c r="EZ40" s="593"/>
      <c r="FA40" s="593"/>
      <c r="FB40" s="593"/>
      <c r="FC40" s="593"/>
      <c r="FD40" s="593"/>
      <c r="FE40" s="593"/>
      <c r="FF40" s="593"/>
      <c r="FG40" s="593"/>
      <c r="FH40" s="593"/>
      <c r="FI40" s="593"/>
      <c r="FJ40" s="593"/>
      <c r="FK40" s="593"/>
      <c r="FL40" s="593"/>
      <c r="FM40" s="593"/>
      <c r="FN40" s="593"/>
      <c r="FO40" s="593"/>
      <c r="FP40" s="593"/>
      <c r="FQ40" s="593"/>
      <c r="FR40" s="593"/>
      <c r="FS40" s="593"/>
      <c r="FT40" s="593"/>
      <c r="FU40" s="593"/>
      <c r="FV40" s="593"/>
      <c r="FW40" s="593"/>
      <c r="FX40" s="593"/>
      <c r="FY40" s="593"/>
      <c r="FZ40" s="593"/>
      <c r="GA40" s="593"/>
      <c r="GB40" s="593"/>
      <c r="GC40" s="593"/>
      <c r="GD40" s="593"/>
      <c r="GE40" s="593"/>
      <c r="GF40" s="593"/>
      <c r="GG40" s="593"/>
      <c r="GH40" s="593"/>
      <c r="GI40" s="593"/>
      <c r="GJ40" s="593"/>
      <c r="GK40" s="593"/>
      <c r="GL40" s="593"/>
      <c r="GM40" s="593"/>
      <c r="GN40" s="593"/>
      <c r="GO40" s="593"/>
      <c r="GP40" s="593"/>
      <c r="GQ40" s="593"/>
      <c r="GR40" s="593"/>
      <c r="GS40" s="593"/>
      <c r="GT40" s="593"/>
      <c r="GU40" s="593"/>
      <c r="GV40" s="593"/>
      <c r="GW40" s="593"/>
      <c r="GX40" s="593"/>
      <c r="GY40" s="593"/>
      <c r="GZ40" s="593"/>
      <c r="HA40" s="593"/>
      <c r="HB40" s="593"/>
      <c r="HC40" s="593"/>
      <c r="HD40" s="593"/>
      <c r="HE40" s="593"/>
      <c r="HF40" s="593"/>
      <c r="HG40" s="593"/>
      <c r="HH40" s="593"/>
      <c r="HI40" s="593"/>
      <c r="HJ40" s="593"/>
      <c r="HK40" s="593"/>
      <c r="HL40" s="593"/>
      <c r="HM40" s="593"/>
      <c r="HN40" s="593"/>
      <c r="HO40" s="593"/>
      <c r="HP40" s="593"/>
      <c r="HQ40" s="593"/>
      <c r="HR40" s="593"/>
      <c r="HS40" s="593"/>
      <c r="HT40" s="593"/>
      <c r="HU40" s="593"/>
      <c r="HV40" s="593"/>
      <c r="HW40" s="593"/>
      <c r="HX40" s="593"/>
      <c r="HY40" s="593"/>
      <c r="HZ40" s="593"/>
      <c r="IA40" s="593"/>
      <c r="IB40" s="593"/>
      <c r="IC40" s="593"/>
      <c r="ID40" s="593"/>
      <c r="IE40" s="593"/>
      <c r="IF40" s="593"/>
      <c r="IG40" s="593"/>
      <c r="IH40" s="593"/>
      <c r="II40" s="593"/>
      <c r="IJ40" s="593"/>
      <c r="IK40" s="593"/>
      <c r="IL40" s="593"/>
      <c r="IM40" s="593"/>
      <c r="IN40" s="593"/>
      <c r="IO40" s="593"/>
      <c r="IP40" s="593"/>
      <c r="IQ40" s="593"/>
      <c r="IR40" s="593"/>
    </row>
    <row r="41" spans="1:252" ht="12.75" customHeight="1" thickBot="1">
      <c r="A41" s="1347" t="s">
        <v>327</v>
      </c>
      <c r="B41" s="1347"/>
      <c r="C41" s="1347"/>
      <c r="D41" s="159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</row>
    <row r="42" spans="1:252" ht="25.5" customHeight="1">
      <c r="A42" s="1343" t="s">
        <v>156</v>
      </c>
      <c r="B42" s="1344"/>
      <c r="C42" s="549" t="s">
        <v>157</v>
      </c>
      <c r="D42" s="611" t="s">
        <v>241</v>
      </c>
      <c r="E42" s="612" t="s">
        <v>159</v>
      </c>
      <c r="F42" s="612" t="s">
        <v>816</v>
      </c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</row>
    <row r="43" spans="1:252" ht="12.75" customHeight="1" thickBot="1">
      <c r="A43" s="1345"/>
      <c r="B43" s="1346"/>
      <c r="C43" s="552" t="s">
        <v>161</v>
      </c>
      <c r="D43" s="627" t="s">
        <v>162</v>
      </c>
      <c r="E43" s="628" t="s">
        <v>163</v>
      </c>
      <c r="F43" s="628" t="s">
        <v>164</v>
      </c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</row>
    <row r="44" spans="1:252" ht="30" customHeight="1">
      <c r="A44" s="160" t="s">
        <v>38</v>
      </c>
      <c r="B44" s="153"/>
      <c r="C44" s="577" t="s">
        <v>689</v>
      </c>
      <c r="D44" s="100">
        <v>951000</v>
      </c>
      <c r="E44" s="100">
        <v>0</v>
      </c>
      <c r="F44" s="100">
        <v>0</v>
      </c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</row>
    <row r="45" spans="1:252" s="81" customFormat="1" ht="12.75" customHeight="1">
      <c r="A45" s="161" t="s">
        <v>40</v>
      </c>
      <c r="B45" s="149" t="s">
        <v>167</v>
      </c>
      <c r="C45" s="587" t="s">
        <v>168</v>
      </c>
      <c r="D45" s="79">
        <f>SUM(D44:D44)</f>
        <v>951000</v>
      </c>
      <c r="E45" s="79">
        <f>SUM(E44:E44)</f>
        <v>0</v>
      </c>
      <c r="F45" s="79">
        <f>SUM(F44:F44)</f>
        <v>0</v>
      </c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  <c r="CZ45" s="12"/>
      <c r="DA45" s="12"/>
      <c r="DB45" s="12"/>
      <c r="DC45" s="12"/>
      <c r="DD45" s="12"/>
      <c r="DE45" s="12"/>
      <c r="DF45" s="12"/>
      <c r="DG45" s="12"/>
      <c r="DH45" s="12"/>
      <c r="DI45" s="12"/>
      <c r="DJ45" s="12"/>
      <c r="DK45" s="12"/>
      <c r="DL45" s="12"/>
      <c r="DM45" s="12"/>
      <c r="DN45" s="12"/>
      <c r="DO45" s="12"/>
      <c r="DP45" s="12"/>
      <c r="DQ45" s="12"/>
      <c r="DR45" s="12"/>
      <c r="DS45" s="12"/>
      <c r="DT45" s="12"/>
      <c r="DU45" s="12"/>
      <c r="DV45" s="12"/>
      <c r="DW45" s="12"/>
      <c r="DX45" s="12"/>
      <c r="DY45" s="12"/>
      <c r="DZ45" s="12"/>
      <c r="EA45" s="12"/>
      <c r="EB45" s="12"/>
      <c r="EC45" s="12"/>
      <c r="ED45" s="12"/>
      <c r="EE45" s="12"/>
      <c r="EF45" s="12"/>
      <c r="EG45" s="12"/>
      <c r="EH45" s="12"/>
      <c r="EI45" s="12"/>
      <c r="EJ45" s="12"/>
      <c r="EK45" s="12"/>
      <c r="EL45" s="12"/>
      <c r="EM45" s="12"/>
      <c r="EN45" s="12"/>
      <c r="EO45" s="12"/>
      <c r="EP45" s="12"/>
      <c r="EQ45" s="12"/>
      <c r="ER45" s="12"/>
      <c r="ES45" s="12"/>
      <c r="ET45" s="12"/>
      <c r="EU45" s="12"/>
      <c r="EV45" s="12"/>
      <c r="EW45" s="12"/>
      <c r="EX45" s="12"/>
      <c r="EY45" s="12"/>
      <c r="EZ45" s="12"/>
      <c r="FA45" s="12"/>
      <c r="FB45" s="12"/>
      <c r="FC45" s="12"/>
      <c r="FD45" s="12"/>
      <c r="FE45" s="12"/>
      <c r="FF45" s="12"/>
      <c r="FG45" s="12"/>
      <c r="FH45" s="12"/>
      <c r="FI45" s="12"/>
      <c r="FJ45" s="12"/>
      <c r="FK45" s="12"/>
      <c r="FL45" s="12"/>
      <c r="FM45" s="12"/>
      <c r="FN45" s="12"/>
      <c r="FO45" s="12"/>
      <c r="FP45" s="12"/>
      <c r="FQ45" s="12"/>
      <c r="FR45" s="12"/>
      <c r="FS45" s="12"/>
      <c r="FT45" s="12"/>
      <c r="FU45" s="12"/>
      <c r="FV45" s="12"/>
      <c r="FW45" s="12"/>
      <c r="FX45" s="12"/>
      <c r="FY45" s="12"/>
      <c r="FZ45" s="12"/>
      <c r="GA45" s="12"/>
      <c r="GB45" s="12"/>
      <c r="GC45" s="12"/>
      <c r="GD45" s="12"/>
      <c r="GE45" s="12"/>
      <c r="GF45" s="12"/>
      <c r="GG45" s="12"/>
      <c r="GH45" s="12"/>
      <c r="GI45" s="12"/>
      <c r="GJ45" s="12"/>
      <c r="GK45" s="12"/>
      <c r="GL45" s="12"/>
      <c r="GM45" s="12"/>
      <c r="GN45" s="12"/>
      <c r="GO45" s="12"/>
      <c r="GP45" s="12"/>
      <c r="GQ45" s="12"/>
      <c r="GR45" s="12"/>
      <c r="GS45" s="12"/>
      <c r="GT45" s="12"/>
      <c r="GU45" s="12"/>
      <c r="GV45" s="12"/>
      <c r="GW45" s="12"/>
      <c r="GX45" s="12"/>
      <c r="GY45" s="12"/>
      <c r="GZ45" s="12"/>
      <c r="HA45" s="12"/>
      <c r="HB45" s="12"/>
      <c r="HC45" s="12"/>
      <c r="HD45" s="12"/>
      <c r="HE45" s="12"/>
      <c r="HF45" s="12"/>
      <c r="HG45" s="12"/>
      <c r="HH45" s="12"/>
      <c r="HI45" s="12"/>
      <c r="HJ45" s="12"/>
      <c r="HK45" s="12"/>
      <c r="HL45" s="12"/>
      <c r="HM45" s="12"/>
      <c r="HN45" s="12"/>
      <c r="HO45" s="12"/>
      <c r="HP45" s="12"/>
      <c r="HQ45" s="12"/>
      <c r="HR45" s="12"/>
      <c r="HS45" s="12"/>
      <c r="HT45" s="12"/>
      <c r="HU45" s="12"/>
      <c r="HV45" s="12"/>
      <c r="HW45" s="12"/>
      <c r="HX45" s="12"/>
      <c r="HY45" s="12"/>
      <c r="HZ45" s="12"/>
      <c r="IA45" s="12"/>
      <c r="IB45" s="12"/>
      <c r="IC45" s="12"/>
      <c r="ID45" s="12"/>
      <c r="IE45" s="12"/>
      <c r="IF45" s="12"/>
      <c r="IG45" s="12"/>
      <c r="IH45" s="12"/>
      <c r="II45" s="12"/>
      <c r="IJ45" s="12"/>
      <c r="IK45" s="12"/>
      <c r="IL45" s="12"/>
      <c r="IM45" s="12"/>
      <c r="IN45" s="12"/>
      <c r="IO45" s="12"/>
      <c r="IP45" s="12"/>
      <c r="IQ45" s="12"/>
      <c r="IR45" s="12"/>
    </row>
    <row r="46" spans="1:252" ht="12.75" customHeight="1">
      <c r="A46" s="160" t="s">
        <v>47</v>
      </c>
      <c r="B46" s="153"/>
      <c r="C46" s="529" t="s">
        <v>659</v>
      </c>
      <c r="D46" s="100">
        <f>SUM('17. Hivatal'!E11)</f>
        <v>0</v>
      </c>
      <c r="E46" s="100">
        <f>SUM('17. Hivatal'!F11)</f>
        <v>0</v>
      </c>
      <c r="F46" s="100">
        <f>SUM('17. Hivatal'!G11)</f>
        <v>0</v>
      </c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</row>
    <row r="47" spans="1:252" ht="12.75" customHeight="1">
      <c r="A47" s="160" t="s">
        <v>49</v>
      </c>
      <c r="B47" s="153"/>
      <c r="C47" s="529" t="s">
        <v>179</v>
      </c>
      <c r="D47" s="100">
        <f>SUM('17. Hivatal'!E12)</f>
        <v>796000</v>
      </c>
      <c r="E47" s="100">
        <f>SUM('17. Hivatal'!F12)</f>
        <v>380000</v>
      </c>
      <c r="F47" s="100">
        <f>SUM('17. Hivatal'!G12)</f>
        <v>380000</v>
      </c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</row>
    <row r="48" spans="1:252" ht="12.75" customHeight="1">
      <c r="A48" s="604" t="s">
        <v>51</v>
      </c>
      <c r="B48" s="153"/>
      <c r="C48" s="529" t="s">
        <v>180</v>
      </c>
      <c r="D48" s="100"/>
      <c r="E48" s="100"/>
      <c r="F48" s="100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</row>
    <row r="49" spans="1:252" ht="12.75" customHeight="1">
      <c r="A49" s="576" t="s">
        <v>53</v>
      </c>
      <c r="B49" s="189"/>
      <c r="C49" s="529" t="s">
        <v>182</v>
      </c>
      <c r="D49" s="100"/>
      <c r="E49" s="100">
        <v>100369</v>
      </c>
      <c r="F49" s="100">
        <v>100369</v>
      </c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</row>
    <row r="50" spans="1:252" ht="12.75" customHeight="1">
      <c r="A50" s="576" t="s">
        <v>55</v>
      </c>
      <c r="B50" s="189"/>
      <c r="C50" s="526" t="s">
        <v>670</v>
      </c>
      <c r="D50" s="100"/>
      <c r="E50" s="100"/>
      <c r="F50" s="10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</row>
    <row r="51" spans="1:252" ht="12.75" customHeight="1">
      <c r="A51" s="576" t="s">
        <v>57</v>
      </c>
      <c r="B51" s="189"/>
      <c r="C51" s="539" t="s">
        <v>185</v>
      </c>
      <c r="D51" s="100"/>
      <c r="E51" s="100"/>
      <c r="F51" s="100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</row>
    <row r="52" spans="1:252" s="81" customFormat="1" ht="12.75" customHeight="1">
      <c r="A52" s="601" t="s">
        <v>86</v>
      </c>
      <c r="B52" s="182" t="s">
        <v>169</v>
      </c>
      <c r="C52" s="590" t="s">
        <v>221</v>
      </c>
      <c r="D52" s="588">
        <f>SUM(D46:D51)</f>
        <v>796000</v>
      </c>
      <c r="E52" s="588">
        <f>SUM(E46:E51)</f>
        <v>480369</v>
      </c>
      <c r="F52" s="588">
        <f>SUM(F46:F51)</f>
        <v>480369</v>
      </c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  <c r="CV52" s="12"/>
      <c r="CW52" s="12"/>
      <c r="CX52" s="12"/>
      <c r="CY52" s="12"/>
      <c r="CZ52" s="12"/>
      <c r="DA52" s="12"/>
      <c r="DB52" s="12"/>
      <c r="DC52" s="12"/>
      <c r="DD52" s="12"/>
      <c r="DE52" s="12"/>
      <c r="DF52" s="12"/>
      <c r="DG52" s="12"/>
      <c r="DH52" s="12"/>
      <c r="DI52" s="12"/>
      <c r="DJ52" s="12"/>
      <c r="DK52" s="12"/>
      <c r="DL52" s="12"/>
      <c r="DM52" s="12"/>
      <c r="DN52" s="12"/>
      <c r="DO52" s="12"/>
      <c r="DP52" s="12"/>
      <c r="DQ52" s="12"/>
      <c r="DR52" s="12"/>
      <c r="DS52" s="12"/>
      <c r="DT52" s="12"/>
      <c r="DU52" s="12"/>
      <c r="DV52" s="12"/>
      <c r="DW52" s="12"/>
      <c r="DX52" s="12"/>
      <c r="DY52" s="12"/>
      <c r="DZ52" s="12"/>
      <c r="EA52" s="12"/>
      <c r="EB52" s="12"/>
      <c r="EC52" s="12"/>
      <c r="ED52" s="12"/>
      <c r="EE52" s="12"/>
      <c r="EF52" s="12"/>
      <c r="EG52" s="12"/>
      <c r="EH52" s="12"/>
      <c r="EI52" s="12"/>
      <c r="EJ52" s="12"/>
      <c r="EK52" s="12"/>
      <c r="EL52" s="12"/>
      <c r="EM52" s="12"/>
      <c r="EN52" s="12"/>
      <c r="EO52" s="12"/>
      <c r="EP52" s="12"/>
      <c r="EQ52" s="12"/>
      <c r="ER52" s="12"/>
      <c r="ES52" s="12"/>
      <c r="ET52" s="12"/>
      <c r="EU52" s="12"/>
      <c r="EV52" s="12"/>
      <c r="EW52" s="12"/>
      <c r="EX52" s="12"/>
      <c r="EY52" s="12"/>
      <c r="EZ52" s="12"/>
      <c r="FA52" s="12"/>
      <c r="FB52" s="12"/>
      <c r="FC52" s="12"/>
      <c r="FD52" s="12"/>
      <c r="FE52" s="12"/>
      <c r="FF52" s="12"/>
      <c r="FG52" s="12"/>
      <c r="FH52" s="12"/>
      <c r="FI52" s="12"/>
      <c r="FJ52" s="12"/>
      <c r="FK52" s="12"/>
      <c r="FL52" s="12"/>
      <c r="FM52" s="12"/>
      <c r="FN52" s="12"/>
      <c r="FO52" s="12"/>
      <c r="FP52" s="12"/>
      <c r="FQ52" s="12"/>
      <c r="FR52" s="12"/>
      <c r="FS52" s="12"/>
      <c r="FT52" s="12"/>
      <c r="FU52" s="12"/>
      <c r="FV52" s="12"/>
      <c r="FW52" s="12"/>
      <c r="FX52" s="12"/>
      <c r="FY52" s="12"/>
      <c r="FZ52" s="12"/>
      <c r="GA52" s="12"/>
      <c r="GB52" s="12"/>
      <c r="GC52" s="12"/>
      <c r="GD52" s="12"/>
      <c r="GE52" s="12"/>
      <c r="GF52" s="12"/>
      <c r="GG52" s="12"/>
      <c r="GH52" s="12"/>
      <c r="GI52" s="12"/>
      <c r="GJ52" s="12"/>
      <c r="GK52" s="12"/>
      <c r="GL52" s="12"/>
      <c r="GM52" s="12"/>
      <c r="GN52" s="12"/>
      <c r="GO52" s="12"/>
      <c r="GP52" s="12"/>
      <c r="GQ52" s="12"/>
      <c r="GR52" s="12"/>
      <c r="GS52" s="12"/>
      <c r="GT52" s="12"/>
      <c r="GU52" s="12"/>
      <c r="GV52" s="12"/>
      <c r="GW52" s="12"/>
      <c r="GX52" s="12"/>
      <c r="GY52" s="12"/>
      <c r="GZ52" s="12"/>
      <c r="HA52" s="12"/>
      <c r="HB52" s="12"/>
      <c r="HC52" s="12"/>
      <c r="HD52" s="12"/>
      <c r="HE52" s="12"/>
      <c r="HF52" s="12"/>
      <c r="HG52" s="12"/>
      <c r="HH52" s="12"/>
      <c r="HI52" s="12"/>
      <c r="HJ52" s="12"/>
      <c r="HK52" s="12"/>
      <c r="HL52" s="12"/>
      <c r="HM52" s="12"/>
      <c r="HN52" s="12"/>
      <c r="HO52" s="12"/>
      <c r="HP52" s="12"/>
      <c r="HQ52" s="12"/>
      <c r="HR52" s="12"/>
      <c r="HS52" s="12"/>
      <c r="HT52" s="12"/>
      <c r="HU52" s="12"/>
      <c r="HV52" s="12"/>
      <c r="HW52" s="12"/>
      <c r="HX52" s="12"/>
      <c r="HY52" s="12"/>
      <c r="HZ52" s="12"/>
      <c r="IA52" s="12"/>
      <c r="IB52" s="12"/>
      <c r="IC52" s="12"/>
      <c r="ID52" s="12"/>
      <c r="IE52" s="12"/>
      <c r="IF52" s="12"/>
      <c r="IG52" s="12"/>
      <c r="IH52" s="12"/>
      <c r="II52" s="12"/>
      <c r="IJ52" s="12"/>
      <c r="IK52" s="12"/>
      <c r="IL52" s="12"/>
      <c r="IM52" s="12"/>
      <c r="IN52" s="12"/>
      <c r="IO52" s="12"/>
      <c r="IP52" s="12"/>
      <c r="IQ52" s="12"/>
      <c r="IR52" s="12"/>
    </row>
    <row r="53" spans="1:252" ht="12.75" customHeight="1">
      <c r="A53" s="576" t="s">
        <v>59</v>
      </c>
      <c r="B53" s="185"/>
      <c r="C53" s="605" t="s">
        <v>225</v>
      </c>
      <c r="D53" s="457">
        <v>2407000</v>
      </c>
      <c r="E53" s="100">
        <v>1959631</v>
      </c>
      <c r="F53" s="100">
        <v>1959631</v>
      </c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</row>
    <row r="54" spans="1:252" ht="12.75" customHeight="1">
      <c r="A54" s="576" t="s">
        <v>61</v>
      </c>
      <c r="B54" s="185"/>
      <c r="C54" s="605" t="s">
        <v>800</v>
      </c>
      <c r="D54" s="457">
        <v>57819000</v>
      </c>
      <c r="E54" s="457">
        <v>60171959</v>
      </c>
      <c r="F54" s="457">
        <v>60171959</v>
      </c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</row>
    <row r="55" spans="1:252" ht="12.75" customHeight="1">
      <c r="A55" s="576" t="s">
        <v>63</v>
      </c>
      <c r="B55" s="185"/>
      <c r="C55" s="605" t="s">
        <v>690</v>
      </c>
      <c r="D55" s="457">
        <v>14929000</v>
      </c>
      <c r="E55" s="457">
        <v>24091041</v>
      </c>
      <c r="F55" s="457">
        <v>24091041</v>
      </c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</row>
    <row r="56" spans="1:252" s="81" customFormat="1" ht="12.75" customHeight="1" thickBot="1">
      <c r="A56" s="644" t="s">
        <v>65</v>
      </c>
      <c r="B56" s="645" t="s">
        <v>176</v>
      </c>
      <c r="C56" s="618" t="s">
        <v>688</v>
      </c>
      <c r="D56" s="619">
        <f>SUM(D53:D55)</f>
        <v>75155000</v>
      </c>
      <c r="E56" s="619">
        <f>SUM(E53:E55)</f>
        <v>86222631</v>
      </c>
      <c r="F56" s="619">
        <f>SUM(F53:F55)</f>
        <v>86222631</v>
      </c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  <c r="CV56" s="12"/>
      <c r="CW56" s="12"/>
      <c r="CX56" s="12"/>
      <c r="CY56" s="12"/>
      <c r="CZ56" s="12"/>
      <c r="DA56" s="12"/>
      <c r="DB56" s="12"/>
      <c r="DC56" s="12"/>
      <c r="DD56" s="12"/>
      <c r="DE56" s="12"/>
      <c r="DF56" s="12"/>
      <c r="DG56" s="12"/>
      <c r="DH56" s="12"/>
      <c r="DI56" s="12"/>
      <c r="DJ56" s="12"/>
      <c r="DK56" s="12"/>
      <c r="DL56" s="12"/>
      <c r="DM56" s="12"/>
      <c r="DN56" s="12"/>
      <c r="DO56" s="12"/>
      <c r="DP56" s="12"/>
      <c r="DQ56" s="12"/>
      <c r="DR56" s="12"/>
      <c r="DS56" s="12"/>
      <c r="DT56" s="12"/>
      <c r="DU56" s="12"/>
      <c r="DV56" s="12"/>
      <c r="DW56" s="12"/>
      <c r="DX56" s="12"/>
      <c r="DY56" s="12"/>
      <c r="DZ56" s="12"/>
      <c r="EA56" s="12"/>
      <c r="EB56" s="12"/>
      <c r="EC56" s="12"/>
      <c r="ED56" s="12"/>
      <c r="EE56" s="12"/>
      <c r="EF56" s="12"/>
      <c r="EG56" s="12"/>
      <c r="EH56" s="12"/>
      <c r="EI56" s="12"/>
      <c r="EJ56" s="12"/>
      <c r="EK56" s="12"/>
      <c r="EL56" s="12"/>
      <c r="EM56" s="12"/>
      <c r="EN56" s="12"/>
      <c r="EO56" s="12"/>
      <c r="EP56" s="12"/>
      <c r="EQ56" s="12"/>
      <c r="ER56" s="12"/>
      <c r="ES56" s="12"/>
      <c r="ET56" s="12"/>
      <c r="EU56" s="12"/>
      <c r="EV56" s="12"/>
      <c r="EW56" s="12"/>
      <c r="EX56" s="12"/>
      <c r="EY56" s="12"/>
      <c r="EZ56" s="12"/>
      <c r="FA56" s="12"/>
      <c r="FB56" s="12"/>
      <c r="FC56" s="12"/>
      <c r="FD56" s="12"/>
      <c r="FE56" s="12"/>
      <c r="FF56" s="12"/>
      <c r="FG56" s="12"/>
      <c r="FH56" s="12"/>
      <c r="FI56" s="12"/>
      <c r="FJ56" s="12"/>
      <c r="FK56" s="12"/>
      <c r="FL56" s="12"/>
      <c r="FM56" s="12"/>
      <c r="FN56" s="12"/>
      <c r="FO56" s="12"/>
      <c r="FP56" s="12"/>
      <c r="FQ56" s="12"/>
      <c r="FR56" s="12"/>
      <c r="FS56" s="12"/>
      <c r="FT56" s="12"/>
      <c r="FU56" s="12"/>
      <c r="FV56" s="12"/>
      <c r="FW56" s="12"/>
      <c r="FX56" s="12"/>
      <c r="FY56" s="12"/>
      <c r="FZ56" s="12"/>
      <c r="GA56" s="12"/>
      <c r="GB56" s="12"/>
      <c r="GC56" s="12"/>
      <c r="GD56" s="12"/>
      <c r="GE56" s="12"/>
      <c r="GF56" s="12"/>
      <c r="GG56" s="12"/>
      <c r="GH56" s="12"/>
      <c r="GI56" s="12"/>
      <c r="GJ56" s="12"/>
      <c r="GK56" s="12"/>
      <c r="GL56" s="12"/>
      <c r="GM56" s="12"/>
      <c r="GN56" s="12"/>
      <c r="GO56" s="12"/>
      <c r="GP56" s="12"/>
      <c r="GQ56" s="12"/>
      <c r="GR56" s="12"/>
      <c r="GS56" s="12"/>
      <c r="GT56" s="12"/>
      <c r="GU56" s="12"/>
      <c r="GV56" s="12"/>
      <c r="GW56" s="12"/>
      <c r="GX56" s="12"/>
      <c r="GY56" s="12"/>
      <c r="GZ56" s="12"/>
      <c r="HA56" s="12"/>
      <c r="HB56" s="12"/>
      <c r="HC56" s="12"/>
      <c r="HD56" s="12"/>
      <c r="HE56" s="12"/>
      <c r="HF56" s="12"/>
      <c r="HG56" s="12"/>
      <c r="HH56" s="12"/>
      <c r="HI56" s="12"/>
      <c r="HJ56" s="12"/>
      <c r="HK56" s="12"/>
      <c r="HL56" s="12"/>
      <c r="HM56" s="12"/>
      <c r="HN56" s="12"/>
      <c r="HO56" s="12"/>
      <c r="HP56" s="12"/>
      <c r="HQ56" s="12"/>
      <c r="HR56" s="12"/>
      <c r="HS56" s="12"/>
      <c r="HT56" s="12"/>
      <c r="HU56" s="12"/>
      <c r="HV56" s="12"/>
      <c r="HW56" s="12"/>
      <c r="HX56" s="12"/>
      <c r="HY56" s="12"/>
      <c r="HZ56" s="12"/>
      <c r="IA56" s="12"/>
      <c r="IB56" s="12"/>
      <c r="IC56" s="12"/>
      <c r="ID56" s="12"/>
      <c r="IE56" s="12"/>
      <c r="IF56" s="12"/>
      <c r="IG56" s="12"/>
      <c r="IH56" s="12"/>
      <c r="II56" s="12"/>
      <c r="IJ56" s="12"/>
      <c r="IK56" s="12"/>
      <c r="IL56" s="12"/>
      <c r="IM56" s="12"/>
      <c r="IN56" s="12"/>
      <c r="IO56" s="12"/>
      <c r="IP56" s="12"/>
      <c r="IQ56" s="12"/>
      <c r="IR56" s="12"/>
    </row>
    <row r="57" spans="1:252" s="181" customFormat="1" ht="20.25" customHeight="1" thickBot="1">
      <c r="A57" s="620" t="s">
        <v>92</v>
      </c>
      <c r="B57" s="621"/>
      <c r="C57" s="622" t="s">
        <v>246</v>
      </c>
      <c r="D57" s="623">
        <f>SUM(D56,D52,D45)</f>
        <v>76902000</v>
      </c>
      <c r="E57" s="624">
        <f>SUM(E56,E52,E45)</f>
        <v>86703000</v>
      </c>
      <c r="F57" s="624">
        <f>SUM(F56,F52,F45)</f>
        <v>86703000</v>
      </c>
      <c r="G57" s="593"/>
      <c r="H57" s="593"/>
      <c r="I57" s="593"/>
      <c r="J57" s="593"/>
      <c r="K57" s="593"/>
      <c r="L57" s="593"/>
      <c r="M57" s="593"/>
      <c r="N57" s="593"/>
      <c r="O57" s="593"/>
      <c r="P57" s="593"/>
      <c r="Q57" s="593"/>
      <c r="R57" s="593"/>
      <c r="S57" s="593"/>
      <c r="T57" s="593"/>
      <c r="U57" s="593"/>
      <c r="V57" s="593"/>
      <c r="W57" s="593"/>
      <c r="X57" s="593"/>
      <c r="Y57" s="593"/>
      <c r="Z57" s="593"/>
      <c r="AA57" s="593"/>
      <c r="AB57" s="593"/>
      <c r="AC57" s="593"/>
      <c r="AD57" s="593"/>
      <c r="AE57" s="593"/>
      <c r="AF57" s="593"/>
      <c r="AG57" s="593"/>
      <c r="AH57" s="593"/>
      <c r="AI57" s="593"/>
      <c r="AJ57" s="593"/>
      <c r="AK57" s="593"/>
      <c r="AL57" s="593"/>
      <c r="AM57" s="593"/>
      <c r="AN57" s="593"/>
      <c r="AO57" s="593"/>
      <c r="AP57" s="593"/>
      <c r="AQ57" s="593"/>
      <c r="AR57" s="593"/>
      <c r="AS57" s="593"/>
      <c r="AT57" s="593"/>
      <c r="AU57" s="593"/>
      <c r="AV57" s="593"/>
      <c r="AW57" s="593"/>
      <c r="AX57" s="593"/>
      <c r="AY57" s="593"/>
      <c r="AZ57" s="593"/>
      <c r="BA57" s="593"/>
      <c r="BB57" s="593"/>
      <c r="BC57" s="593"/>
      <c r="BD57" s="593"/>
      <c r="BE57" s="593"/>
      <c r="BF57" s="593"/>
      <c r="BG57" s="593"/>
      <c r="BH57" s="593"/>
      <c r="BI57" s="593"/>
      <c r="BJ57" s="593"/>
      <c r="BK57" s="593"/>
      <c r="BL57" s="593"/>
      <c r="BM57" s="593"/>
      <c r="BN57" s="593"/>
      <c r="BO57" s="593"/>
      <c r="BP57" s="593"/>
      <c r="BQ57" s="593"/>
      <c r="BR57" s="593"/>
      <c r="BS57" s="593"/>
      <c r="BT57" s="593"/>
      <c r="BU57" s="593"/>
      <c r="BV57" s="593"/>
      <c r="BW57" s="593"/>
      <c r="BX57" s="593"/>
      <c r="BY57" s="593"/>
      <c r="BZ57" s="593"/>
      <c r="CA57" s="593"/>
      <c r="CB57" s="593"/>
      <c r="CC57" s="593"/>
      <c r="CD57" s="593"/>
      <c r="CE57" s="593"/>
      <c r="CF57" s="593"/>
      <c r="CG57" s="593"/>
      <c r="CH57" s="593"/>
      <c r="CI57" s="593"/>
      <c r="CJ57" s="593"/>
      <c r="CK57" s="593"/>
      <c r="CL57" s="593"/>
      <c r="CM57" s="593"/>
      <c r="CN57" s="593"/>
      <c r="CO57" s="593"/>
      <c r="CP57" s="593"/>
      <c r="CQ57" s="593"/>
      <c r="CR57" s="593"/>
      <c r="CS57" s="593"/>
      <c r="CT57" s="593"/>
      <c r="CU57" s="593"/>
      <c r="CV57" s="593"/>
      <c r="CW57" s="593"/>
      <c r="CX57" s="593"/>
      <c r="CY57" s="593"/>
      <c r="CZ57" s="593"/>
      <c r="DA57" s="593"/>
      <c r="DB57" s="593"/>
      <c r="DC57" s="593"/>
      <c r="DD57" s="593"/>
      <c r="DE57" s="593"/>
      <c r="DF57" s="593"/>
      <c r="DG57" s="593"/>
      <c r="DH57" s="593"/>
      <c r="DI57" s="593"/>
      <c r="DJ57" s="593"/>
      <c r="DK57" s="593"/>
      <c r="DL57" s="593"/>
      <c r="DM57" s="593"/>
      <c r="DN57" s="593"/>
      <c r="DO57" s="593"/>
      <c r="DP57" s="593"/>
      <c r="DQ57" s="593"/>
      <c r="DR57" s="593"/>
      <c r="DS57" s="593"/>
      <c r="DT57" s="593"/>
      <c r="DU57" s="593"/>
      <c r="DV57" s="593"/>
      <c r="DW57" s="593"/>
      <c r="DX57" s="593"/>
      <c r="DY57" s="593"/>
      <c r="DZ57" s="593"/>
      <c r="EA57" s="593"/>
      <c r="EB57" s="593"/>
      <c r="EC57" s="593"/>
      <c r="ED57" s="593"/>
      <c r="EE57" s="593"/>
      <c r="EF57" s="593"/>
      <c r="EG57" s="593"/>
      <c r="EH57" s="593"/>
      <c r="EI57" s="593"/>
      <c r="EJ57" s="593"/>
      <c r="EK57" s="593"/>
      <c r="EL57" s="593"/>
      <c r="EM57" s="593"/>
      <c r="EN57" s="593"/>
      <c r="EO57" s="593"/>
      <c r="EP57" s="593"/>
      <c r="EQ57" s="593"/>
      <c r="ER57" s="593"/>
      <c r="ES57" s="593"/>
      <c r="ET57" s="593"/>
      <c r="EU57" s="593"/>
      <c r="EV57" s="593"/>
      <c r="EW57" s="593"/>
      <c r="EX57" s="593"/>
      <c r="EY57" s="593"/>
      <c r="EZ57" s="593"/>
      <c r="FA57" s="593"/>
      <c r="FB57" s="593"/>
      <c r="FC57" s="593"/>
      <c r="FD57" s="593"/>
      <c r="FE57" s="593"/>
      <c r="FF57" s="593"/>
      <c r="FG57" s="593"/>
      <c r="FH57" s="593"/>
      <c r="FI57" s="593"/>
      <c r="FJ57" s="593"/>
      <c r="FK57" s="593"/>
      <c r="FL57" s="593"/>
      <c r="FM57" s="593"/>
      <c r="FN57" s="593"/>
      <c r="FO57" s="593"/>
      <c r="FP57" s="593"/>
      <c r="FQ57" s="593"/>
      <c r="FR57" s="593"/>
      <c r="FS57" s="593"/>
      <c r="FT57" s="593"/>
      <c r="FU57" s="593"/>
      <c r="FV57" s="593"/>
      <c r="FW57" s="593"/>
      <c r="FX57" s="593"/>
      <c r="FY57" s="593"/>
      <c r="FZ57" s="593"/>
      <c r="GA57" s="593"/>
      <c r="GB57" s="593"/>
      <c r="GC57" s="593"/>
      <c r="GD57" s="593"/>
      <c r="GE57" s="593"/>
      <c r="GF57" s="593"/>
      <c r="GG57" s="593"/>
      <c r="GH57" s="593"/>
      <c r="GI57" s="593"/>
      <c r="GJ57" s="593"/>
      <c r="GK57" s="593"/>
      <c r="GL57" s="593"/>
      <c r="GM57" s="593"/>
      <c r="GN57" s="593"/>
      <c r="GO57" s="593"/>
      <c r="GP57" s="593"/>
      <c r="GQ57" s="593"/>
      <c r="GR57" s="593"/>
      <c r="GS57" s="593"/>
      <c r="GT57" s="593"/>
      <c r="GU57" s="593"/>
      <c r="GV57" s="593"/>
      <c r="GW57" s="593"/>
      <c r="GX57" s="593"/>
      <c r="GY57" s="593"/>
      <c r="GZ57" s="593"/>
      <c r="HA57" s="593"/>
      <c r="HB57" s="593"/>
      <c r="HC57" s="593"/>
      <c r="HD57" s="593"/>
      <c r="HE57" s="593"/>
      <c r="HF57" s="593"/>
      <c r="HG57" s="593"/>
      <c r="HH57" s="593"/>
      <c r="HI57" s="593"/>
      <c r="HJ57" s="593"/>
      <c r="HK57" s="593"/>
      <c r="HL57" s="593"/>
      <c r="HM57" s="593"/>
      <c r="HN57" s="593"/>
      <c r="HO57" s="593"/>
      <c r="HP57" s="593"/>
      <c r="HQ57" s="593"/>
      <c r="HR57" s="593"/>
      <c r="HS57" s="593"/>
      <c r="HT57" s="593"/>
      <c r="HU57" s="593"/>
      <c r="HV57" s="593"/>
      <c r="HW57" s="593"/>
      <c r="HX57" s="593"/>
      <c r="HY57" s="593"/>
      <c r="HZ57" s="593"/>
      <c r="IA57" s="593"/>
      <c r="IB57" s="593"/>
      <c r="IC57" s="593"/>
      <c r="ID57" s="593"/>
      <c r="IE57" s="593"/>
      <c r="IF57" s="593"/>
      <c r="IG57" s="593"/>
      <c r="IH57" s="593"/>
      <c r="II57" s="593"/>
      <c r="IJ57" s="593"/>
      <c r="IK57" s="593"/>
      <c r="IL57" s="593"/>
      <c r="IM57" s="593"/>
      <c r="IN57" s="593"/>
      <c r="IO57" s="593"/>
      <c r="IP57" s="593"/>
      <c r="IQ57" s="593"/>
      <c r="IR57" s="593"/>
    </row>
    <row r="58" spans="1:252" ht="12.75" customHeight="1" thickBot="1">
      <c r="A58" s="1347" t="s">
        <v>247</v>
      </c>
      <c r="B58" s="1347"/>
      <c r="C58" s="1347"/>
      <c r="D58" s="1347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</row>
    <row r="59" spans="1:252" ht="22.5" customHeight="1">
      <c r="A59" s="1343" t="s">
        <v>156</v>
      </c>
      <c r="B59" s="1344"/>
      <c r="C59" s="549" t="s">
        <v>157</v>
      </c>
      <c r="D59" s="611" t="s">
        <v>241</v>
      </c>
      <c r="E59" s="612" t="s">
        <v>159</v>
      </c>
      <c r="F59" s="612" t="s">
        <v>816</v>
      </c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</row>
    <row r="60" spans="1:252" ht="12.75" customHeight="1" thickBot="1">
      <c r="A60" s="1345"/>
      <c r="B60" s="1346"/>
      <c r="C60" s="552" t="s">
        <v>161</v>
      </c>
      <c r="D60" s="627" t="s">
        <v>162</v>
      </c>
      <c r="E60" s="628" t="s">
        <v>163</v>
      </c>
      <c r="F60" s="628" t="s">
        <v>164</v>
      </c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</row>
    <row r="61" spans="1:252" ht="12.75" customHeight="1">
      <c r="A61" s="160" t="s">
        <v>38</v>
      </c>
      <c r="B61" s="153"/>
      <c r="C61" s="529" t="s">
        <v>659</v>
      </c>
      <c r="D61" s="100"/>
      <c r="E61" s="100"/>
      <c r="F61" s="100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</row>
    <row r="62" spans="1:252" ht="12.75" customHeight="1">
      <c r="A62" s="160" t="s">
        <v>40</v>
      </c>
      <c r="B62" s="153"/>
      <c r="C62" s="529" t="s">
        <v>179</v>
      </c>
      <c r="D62" s="100"/>
      <c r="E62" s="100"/>
      <c r="F62" s="100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</row>
    <row r="63" spans="1:252" ht="12.75" customHeight="1">
      <c r="A63" s="160" t="s">
        <v>47</v>
      </c>
      <c r="B63" s="153"/>
      <c r="C63" s="529" t="s">
        <v>181</v>
      </c>
      <c r="D63" s="100">
        <v>1440000</v>
      </c>
      <c r="E63" s="100">
        <v>1440000</v>
      </c>
      <c r="F63" s="100">
        <v>1440000</v>
      </c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</row>
    <row r="64" spans="1:252" ht="12.75" customHeight="1">
      <c r="A64" s="160" t="s">
        <v>49</v>
      </c>
      <c r="B64" s="153"/>
      <c r="C64" s="529" t="s">
        <v>180</v>
      </c>
      <c r="D64" s="100"/>
      <c r="E64" s="100"/>
      <c r="F64" s="100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</row>
    <row r="65" spans="1:252" ht="12.75" customHeight="1">
      <c r="A65" s="160" t="s">
        <v>51</v>
      </c>
      <c r="B65" s="153"/>
      <c r="C65" s="529" t="s">
        <v>182</v>
      </c>
      <c r="D65" s="100">
        <v>400000</v>
      </c>
      <c r="E65" s="100">
        <v>400000</v>
      </c>
      <c r="F65" s="100">
        <v>400000</v>
      </c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</row>
    <row r="66" spans="1:252" ht="12.75" customHeight="1">
      <c r="A66" s="160" t="s">
        <v>53</v>
      </c>
      <c r="B66" s="153"/>
      <c r="C66" s="526" t="s">
        <v>670</v>
      </c>
      <c r="D66" s="100"/>
      <c r="E66" s="100">
        <v>770</v>
      </c>
      <c r="F66" s="100">
        <v>770</v>
      </c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</row>
    <row r="67" spans="1:252" ht="12.75" customHeight="1">
      <c r="A67" s="604" t="s">
        <v>55</v>
      </c>
      <c r="B67" s="237"/>
      <c r="C67" s="539" t="s">
        <v>185</v>
      </c>
      <c r="D67" s="220"/>
      <c r="E67" s="220"/>
      <c r="F67" s="220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</row>
    <row r="68" spans="1:252" s="265" customFormat="1" ht="12.75" customHeight="1">
      <c r="A68" s="629" t="s">
        <v>57</v>
      </c>
      <c r="B68" s="629" t="s">
        <v>169</v>
      </c>
      <c r="C68" s="590" t="s">
        <v>221</v>
      </c>
      <c r="D68" s="630">
        <f>SUM(D61:D67)</f>
        <v>1840000</v>
      </c>
      <c r="E68" s="630">
        <f>SUM(E61:E67)</f>
        <v>1840770</v>
      </c>
      <c r="F68" s="630">
        <f>SUM(F61:F67)</f>
        <v>1840770</v>
      </c>
      <c r="G68" s="266"/>
      <c r="H68" s="266"/>
      <c r="I68" s="266"/>
      <c r="J68" s="266"/>
      <c r="K68" s="266"/>
      <c r="L68" s="266"/>
      <c r="M68" s="266"/>
      <c r="N68" s="266"/>
      <c r="O68" s="266"/>
      <c r="P68" s="266"/>
      <c r="Q68" s="266"/>
      <c r="R68" s="266"/>
      <c r="S68" s="266"/>
      <c r="T68" s="266"/>
      <c r="U68" s="266"/>
      <c r="V68" s="266"/>
      <c r="W68" s="266"/>
      <c r="X68" s="266"/>
      <c r="Y68" s="266"/>
      <c r="Z68" s="266"/>
      <c r="AA68" s="266"/>
      <c r="AB68" s="266"/>
      <c r="AC68" s="266"/>
      <c r="AD68" s="266"/>
      <c r="AE68" s="266"/>
      <c r="AF68" s="266"/>
      <c r="AG68" s="266"/>
      <c r="AH68" s="266"/>
      <c r="AI68" s="266"/>
      <c r="AJ68" s="266"/>
      <c r="AK68" s="266"/>
      <c r="AL68" s="266"/>
      <c r="AM68" s="266"/>
      <c r="AN68" s="266"/>
      <c r="AO68" s="266"/>
      <c r="AP68" s="266"/>
      <c r="AQ68" s="266"/>
      <c r="AR68" s="266"/>
      <c r="AS68" s="266"/>
      <c r="AT68" s="266"/>
      <c r="AU68" s="266"/>
      <c r="AV68" s="266"/>
      <c r="AW68" s="266"/>
      <c r="AX68" s="266"/>
      <c r="AY68" s="266"/>
      <c r="AZ68" s="266"/>
      <c r="BA68" s="266"/>
      <c r="BB68" s="266"/>
      <c r="BC68" s="266"/>
      <c r="BD68" s="266"/>
      <c r="BE68" s="266"/>
      <c r="BF68" s="266"/>
      <c r="BG68" s="266"/>
      <c r="BH68" s="266"/>
      <c r="BI68" s="266"/>
      <c r="BJ68" s="266"/>
      <c r="BK68" s="266"/>
      <c r="BL68" s="266"/>
      <c r="BM68" s="266"/>
      <c r="BN68" s="266"/>
      <c r="BO68" s="266"/>
      <c r="BP68" s="266"/>
      <c r="BQ68" s="266"/>
      <c r="BR68" s="266"/>
      <c r="BS68" s="266"/>
      <c r="BT68" s="266"/>
      <c r="BU68" s="266"/>
      <c r="BV68" s="266"/>
      <c r="BW68" s="266"/>
      <c r="BX68" s="266"/>
      <c r="BY68" s="266"/>
      <c r="BZ68" s="266"/>
      <c r="CA68" s="266"/>
      <c r="CB68" s="266"/>
      <c r="CC68" s="266"/>
      <c r="CD68" s="266"/>
      <c r="CE68" s="266"/>
      <c r="CF68" s="266"/>
      <c r="CG68" s="266"/>
      <c r="CH68" s="266"/>
      <c r="CI68" s="266"/>
      <c r="CJ68" s="266"/>
      <c r="CK68" s="266"/>
      <c r="CL68" s="266"/>
      <c r="CM68" s="266"/>
      <c r="CN68" s="266"/>
      <c r="CO68" s="266"/>
      <c r="CP68" s="266"/>
      <c r="CQ68" s="266"/>
      <c r="CR68" s="266"/>
      <c r="CS68" s="266"/>
      <c r="CT68" s="266"/>
      <c r="CU68" s="266"/>
      <c r="CV68" s="266"/>
      <c r="CW68" s="266"/>
      <c r="CX68" s="266"/>
      <c r="CY68" s="266"/>
      <c r="CZ68" s="266"/>
      <c r="DA68" s="266"/>
      <c r="DB68" s="266"/>
      <c r="DC68" s="266"/>
      <c r="DD68" s="266"/>
      <c r="DE68" s="266"/>
      <c r="DF68" s="266"/>
      <c r="DG68" s="266"/>
      <c r="DH68" s="266"/>
      <c r="DI68" s="266"/>
      <c r="DJ68" s="266"/>
      <c r="DK68" s="266"/>
      <c r="DL68" s="266"/>
      <c r="DM68" s="266"/>
      <c r="DN68" s="266"/>
      <c r="DO68" s="266"/>
      <c r="DP68" s="266"/>
      <c r="DQ68" s="266"/>
      <c r="DR68" s="266"/>
      <c r="DS68" s="266"/>
      <c r="DT68" s="266"/>
      <c r="DU68" s="266"/>
      <c r="DV68" s="266"/>
      <c r="DW68" s="266"/>
      <c r="DX68" s="266"/>
      <c r="DY68" s="266"/>
      <c r="DZ68" s="266"/>
      <c r="EA68" s="266"/>
      <c r="EB68" s="266"/>
      <c r="EC68" s="266"/>
      <c r="ED68" s="266"/>
      <c r="EE68" s="266"/>
      <c r="EF68" s="266"/>
      <c r="EG68" s="266"/>
      <c r="EH68" s="266"/>
      <c r="EI68" s="266"/>
      <c r="EJ68" s="266"/>
      <c r="EK68" s="266"/>
      <c r="EL68" s="266"/>
      <c r="EM68" s="266"/>
      <c r="EN68" s="266"/>
      <c r="EO68" s="266"/>
      <c r="EP68" s="266"/>
      <c r="EQ68" s="266"/>
      <c r="ER68" s="266"/>
      <c r="ES68" s="266"/>
      <c r="ET68" s="266"/>
      <c r="EU68" s="266"/>
      <c r="EV68" s="266"/>
      <c r="EW68" s="266"/>
      <c r="EX68" s="266"/>
      <c r="EY68" s="266"/>
      <c r="EZ68" s="266"/>
      <c r="FA68" s="266"/>
      <c r="FB68" s="266"/>
      <c r="FC68" s="266"/>
      <c r="FD68" s="266"/>
      <c r="FE68" s="266"/>
      <c r="FF68" s="266"/>
      <c r="FG68" s="266"/>
      <c r="FH68" s="266"/>
      <c r="FI68" s="266"/>
      <c r="FJ68" s="266"/>
      <c r="FK68" s="266"/>
      <c r="FL68" s="266"/>
      <c r="FM68" s="266"/>
      <c r="FN68" s="266"/>
      <c r="FO68" s="266"/>
      <c r="FP68" s="266"/>
      <c r="FQ68" s="266"/>
      <c r="FR68" s="266"/>
      <c r="FS68" s="266"/>
      <c r="FT68" s="266"/>
      <c r="FU68" s="266"/>
      <c r="FV68" s="266"/>
      <c r="FW68" s="266"/>
      <c r="FX68" s="266"/>
      <c r="FY68" s="266"/>
      <c r="FZ68" s="266"/>
      <c r="GA68" s="266"/>
      <c r="GB68" s="266"/>
      <c r="GC68" s="266"/>
      <c r="GD68" s="266"/>
      <c r="GE68" s="266"/>
      <c r="GF68" s="266"/>
      <c r="GG68" s="266"/>
      <c r="GH68" s="266"/>
      <c r="GI68" s="266"/>
      <c r="GJ68" s="266"/>
      <c r="GK68" s="266"/>
      <c r="GL68" s="266"/>
      <c r="GM68" s="266"/>
      <c r="GN68" s="266"/>
      <c r="GO68" s="266"/>
      <c r="GP68" s="266"/>
      <c r="GQ68" s="266"/>
      <c r="GR68" s="266"/>
      <c r="GS68" s="266"/>
      <c r="GT68" s="266"/>
      <c r="GU68" s="266"/>
      <c r="GV68" s="266"/>
      <c r="GW68" s="266"/>
      <c r="GX68" s="266"/>
      <c r="GY68" s="266"/>
      <c r="GZ68" s="266"/>
      <c r="HA68" s="266"/>
      <c r="HB68" s="266"/>
      <c r="HC68" s="266"/>
      <c r="HD68" s="266"/>
      <c r="HE68" s="266"/>
      <c r="HF68" s="266"/>
      <c r="HG68" s="266"/>
      <c r="HH68" s="266"/>
      <c r="HI68" s="266"/>
      <c r="HJ68" s="266"/>
      <c r="HK68" s="266"/>
      <c r="HL68" s="266"/>
      <c r="HM68" s="266"/>
      <c r="HN68" s="266"/>
      <c r="HO68" s="266"/>
      <c r="HP68" s="266"/>
      <c r="HQ68" s="266"/>
      <c r="HR68" s="266"/>
      <c r="HS68" s="266"/>
      <c r="HT68" s="266"/>
      <c r="HU68" s="266"/>
      <c r="HV68" s="266"/>
      <c r="HW68" s="266"/>
      <c r="HX68" s="266"/>
      <c r="HY68" s="266"/>
      <c r="HZ68" s="266"/>
      <c r="IA68" s="266"/>
      <c r="IB68" s="266"/>
      <c r="IC68" s="266"/>
      <c r="ID68" s="266"/>
      <c r="IE68" s="266"/>
      <c r="IF68" s="266"/>
      <c r="IG68" s="266"/>
      <c r="IH68" s="266"/>
      <c r="II68" s="266"/>
      <c r="IJ68" s="266"/>
      <c r="IK68" s="266"/>
      <c r="IL68" s="266"/>
      <c r="IM68" s="266"/>
      <c r="IN68" s="266"/>
      <c r="IO68" s="266"/>
      <c r="IP68" s="266"/>
      <c r="IQ68" s="266"/>
      <c r="IR68" s="266"/>
    </row>
    <row r="69" spans="1:252" ht="12.75" customHeight="1">
      <c r="A69" s="625" t="s">
        <v>86</v>
      </c>
      <c r="B69" s="626"/>
      <c r="C69" s="558" t="s">
        <v>662</v>
      </c>
      <c r="D69" s="163">
        <f>SUM(D70)+D71</f>
        <v>20000</v>
      </c>
      <c r="E69" s="163">
        <f>SUM(E70)+E71</f>
        <v>0</v>
      </c>
      <c r="F69" s="163">
        <f>SUM(F70)+F71</f>
        <v>15000</v>
      </c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</row>
    <row r="70" spans="1:252" ht="12.75" customHeight="1">
      <c r="A70" s="161" t="s">
        <v>59</v>
      </c>
      <c r="B70" s="101"/>
      <c r="C70" s="567" t="s">
        <v>683</v>
      </c>
      <c r="D70" s="79"/>
      <c r="E70" s="79"/>
      <c r="F70" s="948">
        <v>0</v>
      </c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</row>
    <row r="71" spans="1:252" ht="12.75" customHeight="1">
      <c r="A71" s="161" t="s">
        <v>61</v>
      </c>
      <c r="B71" s="1114"/>
      <c r="C71" s="567" t="s">
        <v>801</v>
      </c>
      <c r="D71" s="1273">
        <v>20000</v>
      </c>
      <c r="E71" s="1273"/>
      <c r="F71" s="1273">
        <v>15000</v>
      </c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</row>
    <row r="72" spans="1:252" ht="12.75" customHeight="1">
      <c r="A72" s="161" t="s">
        <v>63</v>
      </c>
      <c r="B72" s="118" t="s">
        <v>176</v>
      </c>
      <c r="C72" s="591" t="s">
        <v>189</v>
      </c>
      <c r="D72" s="588">
        <f>SUM(D69)</f>
        <v>20000</v>
      </c>
      <c r="E72" s="588">
        <f>SUM(E69)</f>
        <v>0</v>
      </c>
      <c r="F72" s="588">
        <f>SUM(F69)</f>
        <v>15000</v>
      </c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</row>
    <row r="73" spans="1:252" ht="12.75" customHeight="1">
      <c r="A73" s="161" t="s">
        <v>65</v>
      </c>
      <c r="B73" s="118" t="s">
        <v>186</v>
      </c>
      <c r="C73" s="591" t="s">
        <v>821</v>
      </c>
      <c r="D73" s="588"/>
      <c r="E73" s="588"/>
      <c r="F73" s="588">
        <v>800000</v>
      </c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</row>
    <row r="74" spans="1:252" ht="12.75" customHeight="1">
      <c r="A74" s="160" t="s">
        <v>92</v>
      </c>
      <c r="B74" s="101"/>
      <c r="C74" s="568" t="s">
        <v>225</v>
      </c>
      <c r="D74" s="100">
        <v>3309000</v>
      </c>
      <c r="E74" s="100">
        <v>455730</v>
      </c>
      <c r="F74" s="100">
        <v>455730</v>
      </c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</row>
    <row r="75" spans="1:252" ht="12.75" customHeight="1">
      <c r="A75" s="160" t="s">
        <v>66</v>
      </c>
      <c r="B75" s="122"/>
      <c r="C75" s="150" t="s">
        <v>690</v>
      </c>
      <c r="D75" s="100">
        <v>26751000</v>
      </c>
      <c r="E75" s="100">
        <v>29960135</v>
      </c>
      <c r="F75" s="100">
        <v>30315839</v>
      </c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</row>
    <row r="76" spans="1:252" ht="12.75" customHeight="1">
      <c r="A76" s="604" t="s">
        <v>67</v>
      </c>
      <c r="B76" s="427"/>
      <c r="C76" s="1115" t="s">
        <v>800</v>
      </c>
      <c r="D76" s="220">
        <v>76898000</v>
      </c>
      <c r="E76" s="220">
        <v>79858365</v>
      </c>
      <c r="F76" s="220">
        <v>79858365</v>
      </c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</row>
    <row r="77" spans="1:252" ht="12.75" customHeight="1" thickBot="1">
      <c r="A77" s="646" t="s">
        <v>68</v>
      </c>
      <c r="B77" s="647" t="s">
        <v>187</v>
      </c>
      <c r="C77" s="618" t="s">
        <v>688</v>
      </c>
      <c r="D77" s="105">
        <f>SUM(D74:D76)</f>
        <v>106958000</v>
      </c>
      <c r="E77" s="105">
        <f>SUM(E74:E76)</f>
        <v>110274230</v>
      </c>
      <c r="F77" s="105">
        <f>SUM(F74:F76)</f>
        <v>110629934</v>
      </c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</row>
    <row r="78" spans="1:252" ht="19.5" customHeight="1" thickBot="1">
      <c r="A78" s="648" t="s">
        <v>70</v>
      </c>
      <c r="B78" s="649"/>
      <c r="C78" s="1116" t="s">
        <v>248</v>
      </c>
      <c r="D78" s="1117">
        <f>SUM(D68+D72+D77)</f>
        <v>108818000</v>
      </c>
      <c r="E78" s="1117">
        <f>SUM(E68+E72+E77)</f>
        <v>112115000</v>
      </c>
      <c r="F78" s="1117">
        <f>SUM(F68+F72+F77)+F73</f>
        <v>113285704</v>
      </c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</row>
    <row r="79" spans="1:252" ht="12.75" customHeight="1" thickBot="1">
      <c r="A79" s="1347" t="s">
        <v>249</v>
      </c>
      <c r="B79" s="1347"/>
      <c r="C79" s="1347"/>
      <c r="D79" s="1347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</row>
    <row r="80" spans="1:252" ht="28.5" customHeight="1">
      <c r="A80" s="1339" t="s">
        <v>156</v>
      </c>
      <c r="B80" s="1340"/>
      <c r="C80" s="638" t="s">
        <v>157</v>
      </c>
      <c r="D80" s="639" t="s">
        <v>241</v>
      </c>
      <c r="E80" s="640" t="s">
        <v>159</v>
      </c>
      <c r="F80" s="640" t="s">
        <v>816</v>
      </c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</row>
    <row r="81" spans="1:252" ht="14.25" customHeight="1" thickBot="1">
      <c r="A81" s="1341"/>
      <c r="B81" s="1342"/>
      <c r="C81" s="641" t="s">
        <v>161</v>
      </c>
      <c r="D81" s="642" t="s">
        <v>162</v>
      </c>
      <c r="E81" s="643" t="s">
        <v>163</v>
      </c>
      <c r="F81" s="643" t="s">
        <v>164</v>
      </c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</row>
    <row r="82" spans="1:252" ht="14.25" customHeight="1">
      <c r="A82" s="634" t="s">
        <v>38</v>
      </c>
      <c r="B82" s="633"/>
      <c r="C82" s="529" t="s">
        <v>659</v>
      </c>
      <c r="D82" s="631"/>
      <c r="E82" s="632"/>
      <c r="F82" s="63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</row>
    <row r="83" spans="1:252" ht="14.25" customHeight="1">
      <c r="A83" s="634" t="s">
        <v>40</v>
      </c>
      <c r="B83" s="633"/>
      <c r="C83" s="529" t="s">
        <v>179</v>
      </c>
      <c r="D83" s="631"/>
      <c r="E83" s="632"/>
      <c r="F83" s="632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</row>
    <row r="84" spans="1:252" ht="14.25" customHeight="1">
      <c r="A84" s="634" t="s">
        <v>47</v>
      </c>
      <c r="B84" s="633"/>
      <c r="C84" s="529" t="s">
        <v>180</v>
      </c>
      <c r="D84" s="631">
        <v>300000</v>
      </c>
      <c r="E84" s="632">
        <v>299993</v>
      </c>
      <c r="F84" s="632">
        <v>299993</v>
      </c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</row>
    <row r="85" spans="1:252" ht="14.25" customHeight="1">
      <c r="A85" s="634" t="s">
        <v>49</v>
      </c>
      <c r="B85" s="633"/>
      <c r="C85" s="529" t="s">
        <v>182</v>
      </c>
      <c r="D85" s="631"/>
      <c r="E85" s="632"/>
      <c r="F85" s="632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</row>
    <row r="86" spans="1:252" ht="14.25" customHeight="1">
      <c r="A86" s="634" t="s">
        <v>51</v>
      </c>
      <c r="B86" s="633"/>
      <c r="C86" s="526" t="s">
        <v>670</v>
      </c>
      <c r="D86" s="631"/>
      <c r="E86" s="632"/>
      <c r="F86" s="632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</row>
    <row r="87" spans="1:252" ht="14.25" customHeight="1">
      <c r="A87" s="634" t="s">
        <v>53</v>
      </c>
      <c r="B87" s="633"/>
      <c r="C87" s="539" t="s">
        <v>185</v>
      </c>
      <c r="D87" s="631"/>
      <c r="E87" s="632"/>
      <c r="F87" s="632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</row>
    <row r="88" spans="1:252" s="81" customFormat="1" ht="12.75" customHeight="1">
      <c r="A88" s="637" t="s">
        <v>55</v>
      </c>
      <c r="B88" s="635" t="s">
        <v>169</v>
      </c>
      <c r="C88" s="590" t="s">
        <v>221</v>
      </c>
      <c r="D88" s="636">
        <f>SUM(D82:D87)</f>
        <v>300000</v>
      </c>
      <c r="E88" s="636">
        <f>SUM(E82:E87)</f>
        <v>299993</v>
      </c>
      <c r="F88" s="636">
        <f>SUM(F82:F87)</f>
        <v>299993</v>
      </c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  <c r="CI88" s="12"/>
      <c r="CJ88" s="12"/>
      <c r="CK88" s="12"/>
      <c r="CL88" s="12"/>
      <c r="CM88" s="12"/>
      <c r="CN88" s="12"/>
      <c r="CO88" s="12"/>
      <c r="CP88" s="12"/>
      <c r="CQ88" s="12"/>
      <c r="CR88" s="12"/>
      <c r="CS88" s="12"/>
      <c r="CT88" s="12"/>
      <c r="CU88" s="12"/>
      <c r="CV88" s="12"/>
      <c r="CW88" s="12"/>
      <c r="CX88" s="12"/>
      <c r="CY88" s="12"/>
      <c r="CZ88" s="12"/>
      <c r="DA88" s="12"/>
      <c r="DB88" s="12"/>
      <c r="DC88" s="12"/>
      <c r="DD88" s="12"/>
      <c r="DE88" s="12"/>
      <c r="DF88" s="12"/>
      <c r="DG88" s="12"/>
      <c r="DH88" s="12"/>
      <c r="DI88" s="12"/>
      <c r="DJ88" s="12"/>
      <c r="DK88" s="12"/>
      <c r="DL88" s="12"/>
      <c r="DM88" s="12"/>
      <c r="DN88" s="12"/>
      <c r="DO88" s="12"/>
      <c r="DP88" s="12"/>
      <c r="DQ88" s="12"/>
      <c r="DR88" s="12"/>
      <c r="DS88" s="12"/>
      <c r="DT88" s="12"/>
      <c r="DU88" s="12"/>
      <c r="DV88" s="12"/>
      <c r="DW88" s="12"/>
      <c r="DX88" s="12"/>
      <c r="DY88" s="12"/>
      <c r="DZ88" s="12"/>
      <c r="EA88" s="12"/>
      <c r="EB88" s="12"/>
      <c r="EC88" s="12"/>
      <c r="ED88" s="12"/>
      <c r="EE88" s="12"/>
      <c r="EF88" s="12"/>
      <c r="EG88" s="12"/>
      <c r="EH88" s="12"/>
      <c r="EI88" s="12"/>
      <c r="EJ88" s="12"/>
      <c r="EK88" s="12"/>
      <c r="EL88" s="12"/>
      <c r="EM88" s="12"/>
      <c r="EN88" s="12"/>
      <c r="EO88" s="12"/>
      <c r="EP88" s="12"/>
      <c r="EQ88" s="12"/>
      <c r="ER88" s="12"/>
      <c r="ES88" s="12"/>
      <c r="ET88" s="12"/>
      <c r="EU88" s="12"/>
      <c r="EV88" s="12"/>
      <c r="EW88" s="12"/>
      <c r="EX88" s="12"/>
      <c r="EY88" s="12"/>
      <c r="EZ88" s="12"/>
      <c r="FA88" s="12"/>
      <c r="FB88" s="12"/>
      <c r="FC88" s="12"/>
      <c r="FD88" s="12"/>
      <c r="FE88" s="12"/>
      <c r="FF88" s="12"/>
      <c r="FG88" s="12"/>
      <c r="FH88" s="12"/>
      <c r="FI88" s="12"/>
      <c r="FJ88" s="12"/>
      <c r="FK88" s="12"/>
      <c r="FL88" s="12"/>
      <c r="FM88" s="12"/>
      <c r="FN88" s="12"/>
      <c r="FO88" s="12"/>
      <c r="FP88" s="12"/>
      <c r="FQ88" s="12"/>
      <c r="FR88" s="12"/>
      <c r="FS88" s="12"/>
      <c r="FT88" s="12"/>
      <c r="FU88" s="12"/>
      <c r="FV88" s="12"/>
      <c r="FW88" s="12"/>
      <c r="FX88" s="12"/>
      <c r="FY88" s="12"/>
      <c r="FZ88" s="12"/>
      <c r="GA88" s="12"/>
      <c r="GB88" s="12"/>
      <c r="GC88" s="12"/>
      <c r="GD88" s="12"/>
      <c r="GE88" s="12"/>
      <c r="GF88" s="12"/>
      <c r="GG88" s="12"/>
      <c r="GH88" s="12"/>
      <c r="GI88" s="12"/>
      <c r="GJ88" s="12"/>
      <c r="GK88" s="12"/>
      <c r="GL88" s="12"/>
      <c r="GM88" s="12"/>
      <c r="GN88" s="12"/>
      <c r="GO88" s="12"/>
      <c r="GP88" s="12"/>
      <c r="GQ88" s="12"/>
      <c r="GR88" s="12"/>
      <c r="GS88" s="12"/>
      <c r="GT88" s="12"/>
      <c r="GU88" s="12"/>
      <c r="GV88" s="12"/>
      <c r="GW88" s="12"/>
      <c r="GX88" s="12"/>
      <c r="GY88" s="12"/>
      <c r="GZ88" s="12"/>
      <c r="HA88" s="12"/>
      <c r="HB88" s="12"/>
      <c r="HC88" s="12"/>
      <c r="HD88" s="12"/>
      <c r="HE88" s="12"/>
      <c r="HF88" s="12"/>
      <c r="HG88" s="12"/>
      <c r="HH88" s="12"/>
      <c r="HI88" s="12"/>
      <c r="HJ88" s="12"/>
      <c r="HK88" s="12"/>
      <c r="HL88" s="12"/>
      <c r="HM88" s="12"/>
      <c r="HN88" s="12"/>
      <c r="HO88" s="12"/>
      <c r="HP88" s="12"/>
      <c r="HQ88" s="12"/>
      <c r="HR88" s="12"/>
      <c r="HS88" s="12"/>
      <c r="HT88" s="12"/>
      <c r="HU88" s="12"/>
      <c r="HV88" s="12"/>
      <c r="HW88" s="12"/>
      <c r="HX88" s="12"/>
      <c r="HY88" s="12"/>
      <c r="HZ88" s="12"/>
      <c r="IA88" s="12"/>
      <c r="IB88" s="12"/>
      <c r="IC88" s="12"/>
      <c r="ID88" s="12"/>
      <c r="IE88" s="12"/>
      <c r="IF88" s="12"/>
      <c r="IG88" s="12"/>
      <c r="IH88" s="12"/>
      <c r="II88" s="12"/>
      <c r="IJ88" s="12"/>
      <c r="IK88" s="12"/>
      <c r="IL88" s="12"/>
      <c r="IM88" s="12"/>
      <c r="IN88" s="12"/>
      <c r="IO88" s="12"/>
      <c r="IP88" s="12"/>
      <c r="IQ88" s="12"/>
      <c r="IR88" s="12"/>
    </row>
    <row r="89" spans="1:252" ht="12.75" customHeight="1">
      <c r="A89" s="160" t="s">
        <v>57</v>
      </c>
      <c r="B89" s="122"/>
      <c r="C89" s="568" t="s">
        <v>225</v>
      </c>
      <c r="D89" s="100">
        <v>330000</v>
      </c>
      <c r="E89" s="100">
        <v>325007</v>
      </c>
      <c r="F89" s="100">
        <v>325007</v>
      </c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</row>
    <row r="90" spans="1:252" ht="12.75" customHeight="1">
      <c r="A90" s="160" t="s">
        <v>86</v>
      </c>
      <c r="B90" s="122"/>
      <c r="C90" s="150" t="s">
        <v>690</v>
      </c>
      <c r="D90" s="100">
        <v>10673000</v>
      </c>
      <c r="E90" s="100">
        <v>13542980</v>
      </c>
      <c r="F90" s="100">
        <v>13542980</v>
      </c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</row>
    <row r="91" spans="1:252" ht="12.75" customHeight="1">
      <c r="A91" s="604" t="s">
        <v>59</v>
      </c>
      <c r="B91" s="427"/>
      <c r="C91" s="1115" t="s">
        <v>800</v>
      </c>
      <c r="D91" s="220">
        <v>4146000</v>
      </c>
      <c r="E91" s="220">
        <v>3982020</v>
      </c>
      <c r="F91" s="220">
        <v>3982020</v>
      </c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</row>
    <row r="92" spans="1:252" ht="12.75" customHeight="1" thickBot="1">
      <c r="A92" s="651" t="s">
        <v>61</v>
      </c>
      <c r="B92" s="647" t="s">
        <v>176</v>
      </c>
      <c r="C92" s="618" t="s">
        <v>688</v>
      </c>
      <c r="D92" s="105">
        <f>SUM(D89:D91)</f>
        <v>15149000</v>
      </c>
      <c r="E92" s="105">
        <f>SUM(E89:E91)</f>
        <v>17850007</v>
      </c>
      <c r="F92" s="105">
        <f>SUM(F89:F91)</f>
        <v>17850007</v>
      </c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</row>
    <row r="93" spans="1:252" ht="17.25" customHeight="1" thickBot="1">
      <c r="A93" s="652" t="s">
        <v>63</v>
      </c>
      <c r="B93" s="649"/>
      <c r="C93" s="653" t="s">
        <v>250</v>
      </c>
      <c r="D93" s="650">
        <f>SUM(D92,D88)</f>
        <v>15449000</v>
      </c>
      <c r="E93" s="650">
        <f>SUM(E92,E88)</f>
        <v>18150000</v>
      </c>
      <c r="F93" s="650">
        <f>SUM(F92,F88)</f>
        <v>18150000</v>
      </c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</row>
    <row r="94" spans="1:6" s="167" customFormat="1" ht="12.75" customHeight="1">
      <c r="A94" s="164"/>
      <c r="B94" s="165"/>
      <c r="C94" s="166"/>
      <c r="D94" s="57"/>
      <c r="E94" s="57"/>
      <c r="F94" s="57"/>
    </row>
    <row r="95" spans="1:6" s="167" customFormat="1" ht="12.75" customHeight="1" thickBot="1">
      <c r="A95" s="164"/>
      <c r="B95" s="165"/>
      <c r="C95" s="166" t="s">
        <v>251</v>
      </c>
      <c r="D95" s="57"/>
      <c r="E95" s="57"/>
      <c r="F95" s="57"/>
    </row>
    <row r="96" spans="1:6" s="167" customFormat="1" ht="25.5" customHeight="1">
      <c r="A96" s="1343" t="s">
        <v>156</v>
      </c>
      <c r="B96" s="1344"/>
      <c r="C96" s="610" t="s">
        <v>157</v>
      </c>
      <c r="D96" s="611" t="s">
        <v>241</v>
      </c>
      <c r="E96" s="659" t="s">
        <v>159</v>
      </c>
      <c r="F96" s="659" t="s">
        <v>816</v>
      </c>
    </row>
    <row r="97" spans="1:6" s="167" customFormat="1" ht="12.75" customHeight="1" thickBot="1">
      <c r="A97" s="1345"/>
      <c r="B97" s="1346"/>
      <c r="C97" s="613" t="s">
        <v>161</v>
      </c>
      <c r="D97" s="614" t="s">
        <v>162</v>
      </c>
      <c r="E97" s="628" t="s">
        <v>163</v>
      </c>
      <c r="F97" s="628" t="s">
        <v>164</v>
      </c>
    </row>
    <row r="98" spans="1:6" s="167" customFormat="1" ht="12.75" customHeight="1">
      <c r="A98" s="160" t="s">
        <v>38</v>
      </c>
      <c r="B98" s="122"/>
      <c r="C98" s="529" t="s">
        <v>659</v>
      </c>
      <c r="D98" s="163">
        <v>500000</v>
      </c>
      <c r="E98" s="168">
        <v>130192</v>
      </c>
      <c r="F98" s="168">
        <v>130192</v>
      </c>
    </row>
    <row r="99" spans="1:6" s="167" customFormat="1" ht="12.75" customHeight="1">
      <c r="A99" s="160" t="s">
        <v>40</v>
      </c>
      <c r="B99" s="122"/>
      <c r="C99" s="529" t="s">
        <v>179</v>
      </c>
      <c r="D99" s="163">
        <v>0</v>
      </c>
      <c r="E99" s="168">
        <v>0</v>
      </c>
      <c r="F99" s="168">
        <v>0</v>
      </c>
    </row>
    <row r="100" spans="1:6" s="167" customFormat="1" ht="12.75" customHeight="1">
      <c r="A100" s="160" t="s">
        <v>47</v>
      </c>
      <c r="B100" s="122"/>
      <c r="C100" s="529" t="s">
        <v>180</v>
      </c>
      <c r="D100" s="163">
        <v>100000</v>
      </c>
      <c r="E100" s="168">
        <v>140000</v>
      </c>
      <c r="F100" s="168">
        <v>140000</v>
      </c>
    </row>
    <row r="101" spans="1:6" s="167" customFormat="1" ht="12.75" customHeight="1">
      <c r="A101" s="160" t="s">
        <v>49</v>
      </c>
      <c r="B101" s="122"/>
      <c r="C101" s="529" t="s">
        <v>786</v>
      </c>
      <c r="D101" s="163">
        <v>15000000</v>
      </c>
      <c r="E101" s="168">
        <v>16500000</v>
      </c>
      <c r="F101" s="168">
        <v>16500000</v>
      </c>
    </row>
    <row r="102" spans="1:6" s="167" customFormat="1" ht="12.75" customHeight="1">
      <c r="A102" s="160" t="s">
        <v>51</v>
      </c>
      <c r="B102" s="122"/>
      <c r="C102" s="529" t="s">
        <v>182</v>
      </c>
      <c r="D102" s="163">
        <v>3900000</v>
      </c>
      <c r="E102" s="168">
        <v>4500000</v>
      </c>
      <c r="F102" s="168">
        <v>4500000</v>
      </c>
    </row>
    <row r="103" spans="1:6" s="167" customFormat="1" ht="12.75" customHeight="1">
      <c r="A103" s="160" t="s">
        <v>53</v>
      </c>
      <c r="B103" s="122"/>
      <c r="C103" s="526" t="s">
        <v>670</v>
      </c>
      <c r="D103" s="163">
        <v>0</v>
      </c>
      <c r="E103" s="168"/>
      <c r="F103" s="168"/>
    </row>
    <row r="104" spans="1:6" s="167" customFormat="1" ht="12.75" customHeight="1">
      <c r="A104" s="160" t="s">
        <v>55</v>
      </c>
      <c r="B104" s="122"/>
      <c r="C104" s="539" t="s">
        <v>185</v>
      </c>
      <c r="D104" s="163"/>
      <c r="E104" s="168"/>
      <c r="F104" s="168"/>
    </row>
    <row r="105" spans="1:6" s="170" customFormat="1" ht="12.75" customHeight="1">
      <c r="A105" s="145" t="s">
        <v>57</v>
      </c>
      <c r="B105" s="654" t="s">
        <v>169</v>
      </c>
      <c r="C105" s="590" t="s">
        <v>221</v>
      </c>
      <c r="D105" s="636">
        <f>SUM(D98:D104)</f>
        <v>19500000</v>
      </c>
      <c r="E105" s="636">
        <f>SUM(E98:E104)</f>
        <v>21270192</v>
      </c>
      <c r="F105" s="636">
        <f>SUM(F98:F104)</f>
        <v>21270192</v>
      </c>
    </row>
    <row r="106" spans="1:6" s="170" customFormat="1" ht="12.75" customHeight="1">
      <c r="A106" s="142" t="s">
        <v>86</v>
      </c>
      <c r="B106" s="654"/>
      <c r="C106" s="568" t="s">
        <v>225</v>
      </c>
      <c r="D106" s="1124">
        <v>3047000</v>
      </c>
      <c r="E106" s="1120">
        <v>3099073</v>
      </c>
      <c r="F106" s="1120">
        <v>3099073</v>
      </c>
    </row>
    <row r="107" spans="1:6" s="170" customFormat="1" ht="12.75" customHeight="1">
      <c r="A107" s="142" t="s">
        <v>59</v>
      </c>
      <c r="B107" s="654"/>
      <c r="C107" s="657" t="s">
        <v>690</v>
      </c>
      <c r="D107" s="1119">
        <v>53372000</v>
      </c>
      <c r="E107" s="1121">
        <v>51256000</v>
      </c>
      <c r="F107" s="1121">
        <v>46652407</v>
      </c>
    </row>
    <row r="108" spans="1:6" s="655" customFormat="1" ht="12.75" customHeight="1">
      <c r="A108" s="544" t="s">
        <v>61</v>
      </c>
      <c r="B108" s="656"/>
      <c r="C108" s="658" t="s">
        <v>691</v>
      </c>
      <c r="D108" s="706">
        <v>16288000</v>
      </c>
      <c r="E108" s="1122">
        <v>15145000</v>
      </c>
      <c r="F108" s="1122">
        <v>9941807</v>
      </c>
    </row>
    <row r="109" spans="1:6" s="170" customFormat="1" ht="12.75" customHeight="1">
      <c r="A109" s="528" t="s">
        <v>63</v>
      </c>
      <c r="B109" s="1125"/>
      <c r="C109" s="1118" t="s">
        <v>800</v>
      </c>
      <c r="D109" s="1040">
        <v>32157000</v>
      </c>
      <c r="E109" s="1123">
        <v>18496735</v>
      </c>
      <c r="F109" s="1123">
        <v>18496735</v>
      </c>
    </row>
    <row r="110" spans="1:6" s="170" customFormat="1" ht="12.75" customHeight="1" thickBot="1">
      <c r="A110" s="660" t="s">
        <v>65</v>
      </c>
      <c r="B110" s="661" t="s">
        <v>176</v>
      </c>
      <c r="C110" s="618" t="s">
        <v>688</v>
      </c>
      <c r="D110" s="662">
        <f>SUM(D106:D107)+D109</f>
        <v>88576000</v>
      </c>
      <c r="E110" s="662">
        <f>SUM(E106:E107)+E109</f>
        <v>72851808</v>
      </c>
      <c r="F110" s="662">
        <f>SUM(F106:F107)+F109</f>
        <v>68248215</v>
      </c>
    </row>
    <row r="111" spans="1:6" s="167" customFormat="1" ht="36.75" customHeight="1" thickBot="1">
      <c r="A111" s="652" t="s">
        <v>92</v>
      </c>
      <c r="B111" s="649"/>
      <c r="C111" s="663" t="s">
        <v>252</v>
      </c>
      <c r="D111" s="650">
        <f>SUM(D105+D110)</f>
        <v>108076000</v>
      </c>
      <c r="E111" s="650">
        <f>SUM(E105+E110)</f>
        <v>94122000</v>
      </c>
      <c r="F111" s="650">
        <f>SUM(F105+F110)</f>
        <v>89518407</v>
      </c>
    </row>
    <row r="112" spans="1:6" s="167" customFormat="1" ht="12.75" customHeight="1">
      <c r="A112" s="164"/>
      <c r="B112" s="165"/>
      <c r="C112" s="166"/>
      <c r="D112" s="57"/>
      <c r="E112" s="57"/>
      <c r="F112" s="57"/>
    </row>
    <row r="113" spans="1:6" s="167" customFormat="1" ht="12.75" customHeight="1">
      <c r="A113" s="169"/>
      <c r="C113" s="170" t="s">
        <v>253</v>
      </c>
      <c r="D113" s="57">
        <f>D111+D93+D78+D57+D40</f>
        <v>966955000</v>
      </c>
      <c r="E113" s="57">
        <f>E111+E93+E78+E57+E40</f>
        <v>768297000</v>
      </c>
      <c r="F113" s="57">
        <f>F111+F93+F78+F57+F40</f>
        <v>768366587</v>
      </c>
    </row>
    <row r="114" spans="1:6" s="172" customFormat="1" ht="12.75" customHeight="1">
      <c r="A114" s="171"/>
      <c r="C114" s="173" t="s">
        <v>253</v>
      </c>
      <c r="D114" s="174"/>
      <c r="E114" s="174"/>
      <c r="F114" s="174"/>
    </row>
  </sheetData>
  <sheetProtection selectLockedCells="1" selectUnlockedCells="1"/>
  <mergeCells count="15">
    <mergeCell ref="A5:F5"/>
    <mergeCell ref="A6:C6"/>
    <mergeCell ref="D6:F6"/>
    <mergeCell ref="A2:F2"/>
    <mergeCell ref="A1:F1"/>
    <mergeCell ref="A4:F4"/>
    <mergeCell ref="A3:F3"/>
    <mergeCell ref="A80:B81"/>
    <mergeCell ref="A96:B97"/>
    <mergeCell ref="A7:B8"/>
    <mergeCell ref="A41:C41"/>
    <mergeCell ref="A42:B43"/>
    <mergeCell ref="A58:D58"/>
    <mergeCell ref="A59:B60"/>
    <mergeCell ref="A79:D79"/>
  </mergeCells>
  <printOptions horizontalCentered="1"/>
  <pageMargins left="0.7874015748031497" right="0.7874015748031497" top="1.062992125984252" bottom="1.062992125984252" header="0.5118110236220472" footer="0.7874015748031497"/>
  <pageSetup horizontalDpi="600" verticalDpi="600" orientation="portrait" paperSize="9" scale="75" r:id="rId1"/>
  <headerFooter alignWithMargins="0">
    <oddFooter>&amp;C&amp;"Times New Roman,Normál"&amp;12Oldal &amp;P</oddFooter>
  </headerFooter>
  <rowBreaks count="1" manualBreakCount="1">
    <brk id="57" max="5" man="1"/>
  </rowBreaks>
  <colBreaks count="1" manualBreakCount="1">
    <brk id="6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1:IP237"/>
  <sheetViews>
    <sheetView showGridLines="0" view="pageBreakPreview" zoomScale="110" zoomScaleSheetLayoutView="11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40" sqref="A40"/>
      <selection pane="bottomRight" activeCell="A4" sqref="A4:F4"/>
    </sheetView>
  </sheetViews>
  <sheetFormatPr defaultColWidth="11.7109375" defaultRowHeight="12.75" customHeight="1"/>
  <cols>
    <col min="1" max="1" width="4.7109375" style="56" customWidth="1"/>
    <col min="2" max="2" width="3.8515625" style="56" customWidth="1"/>
    <col min="3" max="3" width="56.28125" style="56" customWidth="1"/>
    <col min="4" max="4" width="12.28125" style="56" customWidth="1"/>
    <col min="5" max="6" width="14.7109375" style="57" bestFit="1" customWidth="1"/>
    <col min="7" max="16384" width="11.7109375" style="56" customWidth="1"/>
  </cols>
  <sheetData>
    <row r="1" spans="1:5" s="114" customFormat="1" ht="18" customHeight="1">
      <c r="A1" s="1321" t="s">
        <v>254</v>
      </c>
      <c r="B1" s="1321"/>
      <c r="C1" s="1321"/>
      <c r="D1" s="1321"/>
      <c r="E1" s="1321"/>
    </row>
    <row r="2" spans="1:6" ht="12.75" customHeight="1">
      <c r="A2" s="1360" t="s">
        <v>825</v>
      </c>
      <c r="B2" s="1360"/>
      <c r="C2" s="1360"/>
      <c r="D2" s="1360"/>
      <c r="E2" s="1360"/>
      <c r="F2" s="1360"/>
    </row>
    <row r="3" spans="1:6" ht="12.75" customHeight="1">
      <c r="A3" s="1360"/>
      <c r="B3" s="1360"/>
      <c r="C3" s="1360"/>
      <c r="D3" s="1360"/>
      <c r="E3" s="1360"/>
      <c r="F3" s="1360"/>
    </row>
    <row r="4" spans="1:6" ht="12.75" customHeight="1">
      <c r="A4" s="1360" t="s">
        <v>814</v>
      </c>
      <c r="B4" s="1360"/>
      <c r="C4" s="1360"/>
      <c r="D4" s="1360"/>
      <c r="E4" s="1360"/>
      <c r="F4" s="1360"/>
    </row>
    <row r="5" spans="1:9" s="139" customFormat="1" ht="12.75" customHeight="1">
      <c r="A5" s="1330" t="s">
        <v>255</v>
      </c>
      <c r="B5" s="1330"/>
      <c r="C5" s="1330"/>
      <c r="D5" s="1330"/>
      <c r="E5" s="1330"/>
      <c r="F5" s="1330"/>
      <c r="G5" s="56"/>
      <c r="H5" s="56"/>
      <c r="I5" s="56"/>
    </row>
    <row r="6" spans="1:9" s="139" customFormat="1" ht="12.75" customHeight="1">
      <c r="A6" s="1330"/>
      <c r="B6" s="1330"/>
      <c r="C6" s="1330"/>
      <c r="D6" s="1330"/>
      <c r="E6" s="1330"/>
      <c r="F6" s="1330"/>
      <c r="G6" s="56"/>
      <c r="H6" s="56"/>
      <c r="I6" s="56"/>
    </row>
    <row r="7" spans="1:9" s="139" customFormat="1" ht="12.75" customHeight="1">
      <c r="A7" s="1330"/>
      <c r="B7" s="1330"/>
      <c r="C7" s="1330"/>
      <c r="D7" s="1330"/>
      <c r="E7" s="1330"/>
      <c r="F7" s="1330"/>
      <c r="G7" s="56"/>
      <c r="H7" s="56"/>
      <c r="I7" s="56"/>
    </row>
    <row r="8" spans="1:9" s="139" customFormat="1" ht="12.75" customHeight="1">
      <c r="A8" s="175"/>
      <c r="B8" s="175"/>
      <c r="C8" s="175"/>
      <c r="D8" s="175"/>
      <c r="E8" s="159"/>
      <c r="F8" s="159"/>
      <c r="G8" s="56"/>
      <c r="H8" s="56"/>
      <c r="I8" s="56"/>
    </row>
    <row r="9" spans="2:9" s="139" customFormat="1" ht="12" customHeight="1" thickBot="1">
      <c r="B9" s="176"/>
      <c r="C9" s="176"/>
      <c r="D9" s="176"/>
      <c r="E9" s="177"/>
      <c r="F9" s="177" t="s">
        <v>219</v>
      </c>
      <c r="G9" s="56"/>
      <c r="H9" s="56"/>
      <c r="I9" s="56"/>
    </row>
    <row r="10" spans="1:9" s="139" customFormat="1" ht="48" customHeight="1">
      <c r="A10" s="1354" t="s">
        <v>156</v>
      </c>
      <c r="B10" s="1355"/>
      <c r="C10" s="664" t="s">
        <v>256</v>
      </c>
      <c r="D10" s="664" t="s">
        <v>257</v>
      </c>
      <c r="E10" s="612" t="s">
        <v>258</v>
      </c>
      <c r="F10" s="612" t="s">
        <v>816</v>
      </c>
      <c r="G10" s="56"/>
      <c r="H10" s="56"/>
      <c r="I10" s="56"/>
    </row>
    <row r="11" spans="1:9" s="139" customFormat="1" ht="12.75" customHeight="1" thickBot="1">
      <c r="A11" s="1356"/>
      <c r="B11" s="1357"/>
      <c r="C11" s="665" t="s">
        <v>161</v>
      </c>
      <c r="D11" s="665" t="s">
        <v>162</v>
      </c>
      <c r="E11" s="615" t="s">
        <v>163</v>
      </c>
      <c r="F11" s="615" t="s">
        <v>164</v>
      </c>
      <c r="G11" s="56"/>
      <c r="H11" s="56"/>
      <c r="I11" s="56"/>
    </row>
    <row r="12" spans="1:5" s="181" customFormat="1" ht="19.5" customHeight="1">
      <c r="A12" s="179" t="s">
        <v>38</v>
      </c>
      <c r="B12" s="180" t="s">
        <v>167</v>
      </c>
      <c r="C12" s="1358" t="s">
        <v>259</v>
      </c>
      <c r="D12" s="1358"/>
      <c r="E12" s="1358"/>
    </row>
    <row r="13" spans="1:9" s="147" customFormat="1" ht="12.75" customHeight="1">
      <c r="A13" s="179" t="s">
        <v>40</v>
      </c>
      <c r="B13" s="182">
        <v>1</v>
      </c>
      <c r="C13" s="13" t="s">
        <v>260</v>
      </c>
      <c r="D13" s="1128"/>
      <c r="E13" s="79">
        <v>673000</v>
      </c>
      <c r="F13" s="79">
        <v>673000</v>
      </c>
      <c r="G13" s="81"/>
      <c r="H13" s="81"/>
      <c r="I13" s="81"/>
    </row>
    <row r="14" spans="1:9" s="139" customFormat="1" ht="12.75" customHeight="1">
      <c r="A14" s="184" t="s">
        <v>47</v>
      </c>
      <c r="B14" s="185"/>
      <c r="C14" s="144" t="s">
        <v>261</v>
      </c>
      <c r="D14" s="1126"/>
      <c r="E14" s="100">
        <v>673000</v>
      </c>
      <c r="F14" s="100">
        <v>673000</v>
      </c>
      <c r="G14" s="56"/>
      <c r="H14" s="56"/>
      <c r="I14" s="56"/>
    </row>
    <row r="15" spans="1:9" s="139" customFormat="1" ht="12.75" customHeight="1">
      <c r="A15" s="179" t="s">
        <v>49</v>
      </c>
      <c r="B15" s="182">
        <v>2</v>
      </c>
      <c r="C15" s="13" t="s">
        <v>262</v>
      </c>
      <c r="D15" s="1128"/>
      <c r="E15" s="79">
        <f>E16</f>
        <v>551000</v>
      </c>
      <c r="F15" s="79">
        <f>F16</f>
        <v>551000</v>
      </c>
      <c r="G15" s="56"/>
      <c r="H15" s="56"/>
      <c r="I15" s="56"/>
    </row>
    <row r="16" spans="1:9" s="139" customFormat="1" ht="12.75" customHeight="1">
      <c r="A16" s="184" t="s">
        <v>51</v>
      </c>
      <c r="B16" s="185"/>
      <c r="C16" s="144" t="s">
        <v>261</v>
      </c>
      <c r="D16" s="1126"/>
      <c r="E16" s="100">
        <v>551000</v>
      </c>
      <c r="F16" s="100">
        <v>551000</v>
      </c>
      <c r="G16" s="56"/>
      <c r="H16" s="56"/>
      <c r="I16" s="56"/>
    </row>
    <row r="17" spans="1:9" s="139" customFormat="1" ht="12.75" customHeight="1">
      <c r="A17" s="184" t="s">
        <v>53</v>
      </c>
      <c r="B17" s="185"/>
      <c r="C17" s="20" t="s">
        <v>263</v>
      </c>
      <c r="D17" s="1126"/>
      <c r="E17" s="100"/>
      <c r="F17" s="100"/>
      <c r="G17" s="56"/>
      <c r="H17" s="56"/>
      <c r="I17" s="56"/>
    </row>
    <row r="18" spans="1:9" s="139" customFormat="1" ht="12.75" customHeight="1">
      <c r="A18" s="179" t="s">
        <v>55</v>
      </c>
      <c r="B18" s="182">
        <v>3</v>
      </c>
      <c r="C18" s="13" t="s">
        <v>267</v>
      </c>
      <c r="D18" s="1129"/>
      <c r="E18" s="79">
        <f>E19</f>
        <v>7000000</v>
      </c>
      <c r="F18" s="79">
        <f>F19</f>
        <v>7000000</v>
      </c>
      <c r="G18" s="56"/>
      <c r="H18" s="56"/>
      <c r="I18" s="56"/>
    </row>
    <row r="19" spans="1:9" s="139" customFormat="1" ht="12.75" customHeight="1">
      <c r="A19" s="184" t="s">
        <v>57</v>
      </c>
      <c r="B19" s="185"/>
      <c r="C19" s="144" t="s">
        <v>261</v>
      </c>
      <c r="D19" s="1127"/>
      <c r="E19" s="100">
        <v>7000000</v>
      </c>
      <c r="F19" s="100">
        <v>7000000</v>
      </c>
      <c r="G19" s="56"/>
      <c r="H19" s="56"/>
      <c r="I19" s="56"/>
    </row>
    <row r="20" spans="1:9" s="139" customFormat="1" ht="12.75" customHeight="1">
      <c r="A20" s="179" t="s">
        <v>86</v>
      </c>
      <c r="B20" s="182">
        <v>4</v>
      </c>
      <c r="C20" s="13" t="s">
        <v>268</v>
      </c>
      <c r="D20" s="1129"/>
      <c r="E20" s="79">
        <v>100000</v>
      </c>
      <c r="F20" s="79">
        <v>100000</v>
      </c>
      <c r="G20" s="56"/>
      <c r="H20" s="56"/>
      <c r="I20" s="56"/>
    </row>
    <row r="21" spans="1:9" s="139" customFormat="1" ht="12.75" customHeight="1">
      <c r="A21" s="184" t="s">
        <v>59</v>
      </c>
      <c r="B21" s="185"/>
      <c r="C21" s="144" t="s">
        <v>261</v>
      </c>
      <c r="D21" s="1127"/>
      <c r="E21" s="100">
        <v>100000</v>
      </c>
      <c r="F21" s="100">
        <v>100000</v>
      </c>
      <c r="G21" s="56"/>
      <c r="H21" s="56"/>
      <c r="I21" s="56"/>
    </row>
    <row r="22" spans="1:9" s="139" customFormat="1" ht="12.75" customHeight="1">
      <c r="A22" s="179" t="s">
        <v>61</v>
      </c>
      <c r="B22" s="182">
        <v>5</v>
      </c>
      <c r="C22" s="13" t="s">
        <v>269</v>
      </c>
      <c r="D22" s="187">
        <v>3</v>
      </c>
      <c r="E22" s="79">
        <f>SUM(E23:E26)</f>
        <v>9368000</v>
      </c>
      <c r="F22" s="79">
        <f>SUM(F23:F26)</f>
        <v>9702000</v>
      </c>
      <c r="G22" s="56"/>
      <c r="H22" s="56"/>
      <c r="I22" s="56"/>
    </row>
    <row r="23" spans="1:9" s="139" customFormat="1" ht="12.75" customHeight="1">
      <c r="A23" s="184" t="s">
        <v>63</v>
      </c>
      <c r="B23" s="185"/>
      <c r="C23" s="144" t="s">
        <v>264</v>
      </c>
      <c r="D23" s="188"/>
      <c r="E23" s="100">
        <v>5197000</v>
      </c>
      <c r="F23" s="100">
        <v>5197000</v>
      </c>
      <c r="G23" s="56"/>
      <c r="H23" s="56"/>
      <c r="I23" s="56"/>
    </row>
    <row r="24" spans="1:9" s="139" customFormat="1" ht="12.75" customHeight="1">
      <c r="A24" s="184" t="s">
        <v>65</v>
      </c>
      <c r="B24" s="185"/>
      <c r="C24" s="144" t="s">
        <v>265</v>
      </c>
      <c r="D24" s="188"/>
      <c r="E24" s="100">
        <v>1168000</v>
      </c>
      <c r="F24" s="100">
        <v>1168000</v>
      </c>
      <c r="G24" s="56"/>
      <c r="H24" s="56"/>
      <c r="I24" s="56"/>
    </row>
    <row r="25" spans="1:9" s="139" customFormat="1" ht="12.75" customHeight="1">
      <c r="A25" s="184" t="s">
        <v>92</v>
      </c>
      <c r="B25" s="189"/>
      <c r="C25" s="162" t="s">
        <v>266</v>
      </c>
      <c r="D25" s="190"/>
      <c r="E25" s="100">
        <v>1000000</v>
      </c>
      <c r="F25" s="100">
        <v>1000000</v>
      </c>
      <c r="G25" s="56"/>
      <c r="H25" s="56"/>
      <c r="I25" s="56"/>
    </row>
    <row r="26" spans="1:9" s="139" customFormat="1" ht="12.75" customHeight="1">
      <c r="A26" s="184" t="s">
        <v>66</v>
      </c>
      <c r="B26" s="189"/>
      <c r="C26" s="20" t="s">
        <v>270</v>
      </c>
      <c r="D26" s="190"/>
      <c r="E26" s="100">
        <v>2003000</v>
      </c>
      <c r="F26" s="100">
        <v>2337000</v>
      </c>
      <c r="G26" s="56"/>
      <c r="H26" s="56"/>
      <c r="I26" s="56"/>
    </row>
    <row r="27" spans="1:9" s="139" customFormat="1" ht="12.75" customHeight="1">
      <c r="A27" s="184" t="s">
        <v>67</v>
      </c>
      <c r="B27" s="189"/>
      <c r="C27" s="20" t="s">
        <v>263</v>
      </c>
      <c r="D27" s="190"/>
      <c r="E27" s="100"/>
      <c r="F27" s="100"/>
      <c r="G27" s="56"/>
      <c r="H27" s="56"/>
      <c r="I27" s="56"/>
    </row>
    <row r="28" spans="1:9" s="139" customFormat="1" ht="12.75" customHeight="1">
      <c r="A28" s="179" t="s">
        <v>68</v>
      </c>
      <c r="B28" s="191">
        <v>6</v>
      </c>
      <c r="C28" s="13" t="s">
        <v>271</v>
      </c>
      <c r="D28" s="192"/>
      <c r="E28" s="79">
        <f>SUM(E29:E31)</f>
        <v>200000</v>
      </c>
      <c r="F28" s="79">
        <f>SUM(F29:F31)</f>
        <v>200000</v>
      </c>
      <c r="G28" s="56"/>
      <c r="H28" s="56"/>
      <c r="I28" s="56"/>
    </row>
    <row r="29" spans="1:9" s="139" customFormat="1" ht="12.75" customHeight="1">
      <c r="A29" s="184" t="s">
        <v>70</v>
      </c>
      <c r="B29" s="189"/>
      <c r="C29" s="144" t="s">
        <v>272</v>
      </c>
      <c r="D29" s="188"/>
      <c r="E29" s="100"/>
      <c r="F29" s="100"/>
      <c r="G29" s="56"/>
      <c r="H29" s="56"/>
      <c r="I29" s="56"/>
    </row>
    <row r="30" spans="1:9" s="139" customFormat="1" ht="12.75" customHeight="1">
      <c r="A30" s="184" t="s">
        <v>97</v>
      </c>
      <c r="B30" s="189"/>
      <c r="C30" s="144" t="s">
        <v>263</v>
      </c>
      <c r="D30" s="188"/>
      <c r="E30" s="100"/>
      <c r="F30" s="100"/>
      <c r="G30" s="56"/>
      <c r="H30" s="56"/>
      <c r="I30" s="56"/>
    </row>
    <row r="31" spans="1:9" s="139" customFormat="1" ht="12.75" customHeight="1">
      <c r="A31" s="184" t="s">
        <v>99</v>
      </c>
      <c r="B31" s="189"/>
      <c r="C31" s="144" t="s">
        <v>266</v>
      </c>
      <c r="D31" s="188"/>
      <c r="E31" s="100">
        <v>200000</v>
      </c>
      <c r="F31" s="100">
        <v>200000</v>
      </c>
      <c r="G31" s="56"/>
      <c r="H31" s="56"/>
      <c r="I31" s="56"/>
    </row>
    <row r="32" spans="1:9" s="139" customFormat="1" ht="12.75" customHeight="1">
      <c r="A32" s="179" t="s">
        <v>101</v>
      </c>
      <c r="B32" s="191">
        <v>7</v>
      </c>
      <c r="C32" s="13" t="s">
        <v>274</v>
      </c>
      <c r="D32" s="188"/>
      <c r="E32" s="79">
        <f>SUM(E33:E34)</f>
        <v>0</v>
      </c>
      <c r="F32" s="79">
        <f>SUM(F33:F34)</f>
        <v>0</v>
      </c>
      <c r="G32" s="56"/>
      <c r="H32" s="56"/>
      <c r="I32" s="56"/>
    </row>
    <row r="33" spans="1:9" s="139" customFormat="1" ht="12.75" customHeight="1">
      <c r="A33" s="184" t="s">
        <v>103</v>
      </c>
      <c r="B33" s="189"/>
      <c r="C33" s="144" t="s">
        <v>264</v>
      </c>
      <c r="D33" s="188"/>
      <c r="E33" s="100"/>
      <c r="F33" s="100"/>
      <c r="G33" s="56"/>
      <c r="H33" s="56"/>
      <c r="I33" s="56"/>
    </row>
    <row r="34" spans="1:9" s="139" customFormat="1" ht="12.75" customHeight="1">
      <c r="A34" s="184" t="s">
        <v>105</v>
      </c>
      <c r="B34" s="189"/>
      <c r="C34" s="144" t="s">
        <v>265</v>
      </c>
      <c r="D34" s="188"/>
      <c r="E34" s="100"/>
      <c r="F34" s="100"/>
      <c r="G34" s="56"/>
      <c r="H34" s="56"/>
      <c r="I34" s="56"/>
    </row>
    <row r="35" spans="1:9" s="139" customFormat="1" ht="12.75" customHeight="1">
      <c r="A35" s="184" t="s">
        <v>107</v>
      </c>
      <c r="B35" s="189"/>
      <c r="C35" s="20" t="s">
        <v>270</v>
      </c>
      <c r="D35" s="188"/>
      <c r="E35" s="100"/>
      <c r="F35" s="100"/>
      <c r="G35" s="56"/>
      <c r="H35" s="56"/>
      <c r="I35" s="56"/>
    </row>
    <row r="36" spans="1:9" s="139" customFormat="1" ht="12.75" customHeight="1">
      <c r="A36" s="179" t="s">
        <v>109</v>
      </c>
      <c r="B36" s="191">
        <v>8</v>
      </c>
      <c r="C36" s="13" t="s">
        <v>275</v>
      </c>
      <c r="D36" s="188"/>
      <c r="E36" s="79">
        <f>SUM(E37:E40)</f>
        <v>26607089</v>
      </c>
      <c r="F36" s="79">
        <f>SUM(F37:F40)</f>
        <v>29179089</v>
      </c>
      <c r="G36" s="56"/>
      <c r="H36" s="56"/>
      <c r="I36" s="56"/>
    </row>
    <row r="37" spans="1:9" s="139" customFormat="1" ht="12.75" customHeight="1">
      <c r="A37" s="184" t="s">
        <v>111</v>
      </c>
      <c r="B37" s="189"/>
      <c r="C37" s="20" t="s">
        <v>270</v>
      </c>
      <c r="D37" s="193"/>
      <c r="E37" s="100">
        <v>7272000</v>
      </c>
      <c r="F37" s="100">
        <v>9844000</v>
      </c>
      <c r="G37" s="56"/>
      <c r="H37" s="56"/>
      <c r="I37" s="56"/>
    </row>
    <row r="38" spans="1:9" s="139" customFormat="1" ht="12.75" customHeight="1">
      <c r="A38" s="184" t="s">
        <v>113</v>
      </c>
      <c r="B38" s="189"/>
      <c r="C38" s="20" t="s">
        <v>692</v>
      </c>
      <c r="D38" s="193"/>
      <c r="E38" s="100">
        <v>16435089</v>
      </c>
      <c r="F38" s="100">
        <v>16435089</v>
      </c>
      <c r="G38" s="56"/>
      <c r="H38" s="56"/>
      <c r="I38" s="56"/>
    </row>
    <row r="39" spans="1:9" s="139" customFormat="1" ht="12.75" customHeight="1">
      <c r="A39" s="184" t="s">
        <v>115</v>
      </c>
      <c r="B39" s="189"/>
      <c r="C39" s="20" t="s">
        <v>693</v>
      </c>
      <c r="D39" s="193"/>
      <c r="E39" s="100">
        <v>2000000</v>
      </c>
      <c r="F39" s="100">
        <v>2000000</v>
      </c>
      <c r="G39" s="56"/>
      <c r="H39" s="56"/>
      <c r="I39" s="56"/>
    </row>
    <row r="40" spans="1:9" s="139" customFormat="1" ht="12.75" customHeight="1">
      <c r="A40" s="184" t="s">
        <v>117</v>
      </c>
      <c r="B40" s="189"/>
      <c r="C40" s="20" t="s">
        <v>694</v>
      </c>
      <c r="D40" s="193"/>
      <c r="E40" s="100">
        <v>900000</v>
      </c>
      <c r="F40" s="100">
        <v>900000</v>
      </c>
      <c r="G40" s="56"/>
      <c r="H40" s="56"/>
      <c r="I40" s="56"/>
    </row>
    <row r="41" spans="1:9" s="139" customFormat="1" ht="12.75" customHeight="1">
      <c r="A41" s="184" t="s">
        <v>118</v>
      </c>
      <c r="B41" s="189"/>
      <c r="C41" s="20" t="s">
        <v>695</v>
      </c>
      <c r="D41" s="193"/>
      <c r="E41" s="100">
        <v>0</v>
      </c>
      <c r="F41" s="100">
        <v>0</v>
      </c>
      <c r="G41" s="56"/>
      <c r="H41" s="56"/>
      <c r="I41" s="56"/>
    </row>
    <row r="42" spans="1:9" s="139" customFormat="1" ht="12" customHeight="1">
      <c r="A42" s="179" t="s">
        <v>120</v>
      </c>
      <c r="B42" s="191">
        <v>9</v>
      </c>
      <c r="C42" s="13" t="s">
        <v>278</v>
      </c>
      <c r="D42" s="193"/>
      <c r="E42" s="79">
        <v>3200000</v>
      </c>
      <c r="F42" s="79">
        <v>3200000</v>
      </c>
      <c r="G42" s="56"/>
      <c r="H42" s="56"/>
      <c r="I42" s="56"/>
    </row>
    <row r="43" spans="1:9" s="139" customFormat="1" ht="12.75" customHeight="1">
      <c r="A43" s="184" t="s">
        <v>122</v>
      </c>
      <c r="B43" s="189"/>
      <c r="C43" s="20" t="s">
        <v>696</v>
      </c>
      <c r="D43" s="193"/>
      <c r="E43" s="100"/>
      <c r="F43" s="100"/>
      <c r="G43" s="56"/>
      <c r="H43" s="56"/>
      <c r="I43" s="56"/>
    </row>
    <row r="44" spans="1:9" s="139" customFormat="1" ht="12.75" customHeight="1">
      <c r="A44" s="184" t="s">
        <v>124</v>
      </c>
      <c r="B44" s="189"/>
      <c r="C44" s="144" t="s">
        <v>748</v>
      </c>
      <c r="D44" s="193"/>
      <c r="E44" s="100">
        <v>1500000</v>
      </c>
      <c r="F44" s="100">
        <v>1500000</v>
      </c>
      <c r="G44" s="56"/>
      <c r="H44" s="56"/>
      <c r="I44" s="56"/>
    </row>
    <row r="45" spans="1:9" s="670" customFormat="1" ht="12.75" customHeight="1">
      <c r="A45" s="666" t="s">
        <v>126</v>
      </c>
      <c r="B45" s="667"/>
      <c r="C45" s="668" t="s">
        <v>697</v>
      </c>
      <c r="D45" s="669"/>
      <c r="E45" s="74"/>
      <c r="F45" s="74"/>
      <c r="G45" s="76"/>
      <c r="H45" s="76"/>
      <c r="I45" s="76"/>
    </row>
    <row r="46" spans="1:9" s="670" customFormat="1" ht="12.75" customHeight="1">
      <c r="A46" s="666" t="s">
        <v>128</v>
      </c>
      <c r="B46" s="667"/>
      <c r="C46" s="668" t="s">
        <v>699</v>
      </c>
      <c r="D46" s="669"/>
      <c r="E46" s="74"/>
      <c r="F46" s="74"/>
      <c r="G46" s="76"/>
      <c r="H46" s="76"/>
      <c r="I46" s="76"/>
    </row>
    <row r="47" spans="1:9" s="670" customFormat="1" ht="12.75" customHeight="1">
      <c r="A47" s="666" t="s">
        <v>130</v>
      </c>
      <c r="B47" s="667"/>
      <c r="C47" s="668" t="s">
        <v>698</v>
      </c>
      <c r="D47" s="669"/>
      <c r="E47" s="74">
        <v>1500000</v>
      </c>
      <c r="F47" s="74">
        <v>1500000</v>
      </c>
      <c r="G47" s="76"/>
      <c r="H47" s="76"/>
      <c r="I47" s="76"/>
    </row>
    <row r="48" spans="1:9" s="139" customFormat="1" ht="12.75" customHeight="1">
      <c r="A48" s="184" t="s">
        <v>131</v>
      </c>
      <c r="B48" s="189"/>
      <c r="C48" s="144" t="s">
        <v>700</v>
      </c>
      <c r="D48" s="193"/>
      <c r="E48" s="100"/>
      <c r="F48" s="100"/>
      <c r="G48" s="56"/>
      <c r="H48" s="56"/>
      <c r="I48" s="56"/>
    </row>
    <row r="49" spans="1:9" s="139" customFormat="1" ht="12.75" customHeight="1">
      <c r="A49" s="184" t="s">
        <v>133</v>
      </c>
      <c r="B49" s="189"/>
      <c r="C49" s="144" t="s">
        <v>701</v>
      </c>
      <c r="D49" s="193"/>
      <c r="E49" s="100">
        <v>1700000</v>
      </c>
      <c r="F49" s="100">
        <v>1700000</v>
      </c>
      <c r="G49" s="56"/>
      <c r="H49" s="56"/>
      <c r="I49" s="56"/>
    </row>
    <row r="50" spans="1:9" s="670" customFormat="1" ht="12.75" customHeight="1">
      <c r="A50" s="666" t="s">
        <v>135</v>
      </c>
      <c r="B50" s="667"/>
      <c r="C50" s="668" t="s">
        <v>702</v>
      </c>
      <c r="D50" s="669"/>
      <c r="E50" s="74">
        <v>540000</v>
      </c>
      <c r="F50" s="74">
        <v>540000</v>
      </c>
      <c r="G50" s="76"/>
      <c r="H50" s="76"/>
      <c r="I50" s="76"/>
    </row>
    <row r="51" spans="1:9" s="670" customFormat="1" ht="12.75" customHeight="1">
      <c r="A51" s="666" t="s">
        <v>137</v>
      </c>
      <c r="B51" s="667"/>
      <c r="C51" s="668" t="s">
        <v>802</v>
      </c>
      <c r="D51" s="671"/>
      <c r="E51" s="74">
        <v>60000</v>
      </c>
      <c r="F51" s="74">
        <v>60000</v>
      </c>
      <c r="G51" s="76"/>
      <c r="H51" s="76"/>
      <c r="I51" s="76"/>
    </row>
    <row r="52" spans="1:9" s="670" customFormat="1" ht="12.75" customHeight="1">
      <c r="A52" s="666" t="s">
        <v>139</v>
      </c>
      <c r="B52" s="667"/>
      <c r="C52" s="668" t="s">
        <v>704</v>
      </c>
      <c r="D52" s="671"/>
      <c r="E52" s="74">
        <v>980000</v>
      </c>
      <c r="F52" s="74">
        <v>980000</v>
      </c>
      <c r="G52" s="76"/>
      <c r="H52" s="76"/>
      <c r="I52" s="76"/>
    </row>
    <row r="53" spans="1:9" s="670" customFormat="1" ht="12.75" customHeight="1">
      <c r="A53" s="666" t="s">
        <v>141</v>
      </c>
      <c r="B53" s="667"/>
      <c r="C53" s="668" t="s">
        <v>705</v>
      </c>
      <c r="D53" s="671"/>
      <c r="E53" s="74">
        <v>120000</v>
      </c>
      <c r="F53" s="74">
        <v>120000</v>
      </c>
      <c r="G53" s="76"/>
      <c r="H53" s="76"/>
      <c r="I53" s="76"/>
    </row>
    <row r="54" spans="1:9" s="139" customFormat="1" ht="12.75" customHeight="1">
      <c r="A54" s="179" t="s">
        <v>143</v>
      </c>
      <c r="B54" s="149">
        <v>10</v>
      </c>
      <c r="C54" s="10" t="s">
        <v>280</v>
      </c>
      <c r="D54" s="186">
        <v>1</v>
      </c>
      <c r="E54" s="79">
        <f>SUM(E55:E59)</f>
        <v>121747399</v>
      </c>
      <c r="F54" s="79">
        <f>SUM(F55:F59)</f>
        <v>125247503</v>
      </c>
      <c r="G54" s="56"/>
      <c r="H54" s="56"/>
      <c r="I54" s="56"/>
    </row>
    <row r="55" spans="1:9" s="139" customFormat="1" ht="12.75" customHeight="1">
      <c r="A55" s="184" t="s">
        <v>145</v>
      </c>
      <c r="B55" s="153"/>
      <c r="C55" s="20" t="s">
        <v>264</v>
      </c>
      <c r="D55" s="194"/>
      <c r="E55" s="100">
        <v>15662000</v>
      </c>
      <c r="F55" s="100">
        <v>15893100</v>
      </c>
      <c r="G55" s="56"/>
      <c r="H55" s="56"/>
      <c r="I55" s="56"/>
    </row>
    <row r="56" spans="1:9" s="139" customFormat="1" ht="12.75" customHeight="1">
      <c r="A56" s="184" t="s">
        <v>147</v>
      </c>
      <c r="B56" s="153"/>
      <c r="C56" s="144" t="s">
        <v>265</v>
      </c>
      <c r="D56" s="194"/>
      <c r="E56" s="100">
        <v>3466000</v>
      </c>
      <c r="F56" s="100">
        <v>3466000</v>
      </c>
      <c r="G56" s="56"/>
      <c r="H56" s="56"/>
      <c r="I56" s="56"/>
    </row>
    <row r="57" spans="1:9" s="139" customFormat="1" ht="12.75" customHeight="1">
      <c r="A57" s="184" t="s">
        <v>149</v>
      </c>
      <c r="B57" s="153"/>
      <c r="C57" s="151" t="s">
        <v>266</v>
      </c>
      <c r="D57" s="194"/>
      <c r="E57" s="100">
        <v>35299060</v>
      </c>
      <c r="F57" s="100">
        <v>31848564</v>
      </c>
      <c r="G57" s="56"/>
      <c r="H57" s="56"/>
      <c r="I57" s="56"/>
    </row>
    <row r="58" spans="1:9" s="139" customFormat="1" ht="15" customHeight="1">
      <c r="A58" s="184" t="s">
        <v>151</v>
      </c>
      <c r="B58" s="153"/>
      <c r="C58" s="20" t="s">
        <v>263</v>
      </c>
      <c r="D58" s="194"/>
      <c r="E58" s="100">
        <v>26242174</v>
      </c>
      <c r="F58" s="100">
        <v>21185174</v>
      </c>
      <c r="G58" s="56"/>
      <c r="H58" s="56"/>
      <c r="I58" s="56"/>
    </row>
    <row r="59" spans="1:9" s="139" customFormat="1" ht="15" customHeight="1">
      <c r="A59" s="184" t="s">
        <v>209</v>
      </c>
      <c r="B59" s="153"/>
      <c r="C59" s="20" t="s">
        <v>458</v>
      </c>
      <c r="D59" s="194"/>
      <c r="E59" s="100">
        <v>41078165</v>
      </c>
      <c r="F59" s="100">
        <v>52854665</v>
      </c>
      <c r="G59" s="56"/>
      <c r="H59" s="56"/>
      <c r="I59" s="56"/>
    </row>
    <row r="60" spans="1:70" s="195" customFormat="1" ht="15.75" customHeight="1">
      <c r="A60" s="179" t="s">
        <v>211</v>
      </c>
      <c r="B60" s="149">
        <v>11</v>
      </c>
      <c r="C60" s="196" t="s">
        <v>308</v>
      </c>
      <c r="D60" s="186"/>
      <c r="E60" s="79">
        <f>SUM(E61:E62)</f>
        <v>6401277</v>
      </c>
      <c r="F60" s="79">
        <v>7745538</v>
      </c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6"/>
      <c r="AB60" s="56"/>
      <c r="AC60" s="56"/>
      <c r="AD60" s="56"/>
      <c r="AE60" s="56"/>
      <c r="AF60" s="56"/>
      <c r="AG60" s="56"/>
      <c r="AH60" s="56"/>
      <c r="AI60" s="56"/>
      <c r="AJ60" s="56"/>
      <c r="AK60" s="56"/>
      <c r="AL60" s="56"/>
      <c r="AM60" s="56"/>
      <c r="AN60" s="56"/>
      <c r="AO60" s="56"/>
      <c r="AP60" s="56"/>
      <c r="AQ60" s="56"/>
      <c r="AR60" s="56"/>
      <c r="AS60" s="56"/>
      <c r="AT60" s="56"/>
      <c r="AU60" s="56"/>
      <c r="AV60" s="56"/>
      <c r="AW60" s="56"/>
      <c r="AX60" s="56"/>
      <c r="AY60" s="56"/>
      <c r="AZ60" s="56"/>
      <c r="BA60" s="56"/>
      <c r="BB60" s="56"/>
      <c r="BC60" s="56"/>
      <c r="BD60" s="56"/>
      <c r="BE60" s="56"/>
      <c r="BF60" s="56"/>
      <c r="BG60" s="56"/>
      <c r="BH60" s="56"/>
      <c r="BI60" s="56"/>
      <c r="BJ60" s="56"/>
      <c r="BK60" s="56"/>
      <c r="BL60" s="56"/>
      <c r="BM60" s="56"/>
      <c r="BN60" s="56"/>
      <c r="BO60" s="56"/>
      <c r="BP60" s="56"/>
      <c r="BQ60" s="56"/>
      <c r="BR60" s="56"/>
    </row>
    <row r="61" spans="1:9" s="139" customFormat="1" ht="15" customHeight="1">
      <c r="A61" s="184" t="s">
        <v>279</v>
      </c>
      <c r="B61" s="153"/>
      <c r="C61" s="20" t="s">
        <v>707</v>
      </c>
      <c r="D61" s="194"/>
      <c r="E61" s="100"/>
      <c r="F61" s="100"/>
      <c r="G61" s="56"/>
      <c r="H61" s="56"/>
      <c r="I61" s="56"/>
    </row>
    <row r="62" spans="1:9" s="139" customFormat="1" ht="15" customHeight="1">
      <c r="A62" s="184" t="s">
        <v>212</v>
      </c>
      <c r="B62" s="153"/>
      <c r="C62" s="20" t="s">
        <v>706</v>
      </c>
      <c r="D62" s="194"/>
      <c r="E62" s="100">
        <v>6401277</v>
      </c>
      <c r="F62" s="100">
        <v>7745538</v>
      </c>
      <c r="G62" s="56"/>
      <c r="H62" s="56"/>
      <c r="I62" s="56"/>
    </row>
    <row r="63" spans="1:9" s="147" customFormat="1" ht="15" customHeight="1">
      <c r="A63" s="179" t="s">
        <v>214</v>
      </c>
      <c r="B63" s="149">
        <v>12</v>
      </c>
      <c r="C63" s="13" t="s">
        <v>708</v>
      </c>
      <c r="D63" s="221"/>
      <c r="E63" s="79">
        <f>SUM(E64)</f>
        <v>281359235</v>
      </c>
      <c r="F63" s="79">
        <f>SUM(F64)</f>
        <v>277111346</v>
      </c>
      <c r="G63" s="81"/>
      <c r="H63" s="81"/>
      <c r="I63" s="81"/>
    </row>
    <row r="64" spans="1:70" s="195" customFormat="1" ht="15.75" customHeight="1">
      <c r="A64" s="251" t="s">
        <v>281</v>
      </c>
      <c r="B64" s="237"/>
      <c r="C64" s="540" t="s">
        <v>310</v>
      </c>
      <c r="D64" s="304"/>
      <c r="E64" s="220">
        <f>SUM('19 önkormányzat'!F106)</f>
        <v>281359235</v>
      </c>
      <c r="F64" s="220">
        <f>SUM('19 önkormányzat'!G106)</f>
        <v>277111346</v>
      </c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/>
      <c r="Z64" s="56"/>
      <c r="AA64" s="56"/>
      <c r="AB64" s="56"/>
      <c r="AC64" s="56"/>
      <c r="AD64" s="56"/>
      <c r="AE64" s="56"/>
      <c r="AF64" s="56"/>
      <c r="AG64" s="56"/>
      <c r="AH64" s="56"/>
      <c r="AI64" s="56"/>
      <c r="AJ64" s="56"/>
      <c r="AK64" s="56"/>
      <c r="AL64" s="56"/>
      <c r="AM64" s="56"/>
      <c r="AN64" s="56"/>
      <c r="AO64" s="56"/>
      <c r="AP64" s="56"/>
      <c r="AQ64" s="56"/>
      <c r="AR64" s="56"/>
      <c r="AS64" s="56"/>
      <c r="AT64" s="56"/>
      <c r="AU64" s="56"/>
      <c r="AV64" s="56"/>
      <c r="AW64" s="56"/>
      <c r="AX64" s="56"/>
      <c r="AY64" s="56"/>
      <c r="AZ64" s="56"/>
      <c r="BA64" s="56"/>
      <c r="BB64" s="56"/>
      <c r="BC64" s="56"/>
      <c r="BD64" s="56"/>
      <c r="BE64" s="56"/>
      <c r="BF64" s="56"/>
      <c r="BG64" s="56"/>
      <c r="BH64" s="56"/>
      <c r="BI64" s="56"/>
      <c r="BJ64" s="56"/>
      <c r="BK64" s="56"/>
      <c r="BL64" s="56"/>
      <c r="BM64" s="56"/>
      <c r="BN64" s="56"/>
      <c r="BO64" s="56"/>
      <c r="BP64" s="56"/>
      <c r="BQ64" s="56"/>
      <c r="BR64" s="56"/>
    </row>
    <row r="65" spans="1:70" s="139" customFormat="1" ht="12.75" customHeight="1">
      <c r="A65" s="672" t="s">
        <v>282</v>
      </c>
      <c r="B65" s="673"/>
      <c r="C65" s="674" t="s">
        <v>244</v>
      </c>
      <c r="D65" s="675">
        <v>4</v>
      </c>
      <c r="E65" s="676">
        <f>SUM(E66:E75)</f>
        <v>457207000</v>
      </c>
      <c r="F65" s="676">
        <f>SUM(F66:F75)</f>
        <v>460709476</v>
      </c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6"/>
      <c r="Y65" s="56"/>
      <c r="Z65" s="56"/>
      <c r="AA65" s="56"/>
      <c r="AB65" s="56"/>
      <c r="AC65" s="56"/>
      <c r="AD65" s="56"/>
      <c r="AE65" s="56"/>
      <c r="AF65" s="56"/>
      <c r="AG65" s="56"/>
      <c r="AH65" s="56"/>
      <c r="AI65" s="56"/>
      <c r="AJ65" s="56"/>
      <c r="AK65" s="56"/>
      <c r="AL65" s="56"/>
      <c r="AM65" s="56"/>
      <c r="AN65" s="56"/>
      <c r="AO65" s="56"/>
      <c r="AP65" s="56"/>
      <c r="AQ65" s="56"/>
      <c r="AR65" s="56"/>
      <c r="AS65" s="56"/>
      <c r="AT65" s="56"/>
      <c r="AU65" s="56"/>
      <c r="AV65" s="56"/>
      <c r="AW65" s="56"/>
      <c r="AX65" s="56"/>
      <c r="AY65" s="56"/>
      <c r="AZ65" s="56"/>
      <c r="BA65" s="56"/>
      <c r="BB65" s="56"/>
      <c r="BC65" s="56"/>
      <c r="BD65" s="56"/>
      <c r="BE65" s="56"/>
      <c r="BF65" s="56"/>
      <c r="BG65" s="56"/>
      <c r="BH65" s="56"/>
      <c r="BI65" s="56"/>
      <c r="BJ65" s="56"/>
      <c r="BK65" s="56"/>
      <c r="BL65" s="56"/>
      <c r="BM65" s="56"/>
      <c r="BN65" s="56"/>
      <c r="BO65" s="56"/>
      <c r="BP65" s="56"/>
      <c r="BQ65" s="56"/>
      <c r="BR65" s="56"/>
    </row>
    <row r="66" spans="1:70" s="139" customFormat="1" ht="12.75" customHeight="1">
      <c r="A66" s="673" t="s">
        <v>283</v>
      </c>
      <c r="B66" s="673"/>
      <c r="C66" s="677" t="s">
        <v>264</v>
      </c>
      <c r="D66" s="678"/>
      <c r="E66" s="679">
        <f>SUM(E23+E29+E33+E55)</f>
        <v>20859000</v>
      </c>
      <c r="F66" s="679">
        <f>SUM(F23+F29+F33+F55)</f>
        <v>21090100</v>
      </c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56"/>
      <c r="X66" s="56"/>
      <c r="Y66" s="56"/>
      <c r="Z66" s="56"/>
      <c r="AA66" s="56"/>
      <c r="AB66" s="56"/>
      <c r="AC66" s="56"/>
      <c r="AD66" s="56"/>
      <c r="AE66" s="56"/>
      <c r="AF66" s="56"/>
      <c r="AG66" s="56"/>
      <c r="AH66" s="56"/>
      <c r="AI66" s="56"/>
      <c r="AJ66" s="56"/>
      <c r="AK66" s="56"/>
      <c r="AL66" s="56"/>
      <c r="AM66" s="56"/>
      <c r="AN66" s="56"/>
      <c r="AO66" s="56"/>
      <c r="AP66" s="56"/>
      <c r="AQ66" s="56"/>
      <c r="AR66" s="56"/>
      <c r="AS66" s="56"/>
      <c r="AT66" s="56"/>
      <c r="AU66" s="56"/>
      <c r="AV66" s="56"/>
      <c r="AW66" s="56"/>
      <c r="AX66" s="56"/>
      <c r="AY66" s="56"/>
      <c r="AZ66" s="56"/>
      <c r="BA66" s="56"/>
      <c r="BB66" s="56"/>
      <c r="BC66" s="56"/>
      <c r="BD66" s="56"/>
      <c r="BE66" s="56"/>
      <c r="BF66" s="56"/>
      <c r="BG66" s="56"/>
      <c r="BH66" s="56"/>
      <c r="BI66" s="56"/>
      <c r="BJ66" s="56"/>
      <c r="BK66" s="56"/>
      <c r="BL66" s="56"/>
      <c r="BM66" s="56"/>
      <c r="BN66" s="56"/>
      <c r="BO66" s="56"/>
      <c r="BP66" s="56"/>
      <c r="BQ66" s="56"/>
      <c r="BR66" s="56"/>
    </row>
    <row r="67" spans="1:70" s="139" customFormat="1" ht="12.75" customHeight="1">
      <c r="A67" s="673" t="s">
        <v>284</v>
      </c>
      <c r="B67" s="673"/>
      <c r="C67" s="677" t="s">
        <v>265</v>
      </c>
      <c r="D67" s="678"/>
      <c r="E67" s="679">
        <f>SUM(E24+E34+E56)</f>
        <v>4634000</v>
      </c>
      <c r="F67" s="679">
        <f>SUM(F24+F34+F56)</f>
        <v>4634000</v>
      </c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/>
      <c r="W67" s="56"/>
      <c r="X67" s="56"/>
      <c r="Y67" s="56"/>
      <c r="Z67" s="56"/>
      <c r="AA67" s="56"/>
      <c r="AB67" s="56"/>
      <c r="AC67" s="56"/>
      <c r="AD67" s="56"/>
      <c r="AE67" s="56"/>
      <c r="AF67" s="56"/>
      <c r="AG67" s="56"/>
      <c r="AH67" s="56"/>
      <c r="AI67" s="56"/>
      <c r="AJ67" s="56"/>
      <c r="AK67" s="56"/>
      <c r="AL67" s="56"/>
      <c r="AM67" s="56"/>
      <c r="AN67" s="56"/>
      <c r="AO67" s="56"/>
      <c r="AP67" s="56"/>
      <c r="AQ67" s="56"/>
      <c r="AR67" s="56"/>
      <c r="AS67" s="56"/>
      <c r="AT67" s="56"/>
      <c r="AU67" s="56"/>
      <c r="AV67" s="56"/>
      <c r="AW67" s="56"/>
      <c r="AX67" s="56"/>
      <c r="AY67" s="56"/>
      <c r="AZ67" s="56"/>
      <c r="BA67" s="56"/>
      <c r="BB67" s="56"/>
      <c r="BC67" s="56"/>
      <c r="BD67" s="56"/>
      <c r="BE67" s="56"/>
      <c r="BF67" s="56"/>
      <c r="BG67" s="56"/>
      <c r="BH67" s="56"/>
      <c r="BI67" s="56"/>
      <c r="BJ67" s="56"/>
      <c r="BK67" s="56"/>
      <c r="BL67" s="56"/>
      <c r="BM67" s="56"/>
      <c r="BN67" s="56"/>
      <c r="BO67" s="56"/>
      <c r="BP67" s="56"/>
      <c r="BQ67" s="56"/>
      <c r="BR67" s="56"/>
    </row>
    <row r="68" spans="1:70" s="139" customFormat="1" ht="12.75" customHeight="1">
      <c r="A68" s="673" t="s">
        <v>286</v>
      </c>
      <c r="B68" s="673"/>
      <c r="C68" s="677" t="s">
        <v>266</v>
      </c>
      <c r="D68" s="678"/>
      <c r="E68" s="679">
        <f>SUM(E14+E16+E19+E21+E25+E31+E57)</f>
        <v>44823060</v>
      </c>
      <c r="F68" s="679">
        <f>SUM(F14+F16+F19+F21+F25+F31+F57)</f>
        <v>41372564</v>
      </c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6"/>
      <c r="S68" s="56"/>
      <c r="T68" s="56"/>
      <c r="U68" s="56"/>
      <c r="V68" s="56"/>
      <c r="W68" s="56"/>
      <c r="X68" s="56"/>
      <c r="Y68" s="56"/>
      <c r="Z68" s="56"/>
      <c r="AA68" s="56"/>
      <c r="AB68" s="56"/>
      <c r="AC68" s="56"/>
      <c r="AD68" s="56"/>
      <c r="AE68" s="56"/>
      <c r="AF68" s="56"/>
      <c r="AG68" s="56"/>
      <c r="AH68" s="56"/>
      <c r="AI68" s="56"/>
      <c r="AJ68" s="56"/>
      <c r="AK68" s="56"/>
      <c r="AL68" s="56"/>
      <c r="AM68" s="56"/>
      <c r="AN68" s="56"/>
      <c r="AO68" s="56"/>
      <c r="AP68" s="56"/>
      <c r="AQ68" s="56"/>
      <c r="AR68" s="56"/>
      <c r="AS68" s="56"/>
      <c r="AT68" s="56"/>
      <c r="AU68" s="56"/>
      <c r="AV68" s="56"/>
      <c r="AW68" s="56"/>
      <c r="AX68" s="56"/>
      <c r="AY68" s="56"/>
      <c r="AZ68" s="56"/>
      <c r="BA68" s="56"/>
      <c r="BB68" s="56"/>
      <c r="BC68" s="56"/>
      <c r="BD68" s="56"/>
      <c r="BE68" s="56"/>
      <c r="BF68" s="56"/>
      <c r="BG68" s="56"/>
      <c r="BH68" s="56"/>
      <c r="BI68" s="56"/>
      <c r="BJ68" s="56"/>
      <c r="BK68" s="56"/>
      <c r="BL68" s="56"/>
      <c r="BM68" s="56"/>
      <c r="BN68" s="56"/>
      <c r="BO68" s="56"/>
      <c r="BP68" s="56"/>
      <c r="BQ68" s="56"/>
      <c r="BR68" s="56"/>
    </row>
    <row r="69" spans="1:14" s="139" customFormat="1" ht="12.75" customHeight="1">
      <c r="A69" s="673" t="s">
        <v>288</v>
      </c>
      <c r="B69" s="673"/>
      <c r="C69" s="677" t="s">
        <v>270</v>
      </c>
      <c r="D69" s="678"/>
      <c r="E69" s="679">
        <v>28610089</v>
      </c>
      <c r="F69" s="1274">
        <v>31516089</v>
      </c>
      <c r="G69" s="56"/>
      <c r="H69" s="56"/>
      <c r="I69" s="56"/>
      <c r="J69" s="56"/>
      <c r="K69" s="56"/>
      <c r="L69" s="56"/>
      <c r="M69" s="56"/>
      <c r="N69" s="56"/>
    </row>
    <row r="70" spans="1:14" s="139" customFormat="1" ht="12.75" customHeight="1">
      <c r="A70" s="673" t="s">
        <v>290</v>
      </c>
      <c r="B70" s="673"/>
      <c r="C70" s="677" t="s">
        <v>317</v>
      </c>
      <c r="D70" s="677"/>
      <c r="E70" s="679">
        <f>SUM(E42)</f>
        <v>3200000</v>
      </c>
      <c r="F70" s="679">
        <f>SUM(F42)</f>
        <v>3200000</v>
      </c>
      <c r="G70" s="56"/>
      <c r="H70" s="56"/>
      <c r="I70" s="56"/>
      <c r="J70" s="56"/>
      <c r="K70" s="56"/>
      <c r="L70" s="56"/>
      <c r="M70" s="56"/>
      <c r="N70" s="56"/>
    </row>
    <row r="71" spans="1:14" s="139" customFormat="1" ht="12.75" customHeight="1">
      <c r="A71" s="673" t="s">
        <v>292</v>
      </c>
      <c r="B71" s="673"/>
      <c r="C71" s="677" t="s">
        <v>319</v>
      </c>
      <c r="D71" s="677"/>
      <c r="E71" s="679">
        <f>SUM(E17+E27+E30+E58)</f>
        <v>26242174</v>
      </c>
      <c r="F71" s="679">
        <f>SUM(F17+F27+F30+F58)</f>
        <v>21185174</v>
      </c>
      <c r="G71" s="56"/>
      <c r="H71" s="56"/>
      <c r="I71" s="56"/>
      <c r="J71" s="56"/>
      <c r="K71" s="56"/>
      <c r="L71" s="56"/>
      <c r="M71" s="56"/>
      <c r="N71" s="56"/>
    </row>
    <row r="72" spans="1:14" s="139" customFormat="1" ht="12.75" customHeight="1">
      <c r="A72" s="673" t="s">
        <v>294</v>
      </c>
      <c r="B72" s="673"/>
      <c r="C72" s="677" t="s">
        <v>321</v>
      </c>
      <c r="D72" s="677"/>
      <c r="E72" s="679">
        <f>SUM(E64)</f>
        <v>281359235</v>
      </c>
      <c r="F72" s="679">
        <f>SUM(F64)</f>
        <v>277111346</v>
      </c>
      <c r="G72" s="56"/>
      <c r="H72" s="56"/>
      <c r="I72" s="56"/>
      <c r="J72" s="56"/>
      <c r="K72" s="56"/>
      <c r="L72" s="56"/>
      <c r="M72" s="56"/>
      <c r="N72" s="56"/>
    </row>
    <row r="73" spans="1:9" s="139" customFormat="1" ht="12.75" customHeight="1">
      <c r="A73" s="673" t="s">
        <v>296</v>
      </c>
      <c r="B73" s="673"/>
      <c r="C73" s="677" t="s">
        <v>287</v>
      </c>
      <c r="D73" s="677"/>
      <c r="E73" s="679">
        <f>SUM(E62)</f>
        <v>6401277</v>
      </c>
      <c r="F73" s="679">
        <f>SUM(F62)</f>
        <v>7745538</v>
      </c>
      <c r="G73" s="56"/>
      <c r="H73" s="56"/>
      <c r="I73" s="56"/>
    </row>
    <row r="74" spans="1:9" s="139" customFormat="1" ht="14.25" customHeight="1">
      <c r="A74" s="673" t="s">
        <v>299</v>
      </c>
      <c r="B74" s="673"/>
      <c r="C74" s="677" t="s">
        <v>150</v>
      </c>
      <c r="D74" s="677"/>
      <c r="E74" s="679">
        <f>SUM(E59)</f>
        <v>41078165</v>
      </c>
      <c r="F74" s="679">
        <f>SUM(F59)</f>
        <v>52854665</v>
      </c>
      <c r="G74" s="56"/>
      <c r="H74" s="56"/>
      <c r="I74" s="56"/>
    </row>
    <row r="75" spans="1:9" s="139" customFormat="1" ht="14.25" customHeight="1">
      <c r="A75" s="673" t="s">
        <v>301</v>
      </c>
      <c r="B75" s="673"/>
      <c r="C75" s="677" t="s">
        <v>293</v>
      </c>
      <c r="D75" s="677"/>
      <c r="E75" s="679">
        <f>SUM(E61)</f>
        <v>0</v>
      </c>
      <c r="F75" s="679">
        <f>SUM(F61)</f>
        <v>0</v>
      </c>
      <c r="G75" s="56"/>
      <c r="H75" s="56"/>
      <c r="I75" s="56"/>
    </row>
    <row r="76" spans="1:5" s="114" customFormat="1" ht="18" customHeight="1">
      <c r="A76" s="179" t="s">
        <v>302</v>
      </c>
      <c r="B76" s="216" t="s">
        <v>169</v>
      </c>
      <c r="C76" s="1359" t="s">
        <v>327</v>
      </c>
      <c r="D76" s="1359"/>
      <c r="E76" s="1359"/>
    </row>
    <row r="77" spans="1:9" s="139" customFormat="1" ht="12.75" customHeight="1">
      <c r="A77" s="179" t="s">
        <v>303</v>
      </c>
      <c r="B77" s="201" t="s">
        <v>38</v>
      </c>
      <c r="C77" s="202" t="s">
        <v>280</v>
      </c>
      <c r="D77" s="203">
        <v>15</v>
      </c>
      <c r="E77" s="79">
        <f>SUM(E78:E81)</f>
        <v>81891000</v>
      </c>
      <c r="F77" s="79">
        <f>SUM(F78:F81)</f>
        <v>81891000</v>
      </c>
      <c r="G77" s="56"/>
      <c r="H77" s="56"/>
      <c r="I77" s="56"/>
    </row>
    <row r="78" spans="1:9" s="139" customFormat="1" ht="12.75" customHeight="1">
      <c r="A78" s="184" t="s">
        <v>304</v>
      </c>
      <c r="B78" s="204"/>
      <c r="C78" s="205" t="s">
        <v>264</v>
      </c>
      <c r="D78" s="206"/>
      <c r="E78" s="100">
        <v>56215000</v>
      </c>
      <c r="F78" s="100">
        <v>56215000</v>
      </c>
      <c r="G78" s="56"/>
      <c r="H78" s="56"/>
      <c r="I78" s="56"/>
    </row>
    <row r="79" spans="1:9" s="139" customFormat="1" ht="12.75" customHeight="1">
      <c r="A79" s="184" t="s">
        <v>305</v>
      </c>
      <c r="B79" s="207"/>
      <c r="C79" s="208" t="s">
        <v>265</v>
      </c>
      <c r="D79" s="193"/>
      <c r="E79" s="100">
        <v>12476000</v>
      </c>
      <c r="F79" s="100">
        <v>12476000</v>
      </c>
      <c r="G79" s="56"/>
      <c r="H79" s="56"/>
      <c r="I79" s="56"/>
    </row>
    <row r="80" spans="1:9" s="139" customFormat="1" ht="12.75" customHeight="1">
      <c r="A80" s="251" t="s">
        <v>306</v>
      </c>
      <c r="B80" s="507"/>
      <c r="C80" s="208" t="s">
        <v>266</v>
      </c>
      <c r="D80" s="209"/>
      <c r="E80" s="100">
        <v>12000000</v>
      </c>
      <c r="F80" s="100">
        <v>12000000</v>
      </c>
      <c r="G80" s="56"/>
      <c r="H80" s="56"/>
      <c r="I80" s="56"/>
    </row>
    <row r="81" spans="1:9" s="139" customFormat="1" ht="12.75" customHeight="1">
      <c r="A81" s="683" t="s">
        <v>307</v>
      </c>
      <c r="B81" s="683"/>
      <c r="C81" s="568" t="s">
        <v>714</v>
      </c>
      <c r="D81" s="209"/>
      <c r="E81" s="100">
        <v>1200000</v>
      </c>
      <c r="F81" s="100">
        <v>1200000</v>
      </c>
      <c r="G81" s="56"/>
      <c r="H81" s="56"/>
      <c r="I81" s="56"/>
    </row>
    <row r="82" spans="1:9" s="147" customFormat="1" ht="12.75" customHeight="1">
      <c r="A82" s="684" t="s">
        <v>309</v>
      </c>
      <c r="B82" s="684" t="s">
        <v>40</v>
      </c>
      <c r="C82" s="685" t="s">
        <v>709</v>
      </c>
      <c r="D82" s="686">
        <v>1</v>
      </c>
      <c r="E82" s="79">
        <f>SUM(E83:E85)</f>
        <v>4812000</v>
      </c>
      <c r="F82" s="79">
        <f>SUM(F83:F85)</f>
        <v>4812000</v>
      </c>
      <c r="G82" s="81"/>
      <c r="H82" s="81"/>
      <c r="I82" s="81"/>
    </row>
    <row r="83" spans="1:9" s="139" customFormat="1" ht="12.75" customHeight="1">
      <c r="A83" s="683" t="s">
        <v>311</v>
      </c>
      <c r="B83" s="683"/>
      <c r="C83" s="568" t="s">
        <v>264</v>
      </c>
      <c r="D83" s="209"/>
      <c r="E83" s="100">
        <v>3924000</v>
      </c>
      <c r="F83" s="100">
        <v>3924000</v>
      </c>
      <c r="G83" s="56"/>
      <c r="H83" s="56"/>
      <c r="I83" s="56"/>
    </row>
    <row r="84" spans="1:9" s="139" customFormat="1" ht="12.75" customHeight="1">
      <c r="A84" s="683" t="s">
        <v>312</v>
      </c>
      <c r="B84" s="683"/>
      <c r="C84" s="568" t="s">
        <v>265</v>
      </c>
      <c r="D84" s="209"/>
      <c r="E84" s="100">
        <v>888000</v>
      </c>
      <c r="F84" s="100">
        <v>888000</v>
      </c>
      <c r="G84" s="56"/>
      <c r="H84" s="56"/>
      <c r="I84" s="56"/>
    </row>
    <row r="85" spans="1:9" s="139" customFormat="1" ht="12.75" customHeight="1">
      <c r="A85" s="683" t="s">
        <v>313</v>
      </c>
      <c r="B85" s="683"/>
      <c r="C85" s="568" t="s">
        <v>266</v>
      </c>
      <c r="D85" s="209"/>
      <c r="E85" s="100"/>
      <c r="F85" s="100"/>
      <c r="G85" s="56"/>
      <c r="H85" s="56"/>
      <c r="I85" s="56"/>
    </row>
    <row r="86" spans="1:9" s="139" customFormat="1" ht="12.75" customHeight="1">
      <c r="A86" s="680" t="s">
        <v>314</v>
      </c>
      <c r="B86" s="681"/>
      <c r="C86" s="682" t="s">
        <v>246</v>
      </c>
      <c r="D86" s="15">
        <v>16</v>
      </c>
      <c r="E86" s="158">
        <f>SUM(E87:E90)</f>
        <v>86703000</v>
      </c>
      <c r="F86" s="158">
        <f>SUM(F87:F90)</f>
        <v>86703000</v>
      </c>
      <c r="G86" s="56"/>
      <c r="H86" s="56"/>
      <c r="I86" s="56"/>
    </row>
    <row r="87" spans="1:9" s="139" customFormat="1" ht="12.75" customHeight="1">
      <c r="A87" s="210" t="s">
        <v>315</v>
      </c>
      <c r="B87" s="211"/>
      <c r="C87" s="212" t="s">
        <v>264</v>
      </c>
      <c r="D87" s="199"/>
      <c r="E87" s="200">
        <f aca="true" t="shared" si="0" ref="E87:F89">SUM(E78+E83)</f>
        <v>60139000</v>
      </c>
      <c r="F87" s="200">
        <f t="shared" si="0"/>
        <v>60139000</v>
      </c>
      <c r="G87" s="56"/>
      <c r="H87" s="56"/>
      <c r="I87" s="56"/>
    </row>
    <row r="88" spans="1:9" s="139" customFormat="1" ht="12.75" customHeight="1">
      <c r="A88" s="213" t="s">
        <v>316</v>
      </c>
      <c r="B88" s="214"/>
      <c r="C88" s="215" t="s">
        <v>265</v>
      </c>
      <c r="D88" s="199"/>
      <c r="E88" s="200">
        <f t="shared" si="0"/>
        <v>13364000</v>
      </c>
      <c r="F88" s="200">
        <f t="shared" si="0"/>
        <v>13364000</v>
      </c>
      <c r="G88" s="56"/>
      <c r="H88" s="56"/>
      <c r="I88" s="56"/>
    </row>
    <row r="89" spans="1:9" s="139" customFormat="1" ht="12.75" customHeight="1">
      <c r="A89" s="157" t="s">
        <v>318</v>
      </c>
      <c r="B89" s="157"/>
      <c r="C89" s="199" t="s">
        <v>266</v>
      </c>
      <c r="D89" s="199"/>
      <c r="E89" s="200">
        <f t="shared" si="0"/>
        <v>12000000</v>
      </c>
      <c r="F89" s="200">
        <f t="shared" si="0"/>
        <v>12000000</v>
      </c>
      <c r="G89" s="56"/>
      <c r="H89" s="56"/>
      <c r="I89" s="56"/>
    </row>
    <row r="90" spans="1:9" s="139" customFormat="1" ht="12.75" customHeight="1">
      <c r="A90" s="157" t="s">
        <v>320</v>
      </c>
      <c r="B90" s="157"/>
      <c r="C90" s="199" t="s">
        <v>263</v>
      </c>
      <c r="D90" s="199"/>
      <c r="E90" s="200">
        <f>SUM(E81)</f>
        <v>1200000</v>
      </c>
      <c r="F90" s="200">
        <f>SUM(F81)</f>
        <v>1200000</v>
      </c>
      <c r="G90" s="56"/>
      <c r="H90" s="56"/>
      <c r="I90" s="56"/>
    </row>
    <row r="91" spans="1:5" s="114" customFormat="1" ht="36.75" customHeight="1">
      <c r="A91" s="179" t="s">
        <v>322</v>
      </c>
      <c r="B91" s="216" t="s">
        <v>176</v>
      </c>
      <c r="C91" s="1351" t="s">
        <v>247</v>
      </c>
      <c r="D91" s="1351"/>
      <c r="E91" s="1351"/>
    </row>
    <row r="92" spans="1:9" s="139" customFormat="1" ht="12.75" customHeight="1">
      <c r="A92" s="179" t="s">
        <v>323</v>
      </c>
      <c r="B92" s="217" t="s">
        <v>38</v>
      </c>
      <c r="C92" s="13" t="s">
        <v>341</v>
      </c>
      <c r="D92" s="218">
        <v>1</v>
      </c>
      <c r="E92" s="79">
        <f>SUM(E93:E94)+E95</f>
        <v>14906000</v>
      </c>
      <c r="F92" s="79">
        <f>SUM(F93:F94)+F95</f>
        <v>15116721</v>
      </c>
      <c r="G92" s="56"/>
      <c r="H92" s="56"/>
      <c r="I92" s="56"/>
    </row>
    <row r="93" spans="1:9" s="139" customFormat="1" ht="12.75" customHeight="1">
      <c r="A93" s="184" t="s">
        <v>324</v>
      </c>
      <c r="B93" s="189"/>
      <c r="C93" s="144" t="s">
        <v>264</v>
      </c>
      <c r="D93" s="186"/>
      <c r="E93" s="100">
        <v>1856000</v>
      </c>
      <c r="F93" s="100">
        <v>2028722</v>
      </c>
      <c r="G93" s="56"/>
      <c r="H93" s="56"/>
      <c r="I93" s="56"/>
    </row>
    <row r="94" spans="1:9" s="139" customFormat="1" ht="12.75" customHeight="1">
      <c r="A94" s="184" t="s">
        <v>325</v>
      </c>
      <c r="B94" s="189"/>
      <c r="C94" s="144" t="s">
        <v>265</v>
      </c>
      <c r="D94" s="186"/>
      <c r="E94" s="100">
        <v>430000</v>
      </c>
      <c r="F94" s="100">
        <v>467999</v>
      </c>
      <c r="G94" s="56"/>
      <c r="H94" s="56"/>
      <c r="I94" s="56"/>
    </row>
    <row r="95" spans="1:9" s="139" customFormat="1" ht="12.75" customHeight="1">
      <c r="A95" s="184" t="s">
        <v>326</v>
      </c>
      <c r="B95" s="189"/>
      <c r="C95" s="144" t="s">
        <v>266</v>
      </c>
      <c r="D95" s="186"/>
      <c r="E95" s="100">
        <v>12620000</v>
      </c>
      <c r="F95" s="100">
        <v>12620000</v>
      </c>
      <c r="G95" s="56"/>
      <c r="H95" s="56"/>
      <c r="I95" s="56"/>
    </row>
    <row r="96" spans="1:9" s="139" customFormat="1" ht="12.75" customHeight="1">
      <c r="A96" s="184" t="s">
        <v>711</v>
      </c>
      <c r="B96" s="191" t="s">
        <v>40</v>
      </c>
      <c r="C96" s="13" t="s">
        <v>346</v>
      </c>
      <c r="D96" s="186"/>
      <c r="E96" s="79">
        <f>SUM(E97:E99)</f>
        <v>1871000</v>
      </c>
      <c r="F96" s="79">
        <f>SUM(F97:F99)</f>
        <v>1895983</v>
      </c>
      <c r="G96" s="56"/>
      <c r="H96" s="56"/>
      <c r="I96" s="56"/>
    </row>
    <row r="97" spans="1:9" s="139" customFormat="1" ht="12.75" customHeight="1">
      <c r="A97" s="184" t="s">
        <v>712</v>
      </c>
      <c r="B97" s="189"/>
      <c r="C97" s="144" t="s">
        <v>264</v>
      </c>
      <c r="D97" s="186"/>
      <c r="E97" s="100">
        <v>220000</v>
      </c>
      <c r="F97" s="100">
        <v>240478</v>
      </c>
      <c r="G97" s="56"/>
      <c r="H97" s="56"/>
      <c r="I97" s="56"/>
    </row>
    <row r="98" spans="1:9" s="139" customFormat="1" ht="12.75" customHeight="1">
      <c r="A98" s="184" t="s">
        <v>328</v>
      </c>
      <c r="B98" s="189"/>
      <c r="C98" s="144" t="s">
        <v>265</v>
      </c>
      <c r="D98" s="186"/>
      <c r="E98" s="100">
        <v>51000</v>
      </c>
      <c r="F98" s="100">
        <v>55505</v>
      </c>
      <c r="G98" s="56"/>
      <c r="H98" s="56"/>
      <c r="I98" s="56"/>
    </row>
    <row r="99" spans="1:9" s="139" customFormat="1" ht="12.75" customHeight="1">
      <c r="A99" s="184" t="s">
        <v>329</v>
      </c>
      <c r="B99" s="189"/>
      <c r="C99" s="208" t="s">
        <v>266</v>
      </c>
      <c r="D99" s="219"/>
      <c r="E99" s="220">
        <v>1600000</v>
      </c>
      <c r="F99" s="220">
        <v>1600000</v>
      </c>
      <c r="G99" s="56"/>
      <c r="H99" s="56"/>
      <c r="I99" s="56"/>
    </row>
    <row r="100" spans="1:9" s="147" customFormat="1" ht="12.75" customHeight="1">
      <c r="A100" s="179" t="s">
        <v>330</v>
      </c>
      <c r="B100" s="182" t="s">
        <v>47</v>
      </c>
      <c r="C100" s="88" t="s">
        <v>405</v>
      </c>
      <c r="D100" s="219"/>
      <c r="E100" s="105">
        <f>SUM(E101:E103)</f>
        <v>0</v>
      </c>
      <c r="F100" s="105">
        <f>SUM(F101:F103)</f>
        <v>0</v>
      </c>
      <c r="G100" s="81"/>
      <c r="H100" s="81"/>
      <c r="I100" s="81"/>
    </row>
    <row r="101" spans="1:9" s="139" customFormat="1" ht="12.75" customHeight="1">
      <c r="A101" s="184" t="s">
        <v>331</v>
      </c>
      <c r="B101" s="185"/>
      <c r="C101" s="144" t="s">
        <v>264</v>
      </c>
      <c r="D101" s="219"/>
      <c r="E101" s="220"/>
      <c r="F101" s="220"/>
      <c r="G101" s="56"/>
      <c r="H101" s="56"/>
      <c r="I101" s="56"/>
    </row>
    <row r="102" spans="1:9" s="139" customFormat="1" ht="12.75" customHeight="1">
      <c r="A102" s="184" t="s">
        <v>332</v>
      </c>
      <c r="B102" s="185"/>
      <c r="C102" s="144" t="s">
        <v>265</v>
      </c>
      <c r="D102" s="219"/>
      <c r="E102" s="220"/>
      <c r="F102" s="220"/>
      <c r="G102" s="56"/>
      <c r="H102" s="56"/>
      <c r="I102" s="56"/>
    </row>
    <row r="103" spans="1:9" s="139" customFormat="1" ht="12.75" customHeight="1">
      <c r="A103" s="184" t="s">
        <v>333</v>
      </c>
      <c r="B103" s="185"/>
      <c r="C103" s="208" t="s">
        <v>266</v>
      </c>
      <c r="D103" s="219"/>
      <c r="E103" s="220"/>
      <c r="F103" s="220"/>
      <c r="G103" s="56"/>
      <c r="H103" s="56"/>
      <c r="I103" s="56"/>
    </row>
    <row r="104" spans="1:9" s="139" customFormat="1" ht="12.75" customHeight="1">
      <c r="A104" s="184" t="s">
        <v>334</v>
      </c>
      <c r="B104" s="182" t="s">
        <v>49</v>
      </c>
      <c r="C104" s="10" t="s">
        <v>351</v>
      </c>
      <c r="D104" s="221">
        <v>19</v>
      </c>
      <c r="E104" s="79">
        <f>SUM(E105:E108)</f>
        <v>73012000</v>
      </c>
      <c r="F104" s="79">
        <f>SUM(F105:F108)</f>
        <v>73012000</v>
      </c>
      <c r="G104" s="56"/>
      <c r="H104" s="56"/>
      <c r="I104" s="56"/>
    </row>
    <row r="105" spans="1:9" s="139" customFormat="1" ht="12.75" customHeight="1">
      <c r="A105" s="184" t="s">
        <v>335</v>
      </c>
      <c r="B105" s="185"/>
      <c r="C105" s="151" t="s">
        <v>264</v>
      </c>
      <c r="D105" s="221"/>
      <c r="E105" s="100">
        <v>58009000</v>
      </c>
      <c r="F105" s="100">
        <v>58009000</v>
      </c>
      <c r="G105" s="56"/>
      <c r="H105" s="56"/>
      <c r="I105" s="56"/>
    </row>
    <row r="106" spans="1:9" s="139" customFormat="1" ht="12.75" customHeight="1">
      <c r="A106" s="184" t="s">
        <v>336</v>
      </c>
      <c r="B106" s="185"/>
      <c r="C106" s="151" t="s">
        <v>265</v>
      </c>
      <c r="D106" s="221"/>
      <c r="E106" s="100">
        <v>13103000</v>
      </c>
      <c r="F106" s="100">
        <v>13103000</v>
      </c>
      <c r="G106" s="56"/>
      <c r="H106" s="56"/>
      <c r="I106" s="56"/>
    </row>
    <row r="107" spans="1:9" s="139" customFormat="1" ht="12.75" customHeight="1">
      <c r="A107" s="184" t="s">
        <v>337</v>
      </c>
      <c r="B107" s="185"/>
      <c r="C107" s="151" t="s">
        <v>266</v>
      </c>
      <c r="D107" s="221"/>
      <c r="E107" s="100">
        <v>1900000</v>
      </c>
      <c r="F107" s="100">
        <v>1900000</v>
      </c>
      <c r="G107" s="56"/>
      <c r="H107" s="56"/>
      <c r="I107" s="56"/>
    </row>
    <row r="108" spans="1:9" s="139" customFormat="1" ht="12.75" customHeight="1">
      <c r="A108" s="184" t="s">
        <v>338</v>
      </c>
      <c r="B108" s="185"/>
      <c r="C108" s="151" t="s">
        <v>714</v>
      </c>
      <c r="D108" s="221"/>
      <c r="E108" s="100"/>
      <c r="F108" s="100"/>
      <c r="G108" s="56"/>
      <c r="H108" s="56"/>
      <c r="I108" s="56"/>
    </row>
    <row r="109" spans="1:9" s="147" customFormat="1" ht="12.75" customHeight="1">
      <c r="A109" s="179" t="s">
        <v>339</v>
      </c>
      <c r="B109" s="182" t="s">
        <v>51</v>
      </c>
      <c r="C109" s="10" t="s">
        <v>710</v>
      </c>
      <c r="D109" s="221"/>
      <c r="E109" s="79">
        <f>SUM(E110:E112)</f>
        <v>381000</v>
      </c>
      <c r="F109" s="79">
        <f>SUM(F110:F112)</f>
        <v>381000</v>
      </c>
      <c r="G109" s="81"/>
      <c r="H109" s="81"/>
      <c r="I109" s="81"/>
    </row>
    <row r="110" spans="1:9" s="139" customFormat="1" ht="12.75" customHeight="1">
      <c r="A110" s="184" t="s">
        <v>340</v>
      </c>
      <c r="B110" s="185"/>
      <c r="C110" s="151" t="s">
        <v>264</v>
      </c>
      <c r="D110" s="221"/>
      <c r="E110" s="100">
        <v>312000</v>
      </c>
      <c r="F110" s="100">
        <v>312000</v>
      </c>
      <c r="G110" s="56"/>
      <c r="H110" s="56"/>
      <c r="I110" s="56"/>
    </row>
    <row r="111" spans="1:9" s="139" customFormat="1" ht="12.75" customHeight="1">
      <c r="A111" s="184" t="s">
        <v>342</v>
      </c>
      <c r="B111" s="185"/>
      <c r="C111" s="151" t="s">
        <v>265</v>
      </c>
      <c r="D111" s="221"/>
      <c r="E111" s="100">
        <v>69000</v>
      </c>
      <c r="F111" s="100">
        <v>69000</v>
      </c>
      <c r="G111" s="56"/>
      <c r="H111" s="56"/>
      <c r="I111" s="56"/>
    </row>
    <row r="112" spans="1:9" s="139" customFormat="1" ht="12.75" customHeight="1">
      <c r="A112" s="184" t="s">
        <v>343</v>
      </c>
      <c r="B112" s="185"/>
      <c r="C112" s="151" t="s">
        <v>266</v>
      </c>
      <c r="D112" s="221"/>
      <c r="E112" s="100"/>
      <c r="F112" s="100"/>
      <c r="G112" s="56"/>
      <c r="H112" s="56"/>
      <c r="I112" s="56"/>
    </row>
    <row r="113" spans="1:9" s="139" customFormat="1" ht="12.75" customHeight="1">
      <c r="A113" s="184" t="s">
        <v>344</v>
      </c>
      <c r="B113" s="182" t="s">
        <v>53</v>
      </c>
      <c r="C113" s="10" t="s">
        <v>357</v>
      </c>
      <c r="D113" s="10">
        <v>3</v>
      </c>
      <c r="E113" s="79">
        <f>SUM(E114:E116)</f>
        <v>9653000</v>
      </c>
      <c r="F113" s="79">
        <f>SUM(F114:F116)</f>
        <v>9668000</v>
      </c>
      <c r="G113" s="56"/>
      <c r="H113" s="56"/>
      <c r="I113" s="56"/>
    </row>
    <row r="114" spans="1:9" s="139" customFormat="1" ht="12.75" customHeight="1">
      <c r="A114" s="184" t="s">
        <v>345</v>
      </c>
      <c r="B114" s="185"/>
      <c r="C114" s="151" t="s">
        <v>264</v>
      </c>
      <c r="D114" s="221"/>
      <c r="E114" s="100">
        <v>7762000</v>
      </c>
      <c r="F114" s="100">
        <v>7762000</v>
      </c>
      <c r="G114" s="56"/>
      <c r="H114" s="56"/>
      <c r="I114" s="56"/>
    </row>
    <row r="115" spans="1:9" s="139" customFormat="1" ht="12.75" customHeight="1">
      <c r="A115" s="184" t="s">
        <v>347</v>
      </c>
      <c r="B115" s="185"/>
      <c r="C115" s="151" t="s">
        <v>265</v>
      </c>
      <c r="D115" s="221"/>
      <c r="E115" s="100">
        <v>1756000</v>
      </c>
      <c r="F115" s="100">
        <v>1756000</v>
      </c>
      <c r="G115" s="56"/>
      <c r="H115" s="56"/>
      <c r="I115" s="56"/>
    </row>
    <row r="116" spans="1:9" s="139" customFormat="1" ht="12.75" customHeight="1">
      <c r="A116" s="184" t="s">
        <v>348</v>
      </c>
      <c r="B116" s="185"/>
      <c r="C116" s="144" t="s">
        <v>266</v>
      </c>
      <c r="D116" s="183"/>
      <c r="E116" s="100">
        <v>135000</v>
      </c>
      <c r="F116" s="100">
        <v>150000</v>
      </c>
      <c r="G116" s="56"/>
      <c r="H116" s="56"/>
      <c r="I116" s="56"/>
    </row>
    <row r="117" spans="1:9" s="139" customFormat="1" ht="12.75" customHeight="1">
      <c r="A117" s="184" t="s">
        <v>349</v>
      </c>
      <c r="B117" s="182" t="s">
        <v>55</v>
      </c>
      <c r="C117" s="13" t="s">
        <v>362</v>
      </c>
      <c r="D117" s="183">
        <v>3</v>
      </c>
      <c r="E117" s="79">
        <f>SUM(E118:E121)</f>
        <v>9042000</v>
      </c>
      <c r="F117" s="79">
        <f>SUM(F118:F121)</f>
        <v>9162000</v>
      </c>
      <c r="G117" s="56"/>
      <c r="H117" s="56"/>
      <c r="I117" s="56"/>
    </row>
    <row r="118" spans="1:9" s="139" customFormat="1" ht="12.75" customHeight="1">
      <c r="A118" s="184" t="s">
        <v>350</v>
      </c>
      <c r="B118" s="185"/>
      <c r="C118" s="144" t="s">
        <v>264</v>
      </c>
      <c r="D118" s="183"/>
      <c r="E118" s="100">
        <v>7132000</v>
      </c>
      <c r="F118" s="100">
        <v>7132000</v>
      </c>
      <c r="G118" s="56"/>
      <c r="H118" s="56"/>
      <c r="I118" s="56"/>
    </row>
    <row r="119" spans="1:9" s="139" customFormat="1" ht="12.75" customHeight="1">
      <c r="A119" s="184" t="s">
        <v>352</v>
      </c>
      <c r="B119" s="185"/>
      <c r="C119" s="144" t="s">
        <v>265</v>
      </c>
      <c r="D119" s="186"/>
      <c r="E119" s="100">
        <v>1610000</v>
      </c>
      <c r="F119" s="100">
        <v>1610000</v>
      </c>
      <c r="G119" s="56"/>
      <c r="H119" s="56"/>
      <c r="I119" s="56"/>
    </row>
    <row r="120" spans="1:9" s="139" customFormat="1" ht="12.75" customHeight="1">
      <c r="A120" s="184" t="s">
        <v>353</v>
      </c>
      <c r="B120" s="185"/>
      <c r="C120" s="144" t="s">
        <v>266</v>
      </c>
      <c r="D120" s="186"/>
      <c r="E120" s="100">
        <v>300000</v>
      </c>
      <c r="F120" s="100">
        <v>420000</v>
      </c>
      <c r="G120" s="56"/>
      <c r="H120" s="56"/>
      <c r="I120" s="56"/>
    </row>
    <row r="121" spans="1:9" s="139" customFormat="1" ht="12.75" customHeight="1">
      <c r="A121" s="184" t="s">
        <v>354</v>
      </c>
      <c r="B121" s="185"/>
      <c r="C121" s="144" t="s">
        <v>263</v>
      </c>
      <c r="D121" s="186"/>
      <c r="E121" s="100">
        <v>0</v>
      </c>
      <c r="F121" s="100">
        <v>0</v>
      </c>
      <c r="G121" s="56"/>
      <c r="H121" s="56"/>
      <c r="I121" s="56"/>
    </row>
    <row r="122" spans="1:9" s="139" customFormat="1" ht="12.75" customHeight="1">
      <c r="A122" s="184" t="s">
        <v>355</v>
      </c>
      <c r="B122" s="182" t="s">
        <v>57</v>
      </c>
      <c r="C122" s="13" t="s">
        <v>368</v>
      </c>
      <c r="D122" s="186"/>
      <c r="E122" s="79">
        <f>SUM(E123:E126)</f>
        <v>3250000</v>
      </c>
      <c r="F122" s="79">
        <f>SUM(F123:F126)</f>
        <v>4050000</v>
      </c>
      <c r="G122" s="56"/>
      <c r="H122" s="56"/>
      <c r="I122" s="56"/>
    </row>
    <row r="123" spans="1:9" s="139" customFormat="1" ht="12.75" customHeight="1">
      <c r="A123" s="184" t="s">
        <v>356</v>
      </c>
      <c r="B123" s="185"/>
      <c r="C123" s="144" t="s">
        <v>264</v>
      </c>
      <c r="D123" s="186"/>
      <c r="E123" s="100"/>
      <c r="F123" s="100"/>
      <c r="G123" s="56"/>
      <c r="H123" s="56"/>
      <c r="I123" s="56"/>
    </row>
    <row r="124" spans="1:9" s="139" customFormat="1" ht="12.75" customHeight="1">
      <c r="A124" s="184" t="s">
        <v>358</v>
      </c>
      <c r="B124" s="185"/>
      <c r="C124" s="144" t="s">
        <v>371</v>
      </c>
      <c r="D124" s="186"/>
      <c r="E124" s="100"/>
      <c r="F124" s="100"/>
      <c r="G124" s="56"/>
      <c r="H124" s="56"/>
      <c r="I124" s="56"/>
    </row>
    <row r="125" spans="1:9" s="139" customFormat="1" ht="12.75" customHeight="1">
      <c r="A125" s="184" t="s">
        <v>359</v>
      </c>
      <c r="B125" s="185"/>
      <c r="C125" s="144" t="s">
        <v>373</v>
      </c>
      <c r="D125" s="186"/>
      <c r="E125" s="100">
        <v>3250000</v>
      </c>
      <c r="F125" s="100">
        <v>3250000</v>
      </c>
      <c r="G125" s="56"/>
      <c r="H125" s="56"/>
      <c r="I125" s="56"/>
    </row>
    <row r="126" spans="1:9" s="139" customFormat="1" ht="12.75" customHeight="1">
      <c r="A126" s="184" t="s">
        <v>360</v>
      </c>
      <c r="B126" s="185"/>
      <c r="C126" s="144" t="s">
        <v>647</v>
      </c>
      <c r="D126" s="186"/>
      <c r="E126" s="100"/>
      <c r="F126" s="100">
        <v>800000</v>
      </c>
      <c r="G126" s="56"/>
      <c r="H126" s="56"/>
      <c r="I126" s="56"/>
    </row>
    <row r="127" spans="1:9" s="139" customFormat="1" ht="12.75" customHeight="1">
      <c r="A127" s="198" t="s">
        <v>361</v>
      </c>
      <c r="B127" s="222"/>
      <c r="C127" s="223" t="s">
        <v>376</v>
      </c>
      <c r="D127" s="224">
        <v>26</v>
      </c>
      <c r="E127" s="158">
        <f>SUM(E128:E131)</f>
        <v>112115000</v>
      </c>
      <c r="F127" s="158">
        <f>SUM(F128:F131)</f>
        <v>113285704</v>
      </c>
      <c r="G127" s="56"/>
      <c r="H127" s="56"/>
      <c r="I127" s="56"/>
    </row>
    <row r="128" spans="1:9" s="139" customFormat="1" ht="12.75" customHeight="1">
      <c r="A128" s="198" t="s">
        <v>363</v>
      </c>
      <c r="B128" s="157"/>
      <c r="C128" s="199" t="s">
        <v>264</v>
      </c>
      <c r="D128" s="199"/>
      <c r="E128" s="200">
        <f aca="true" t="shared" si="1" ref="E128:F130">SUM(E93+E97+E101+E105+E110+E114+E118+E123)</f>
        <v>75291000</v>
      </c>
      <c r="F128" s="200">
        <f t="shared" si="1"/>
        <v>75484200</v>
      </c>
      <c r="G128" s="56"/>
      <c r="H128" s="56"/>
      <c r="I128" s="56"/>
    </row>
    <row r="129" spans="1:9" s="139" customFormat="1" ht="12.75" customHeight="1">
      <c r="A129" s="198" t="s">
        <v>364</v>
      </c>
      <c r="B129" s="157"/>
      <c r="C129" s="199" t="s">
        <v>265</v>
      </c>
      <c r="D129" s="199"/>
      <c r="E129" s="200">
        <f t="shared" si="1"/>
        <v>17019000</v>
      </c>
      <c r="F129" s="200">
        <f t="shared" si="1"/>
        <v>17061504</v>
      </c>
      <c r="G129" s="56"/>
      <c r="H129" s="56"/>
      <c r="I129" s="56"/>
    </row>
    <row r="130" spans="1:9" s="139" customFormat="1" ht="12.75" customHeight="1">
      <c r="A130" s="198" t="s">
        <v>365</v>
      </c>
      <c r="B130" s="157"/>
      <c r="C130" s="199" t="s">
        <v>266</v>
      </c>
      <c r="D130" s="199"/>
      <c r="E130" s="200">
        <f t="shared" si="1"/>
        <v>19805000</v>
      </c>
      <c r="F130" s="200">
        <f t="shared" si="1"/>
        <v>19940000</v>
      </c>
      <c r="G130" s="56"/>
      <c r="H130" s="56"/>
      <c r="I130" s="56"/>
    </row>
    <row r="131" spans="1:9" s="139" customFormat="1" ht="12.75" customHeight="1">
      <c r="A131" s="198" t="s">
        <v>366</v>
      </c>
      <c r="B131" s="157"/>
      <c r="C131" s="199" t="s">
        <v>263</v>
      </c>
      <c r="D131" s="199"/>
      <c r="E131" s="200">
        <f>SUM(E108+E121+E126)</f>
        <v>0</v>
      </c>
      <c r="F131" s="200">
        <f>SUM(F108+F121+F126)</f>
        <v>800000</v>
      </c>
      <c r="G131" s="56"/>
      <c r="H131" s="56"/>
      <c r="I131" s="56"/>
    </row>
    <row r="132" spans="1:9" s="228" customFormat="1" ht="19.5" customHeight="1">
      <c r="A132" s="225" t="s">
        <v>367</v>
      </c>
      <c r="B132" s="226" t="s">
        <v>186</v>
      </c>
      <c r="C132" s="1352" t="s">
        <v>383</v>
      </c>
      <c r="D132" s="1352"/>
      <c r="E132" s="1352"/>
      <c r="F132" s="227"/>
      <c r="G132" s="227"/>
      <c r="H132" s="227"/>
      <c r="I132" s="227"/>
    </row>
    <row r="133" spans="1:9" s="139" customFormat="1" ht="12.75" customHeight="1">
      <c r="A133" s="184" t="s">
        <v>369</v>
      </c>
      <c r="B133" s="149" t="s">
        <v>38</v>
      </c>
      <c r="C133" s="13" t="s">
        <v>385</v>
      </c>
      <c r="D133" s="183">
        <v>2.5</v>
      </c>
      <c r="E133" s="79">
        <f>SUM(E134:E137)</f>
        <v>13137000</v>
      </c>
      <c r="F133" s="79">
        <f>SUM(F134:F137)</f>
        <v>13137000</v>
      </c>
      <c r="G133" s="56"/>
      <c r="H133" s="56"/>
      <c r="I133" s="56"/>
    </row>
    <row r="134" spans="1:9" s="139" customFormat="1" ht="12.75" customHeight="1">
      <c r="A134" s="184" t="s">
        <v>370</v>
      </c>
      <c r="B134" s="153"/>
      <c r="C134" s="144" t="s">
        <v>264</v>
      </c>
      <c r="D134" s="186"/>
      <c r="E134" s="100">
        <v>6780000</v>
      </c>
      <c r="F134" s="100">
        <v>6780000</v>
      </c>
      <c r="G134" s="56"/>
      <c r="H134" s="56"/>
      <c r="I134" s="56"/>
    </row>
    <row r="135" spans="1:9" s="139" customFormat="1" ht="12.75" customHeight="1">
      <c r="A135" s="184" t="s">
        <v>372</v>
      </c>
      <c r="B135" s="153"/>
      <c r="C135" s="144" t="s">
        <v>265</v>
      </c>
      <c r="D135" s="186"/>
      <c r="E135" s="100">
        <v>1527000</v>
      </c>
      <c r="F135" s="100">
        <v>1527000</v>
      </c>
      <c r="G135" s="56"/>
      <c r="H135" s="56"/>
      <c r="I135" s="56"/>
    </row>
    <row r="136" spans="1:9" s="139" customFormat="1" ht="12.75" customHeight="1">
      <c r="A136" s="184" t="s">
        <v>374</v>
      </c>
      <c r="B136" s="153"/>
      <c r="C136" s="144" t="s">
        <v>266</v>
      </c>
      <c r="D136" s="186"/>
      <c r="E136" s="100">
        <v>4430000</v>
      </c>
      <c r="F136" s="100">
        <v>4430000</v>
      </c>
      <c r="G136" s="56"/>
      <c r="H136" s="56"/>
      <c r="I136" s="56"/>
    </row>
    <row r="137" spans="1:9" s="139" customFormat="1" ht="12.75" customHeight="1">
      <c r="A137" s="184" t="s">
        <v>375</v>
      </c>
      <c r="B137" s="153"/>
      <c r="C137" s="20" t="s">
        <v>263</v>
      </c>
      <c r="D137" s="186"/>
      <c r="E137" s="100">
        <v>400000</v>
      </c>
      <c r="F137" s="100">
        <v>400000</v>
      </c>
      <c r="G137" s="56"/>
      <c r="H137" s="56"/>
      <c r="I137" s="56"/>
    </row>
    <row r="138" spans="1:9" s="139" customFormat="1" ht="12.75" customHeight="1">
      <c r="A138" s="184" t="s">
        <v>377</v>
      </c>
      <c r="B138" s="149" t="s">
        <v>40</v>
      </c>
      <c r="C138" s="13" t="s">
        <v>391</v>
      </c>
      <c r="D138" s="183">
        <v>0.5</v>
      </c>
      <c r="E138" s="79">
        <f>SUM(E139:E141)</f>
        <v>3613000</v>
      </c>
      <c r="F138" s="79">
        <f>SUM(F139:F141)</f>
        <v>3613000</v>
      </c>
      <c r="G138" s="56"/>
      <c r="H138" s="56"/>
      <c r="I138" s="56"/>
    </row>
    <row r="139" spans="1:9" s="139" customFormat="1" ht="12.75" customHeight="1">
      <c r="A139" s="184" t="s">
        <v>378</v>
      </c>
      <c r="B139" s="153"/>
      <c r="C139" s="144" t="s">
        <v>264</v>
      </c>
      <c r="D139" s="186"/>
      <c r="E139" s="100">
        <v>1855000</v>
      </c>
      <c r="F139" s="100">
        <v>1855000</v>
      </c>
      <c r="G139" s="56"/>
      <c r="H139" s="56"/>
      <c r="I139" s="56"/>
    </row>
    <row r="140" spans="1:9" s="139" customFormat="1" ht="12.75" customHeight="1">
      <c r="A140" s="184" t="s">
        <v>379</v>
      </c>
      <c r="B140" s="153"/>
      <c r="C140" s="144" t="s">
        <v>265</v>
      </c>
      <c r="D140" s="186"/>
      <c r="E140" s="100">
        <v>758000</v>
      </c>
      <c r="F140" s="100">
        <v>758000</v>
      </c>
      <c r="G140" s="56"/>
      <c r="H140" s="56"/>
      <c r="I140" s="56"/>
    </row>
    <row r="141" spans="1:9" s="139" customFormat="1" ht="12.75" customHeight="1">
      <c r="A141" s="184" t="s">
        <v>380</v>
      </c>
      <c r="B141" s="153"/>
      <c r="C141" s="144" t="s">
        <v>266</v>
      </c>
      <c r="D141" s="186"/>
      <c r="E141" s="100">
        <v>1000000</v>
      </c>
      <c r="F141" s="100">
        <v>1000000</v>
      </c>
      <c r="G141" s="56"/>
      <c r="H141" s="56"/>
      <c r="I141" s="56"/>
    </row>
    <row r="142" spans="1:9" s="147" customFormat="1" ht="12.75" customHeight="1">
      <c r="A142" s="179" t="s">
        <v>381</v>
      </c>
      <c r="B142" s="149" t="s">
        <v>47</v>
      </c>
      <c r="C142" s="13" t="s">
        <v>555</v>
      </c>
      <c r="D142" s="183"/>
      <c r="E142" s="79">
        <v>700000</v>
      </c>
      <c r="F142" s="79">
        <v>700000</v>
      </c>
      <c r="G142" s="81"/>
      <c r="H142" s="81"/>
      <c r="I142" s="81"/>
    </row>
    <row r="143" spans="1:9" s="139" customFormat="1" ht="12.75" customHeight="1">
      <c r="A143" s="184" t="s">
        <v>382</v>
      </c>
      <c r="B143" s="153"/>
      <c r="C143" s="144" t="s">
        <v>264</v>
      </c>
      <c r="D143" s="186"/>
      <c r="E143" s="100"/>
      <c r="F143" s="100"/>
      <c r="G143" s="56"/>
      <c r="H143" s="56"/>
      <c r="I143" s="56"/>
    </row>
    <row r="144" spans="1:9" s="139" customFormat="1" ht="12.75" customHeight="1">
      <c r="A144" s="184" t="s">
        <v>384</v>
      </c>
      <c r="B144" s="153"/>
      <c r="C144" s="144" t="s">
        <v>265</v>
      </c>
      <c r="D144" s="186"/>
      <c r="E144" s="100"/>
      <c r="F144" s="100"/>
      <c r="G144" s="56"/>
      <c r="H144" s="56"/>
      <c r="I144" s="56"/>
    </row>
    <row r="145" spans="1:9" s="139" customFormat="1" ht="12.75" customHeight="1">
      <c r="A145" s="184" t="s">
        <v>386</v>
      </c>
      <c r="B145" s="153"/>
      <c r="C145" s="144" t="s">
        <v>266</v>
      </c>
      <c r="D145" s="186"/>
      <c r="E145" s="100">
        <v>700000</v>
      </c>
      <c r="F145" s="100">
        <v>700000</v>
      </c>
      <c r="G145" s="56"/>
      <c r="H145" s="56"/>
      <c r="I145" s="56"/>
    </row>
    <row r="146" spans="1:9" s="147" customFormat="1" ht="12.75" customHeight="1">
      <c r="A146" s="179" t="s">
        <v>387</v>
      </c>
      <c r="B146" s="149" t="s">
        <v>49</v>
      </c>
      <c r="C146" s="13" t="s">
        <v>556</v>
      </c>
      <c r="D146" s="183"/>
      <c r="E146" s="79">
        <v>700000</v>
      </c>
      <c r="F146" s="79">
        <v>700000</v>
      </c>
      <c r="G146" s="81"/>
      <c r="H146" s="81"/>
      <c r="I146" s="81"/>
    </row>
    <row r="147" spans="1:9" s="139" customFormat="1" ht="12.75" customHeight="1">
      <c r="A147" s="184" t="s">
        <v>388</v>
      </c>
      <c r="B147" s="153"/>
      <c r="C147" s="144" t="s">
        <v>264</v>
      </c>
      <c r="D147" s="186"/>
      <c r="E147" s="100"/>
      <c r="F147" s="100"/>
      <c r="G147" s="56"/>
      <c r="H147" s="56"/>
      <c r="I147" s="56"/>
    </row>
    <row r="148" spans="1:9" s="139" customFormat="1" ht="12.75" customHeight="1">
      <c r="A148" s="184" t="s">
        <v>389</v>
      </c>
      <c r="B148" s="153"/>
      <c r="C148" s="144" t="s">
        <v>265</v>
      </c>
      <c r="D148" s="186"/>
      <c r="E148" s="100"/>
      <c r="F148" s="100"/>
      <c r="G148" s="56"/>
      <c r="H148" s="56"/>
      <c r="I148" s="56"/>
    </row>
    <row r="149" spans="1:9" s="139" customFormat="1" ht="12.75" customHeight="1">
      <c r="A149" s="184" t="s">
        <v>390</v>
      </c>
      <c r="B149" s="153"/>
      <c r="C149" s="144" t="s">
        <v>266</v>
      </c>
      <c r="D149" s="186"/>
      <c r="E149" s="100">
        <v>700000</v>
      </c>
      <c r="F149" s="100">
        <v>700000</v>
      </c>
      <c r="G149" s="56"/>
      <c r="H149" s="56"/>
      <c r="I149" s="56"/>
    </row>
    <row r="150" spans="1:9" s="139" customFormat="1" ht="12.75" customHeight="1">
      <c r="A150" s="184" t="s">
        <v>392</v>
      </c>
      <c r="B150" s="153"/>
      <c r="C150" s="20" t="s">
        <v>263</v>
      </c>
      <c r="D150" s="186"/>
      <c r="E150" s="100"/>
      <c r="F150" s="100"/>
      <c r="G150" s="56"/>
      <c r="H150" s="56"/>
      <c r="I150" s="56"/>
    </row>
    <row r="151" spans="1:9" s="139" customFormat="1" ht="26.25" customHeight="1">
      <c r="A151" s="198" t="s">
        <v>393</v>
      </c>
      <c r="B151" s="157"/>
      <c r="C151" s="229" t="s">
        <v>713</v>
      </c>
      <c r="D151" s="224">
        <f>SUM(D132:D141)</f>
        <v>3</v>
      </c>
      <c r="E151" s="158">
        <f>SUM(E152:E155)</f>
        <v>18150000</v>
      </c>
      <c r="F151" s="158">
        <f>SUM(F152:F155)</f>
        <v>18150000</v>
      </c>
      <c r="G151" s="56"/>
      <c r="H151" s="56"/>
      <c r="I151" s="56"/>
    </row>
    <row r="152" spans="1:9" s="139" customFormat="1" ht="12.75" customHeight="1">
      <c r="A152" s="198" t="s">
        <v>394</v>
      </c>
      <c r="B152" s="157"/>
      <c r="C152" s="199" t="s">
        <v>264</v>
      </c>
      <c r="D152" s="199"/>
      <c r="E152" s="200">
        <f aca="true" t="shared" si="2" ref="E152:F154">SUM(E134+E139+E143+E147)</f>
        <v>8635000</v>
      </c>
      <c r="F152" s="200">
        <f t="shared" si="2"/>
        <v>8635000</v>
      </c>
      <c r="G152" s="56"/>
      <c r="H152" s="56"/>
      <c r="I152" s="56"/>
    </row>
    <row r="153" spans="1:9" s="139" customFormat="1" ht="12.75" customHeight="1">
      <c r="A153" s="198" t="s">
        <v>395</v>
      </c>
      <c r="B153" s="157"/>
      <c r="C153" s="199" t="s">
        <v>265</v>
      </c>
      <c r="D153" s="199"/>
      <c r="E153" s="200">
        <f t="shared" si="2"/>
        <v>2285000</v>
      </c>
      <c r="F153" s="200">
        <f t="shared" si="2"/>
        <v>2285000</v>
      </c>
      <c r="G153" s="56"/>
      <c r="H153" s="56"/>
      <c r="I153" s="56"/>
    </row>
    <row r="154" spans="1:9" s="139" customFormat="1" ht="12.75" customHeight="1">
      <c r="A154" s="198" t="s">
        <v>396</v>
      </c>
      <c r="B154" s="157"/>
      <c r="C154" s="199" t="s">
        <v>266</v>
      </c>
      <c r="D154" s="199"/>
      <c r="E154" s="200">
        <f t="shared" si="2"/>
        <v>6830000</v>
      </c>
      <c r="F154" s="200">
        <f t="shared" si="2"/>
        <v>6830000</v>
      </c>
      <c r="G154" s="56"/>
      <c r="H154" s="56"/>
      <c r="I154" s="56"/>
    </row>
    <row r="155" spans="1:9" s="139" customFormat="1" ht="12.75" customHeight="1">
      <c r="A155" s="198" t="s">
        <v>397</v>
      </c>
      <c r="B155" s="157"/>
      <c r="C155" s="199" t="s">
        <v>715</v>
      </c>
      <c r="D155" s="199"/>
      <c r="E155" s="200">
        <f>SUM(E137+E150)</f>
        <v>400000</v>
      </c>
      <c r="F155" s="200">
        <f>SUM(F137+F150)</f>
        <v>400000</v>
      </c>
      <c r="G155" s="56"/>
      <c r="H155" s="56"/>
      <c r="I155" s="56"/>
    </row>
    <row r="156" spans="1:9" s="139" customFormat="1" ht="19.5" customHeight="1">
      <c r="A156" s="184" t="s">
        <v>398</v>
      </c>
      <c r="B156" s="230" t="s">
        <v>187</v>
      </c>
      <c r="C156" s="1353" t="s">
        <v>251</v>
      </c>
      <c r="D156" s="1353"/>
      <c r="E156" s="1353"/>
      <c r="F156" s="56"/>
      <c r="G156" s="56"/>
      <c r="H156" s="56"/>
      <c r="I156" s="56"/>
    </row>
    <row r="157" spans="1:9" s="147" customFormat="1" ht="24" customHeight="1">
      <c r="A157" s="184" t="s">
        <v>399</v>
      </c>
      <c r="B157" s="149" t="s">
        <v>38</v>
      </c>
      <c r="C157" s="231" t="s">
        <v>400</v>
      </c>
      <c r="D157" s="183">
        <v>5</v>
      </c>
      <c r="E157" s="79">
        <f>SUM(E158:E161)</f>
        <v>30161000</v>
      </c>
      <c r="F157" s="79">
        <f>SUM(F158:F161)</f>
        <v>30161000</v>
      </c>
      <c r="G157" s="81"/>
      <c r="H157" s="81"/>
      <c r="I157" s="81"/>
    </row>
    <row r="158" spans="1:9" s="139" customFormat="1" ht="12.75" customHeight="1">
      <c r="A158" s="184" t="s">
        <v>401</v>
      </c>
      <c r="B158" s="153"/>
      <c r="C158" s="144" t="s">
        <v>264</v>
      </c>
      <c r="D158" s="186"/>
      <c r="E158" s="100">
        <v>9056000</v>
      </c>
      <c r="F158" s="100">
        <v>9056000</v>
      </c>
      <c r="G158" s="56"/>
      <c r="H158" s="56"/>
      <c r="I158" s="56"/>
    </row>
    <row r="159" spans="1:9" s="139" customFormat="1" ht="12.75" customHeight="1">
      <c r="A159" s="184" t="s">
        <v>402</v>
      </c>
      <c r="B159" s="153"/>
      <c r="C159" s="144" t="s">
        <v>371</v>
      </c>
      <c r="D159" s="186"/>
      <c r="E159" s="100">
        <v>2105000</v>
      </c>
      <c r="F159" s="100">
        <v>2105000</v>
      </c>
      <c r="G159" s="56"/>
      <c r="H159" s="56"/>
      <c r="I159" s="56"/>
    </row>
    <row r="160" spans="1:9" s="139" customFormat="1" ht="12.75" customHeight="1">
      <c r="A160" s="184" t="s">
        <v>403</v>
      </c>
      <c r="B160" s="153"/>
      <c r="C160" s="144" t="s">
        <v>373</v>
      </c>
      <c r="D160" s="186"/>
      <c r="E160" s="100">
        <v>19000000</v>
      </c>
      <c r="F160" s="100">
        <v>19000000</v>
      </c>
      <c r="G160" s="56"/>
      <c r="H160" s="56"/>
      <c r="I160" s="56"/>
    </row>
    <row r="161" spans="1:9" s="139" customFormat="1" ht="12.75" customHeight="1">
      <c r="A161" s="184" t="s">
        <v>404</v>
      </c>
      <c r="B161" s="153"/>
      <c r="C161" s="144" t="s">
        <v>647</v>
      </c>
      <c r="D161" s="186"/>
      <c r="E161" s="100"/>
      <c r="F161" s="100"/>
      <c r="G161" s="56"/>
      <c r="H161" s="56"/>
      <c r="I161" s="56"/>
    </row>
    <row r="162" spans="1:9" s="139" customFormat="1" ht="12.75">
      <c r="A162" s="184" t="s">
        <v>406</v>
      </c>
      <c r="B162" s="153" t="s">
        <v>40</v>
      </c>
      <c r="C162" s="231" t="s">
        <v>405</v>
      </c>
      <c r="D162" s="183">
        <v>1</v>
      </c>
      <c r="E162" s="79">
        <f>SUM(E163:E165)</f>
        <v>8390000</v>
      </c>
      <c r="F162" s="79">
        <f>SUM(F163:F165)</f>
        <v>8390000</v>
      </c>
      <c r="G162" s="56"/>
      <c r="H162" s="56"/>
      <c r="I162" s="56"/>
    </row>
    <row r="163" spans="1:9" s="139" customFormat="1" ht="12.75" customHeight="1">
      <c r="A163" s="184" t="s">
        <v>407</v>
      </c>
      <c r="B163" s="153"/>
      <c r="C163" s="144" t="s">
        <v>264</v>
      </c>
      <c r="D163" s="186"/>
      <c r="E163" s="100">
        <v>2751000</v>
      </c>
      <c r="F163" s="100">
        <v>2751000</v>
      </c>
      <c r="G163" s="56"/>
      <c r="H163" s="56"/>
      <c r="I163" s="56"/>
    </row>
    <row r="164" spans="1:9" s="139" customFormat="1" ht="12.75" customHeight="1">
      <c r="A164" s="184" t="s">
        <v>408</v>
      </c>
      <c r="B164" s="153"/>
      <c r="C164" s="144" t="s">
        <v>371</v>
      </c>
      <c r="D164" s="186"/>
      <c r="E164" s="100">
        <v>639000</v>
      </c>
      <c r="F164" s="100">
        <v>639000</v>
      </c>
      <c r="G164" s="56"/>
      <c r="H164" s="56"/>
      <c r="I164" s="56"/>
    </row>
    <row r="165" spans="1:9" s="139" customFormat="1" ht="12.75" customHeight="1">
      <c r="A165" s="184" t="s">
        <v>409</v>
      </c>
      <c r="B165" s="153"/>
      <c r="C165" s="144" t="s">
        <v>373</v>
      </c>
      <c r="D165" s="186"/>
      <c r="E165" s="100">
        <v>5000000</v>
      </c>
      <c r="F165" s="100">
        <v>5000000</v>
      </c>
      <c r="G165" s="56"/>
      <c r="H165" s="56"/>
      <c r="I165" s="56"/>
    </row>
    <row r="166" spans="1:9" s="139" customFormat="1" ht="29.25" customHeight="1">
      <c r="A166" s="184" t="s">
        <v>411</v>
      </c>
      <c r="B166" s="78" t="s">
        <v>47</v>
      </c>
      <c r="C166" s="232" t="s">
        <v>410</v>
      </c>
      <c r="D166" s="233">
        <v>0</v>
      </c>
      <c r="E166" s="234">
        <f>SUM(E167:E170)</f>
        <v>0</v>
      </c>
      <c r="F166" s="234">
        <f>SUM(F167:F170)</f>
        <v>0</v>
      </c>
      <c r="G166" s="56"/>
      <c r="H166" s="56"/>
      <c r="I166" s="56"/>
    </row>
    <row r="167" spans="1:9" s="139" customFormat="1" ht="12.75" customHeight="1">
      <c r="A167" s="184" t="s">
        <v>412</v>
      </c>
      <c r="B167" s="101"/>
      <c r="C167" s="151" t="s">
        <v>264</v>
      </c>
      <c r="D167" s="235"/>
      <c r="E167" s="236">
        <v>0</v>
      </c>
      <c r="F167" s="236">
        <v>0</v>
      </c>
      <c r="G167" s="56"/>
      <c r="H167" s="56"/>
      <c r="I167" s="56"/>
    </row>
    <row r="168" spans="1:9" s="139" customFormat="1" ht="12.75" customHeight="1">
      <c r="A168" s="184" t="s">
        <v>413</v>
      </c>
      <c r="B168" s="101"/>
      <c r="C168" s="151" t="s">
        <v>265</v>
      </c>
      <c r="D168" s="235"/>
      <c r="E168" s="236">
        <v>0</v>
      </c>
      <c r="F168" s="236">
        <v>0</v>
      </c>
      <c r="G168" s="56"/>
      <c r="H168" s="56"/>
      <c r="I168" s="56"/>
    </row>
    <row r="169" spans="1:9" s="139" customFormat="1" ht="12.75" customHeight="1">
      <c r="A169" s="184" t="s">
        <v>414</v>
      </c>
      <c r="B169" s="101"/>
      <c r="C169" s="151" t="s">
        <v>266</v>
      </c>
      <c r="D169" s="235"/>
      <c r="E169" s="236">
        <v>0</v>
      </c>
      <c r="F169" s="236">
        <v>0</v>
      </c>
      <c r="G169" s="56"/>
      <c r="H169" s="56"/>
      <c r="I169" s="56"/>
    </row>
    <row r="170" spans="1:9" s="139" customFormat="1" ht="12.75" customHeight="1">
      <c r="A170" s="184" t="s">
        <v>415</v>
      </c>
      <c r="B170" s="101"/>
      <c r="C170" s="151" t="s">
        <v>263</v>
      </c>
      <c r="D170" s="235"/>
      <c r="E170" s="236">
        <v>0</v>
      </c>
      <c r="F170" s="236">
        <v>0</v>
      </c>
      <c r="G170" s="56"/>
      <c r="H170" s="56"/>
      <c r="I170" s="56"/>
    </row>
    <row r="171" spans="1:9" s="147" customFormat="1" ht="12.75" customHeight="1">
      <c r="A171" s="184" t="s">
        <v>417</v>
      </c>
      <c r="B171" s="149" t="s">
        <v>49</v>
      </c>
      <c r="C171" s="13" t="s">
        <v>416</v>
      </c>
      <c r="D171" s="183"/>
      <c r="E171" s="79">
        <f>SUM(E172:E173)</f>
        <v>500000</v>
      </c>
      <c r="F171" s="79">
        <f>SUM(F172:F173)</f>
        <v>500000</v>
      </c>
      <c r="G171" s="81"/>
      <c r="H171" s="81"/>
      <c r="I171" s="81"/>
    </row>
    <row r="172" spans="1:9" s="139" customFormat="1" ht="12.75" customHeight="1">
      <c r="A172" s="184" t="s">
        <v>418</v>
      </c>
      <c r="B172" s="153"/>
      <c r="C172" s="144" t="s">
        <v>261</v>
      </c>
      <c r="D172" s="186"/>
      <c r="E172" s="100">
        <v>500000</v>
      </c>
      <c r="F172" s="100">
        <v>500000</v>
      </c>
      <c r="G172" s="56"/>
      <c r="H172" s="56"/>
      <c r="I172" s="56"/>
    </row>
    <row r="173" spans="1:9" s="139" customFormat="1" ht="12.75" customHeight="1">
      <c r="A173" s="184" t="s">
        <v>419</v>
      </c>
      <c r="B173" s="153"/>
      <c r="C173" s="144" t="s">
        <v>714</v>
      </c>
      <c r="D173" s="186"/>
      <c r="E173" s="100"/>
      <c r="F173" s="100"/>
      <c r="G173" s="56"/>
      <c r="H173" s="56"/>
      <c r="I173" s="56"/>
    </row>
    <row r="174" spans="1:9" s="147" customFormat="1" ht="12.75" customHeight="1">
      <c r="A174" s="184" t="s">
        <v>421</v>
      </c>
      <c r="B174" s="149" t="s">
        <v>51</v>
      </c>
      <c r="C174" s="13" t="s">
        <v>420</v>
      </c>
      <c r="D174" s="183"/>
      <c r="E174" s="79">
        <f>SUM(E175)</f>
        <v>430000</v>
      </c>
      <c r="F174" s="79">
        <f>SUM(F175)</f>
        <v>430000</v>
      </c>
      <c r="G174" s="81"/>
      <c r="H174" s="81"/>
      <c r="I174" s="81"/>
    </row>
    <row r="175" spans="1:9" s="139" customFormat="1" ht="12.75" customHeight="1">
      <c r="A175" s="184" t="s">
        <v>422</v>
      </c>
      <c r="B175" s="153"/>
      <c r="C175" s="144" t="s">
        <v>261</v>
      </c>
      <c r="D175" s="186"/>
      <c r="E175" s="100">
        <v>430000</v>
      </c>
      <c r="F175" s="100">
        <v>430000</v>
      </c>
      <c r="G175" s="56"/>
      <c r="H175" s="56"/>
      <c r="I175" s="56"/>
    </row>
    <row r="176" spans="1:9" s="147" customFormat="1" ht="12.75" customHeight="1">
      <c r="A176" s="184" t="s">
        <v>423</v>
      </c>
      <c r="B176" s="149" t="s">
        <v>53</v>
      </c>
      <c r="C176" s="13" t="s">
        <v>300</v>
      </c>
      <c r="D176" s="183">
        <v>12</v>
      </c>
      <c r="E176" s="79">
        <f>SUM(E177:E180)</f>
        <v>29002000</v>
      </c>
      <c r="F176" s="79">
        <f>SUM(F177:F180)</f>
        <v>34136000</v>
      </c>
      <c r="G176" s="81"/>
      <c r="H176" s="81"/>
      <c r="I176" s="81"/>
    </row>
    <row r="177" spans="1:9" s="139" customFormat="1" ht="12.75" customHeight="1">
      <c r="A177" s="184" t="s">
        <v>424</v>
      </c>
      <c r="B177" s="153"/>
      <c r="C177" s="144" t="s">
        <v>264</v>
      </c>
      <c r="D177" s="186"/>
      <c r="E177" s="100">
        <v>16938000</v>
      </c>
      <c r="F177" s="100">
        <v>21126000</v>
      </c>
      <c r="G177" s="56"/>
      <c r="H177" s="56"/>
      <c r="I177" s="56"/>
    </row>
    <row r="178" spans="1:9" s="139" customFormat="1" ht="12.75" customHeight="1">
      <c r="A178" s="184" t="s">
        <v>425</v>
      </c>
      <c r="B178" s="153"/>
      <c r="C178" s="144" t="s">
        <v>371</v>
      </c>
      <c r="D178" s="186"/>
      <c r="E178" s="100">
        <v>3902000</v>
      </c>
      <c r="F178" s="100">
        <v>4848000</v>
      </c>
      <c r="G178" s="56"/>
      <c r="H178" s="56"/>
      <c r="I178" s="56"/>
    </row>
    <row r="179" spans="1:9" s="139" customFormat="1" ht="12.75" customHeight="1">
      <c r="A179" s="184" t="s">
        <v>426</v>
      </c>
      <c r="B179" s="153"/>
      <c r="C179" s="144" t="s">
        <v>373</v>
      </c>
      <c r="D179" s="186"/>
      <c r="E179" s="100">
        <v>7812000</v>
      </c>
      <c r="F179" s="100">
        <v>7812000</v>
      </c>
      <c r="G179" s="56"/>
      <c r="H179" s="56"/>
      <c r="I179" s="56"/>
    </row>
    <row r="180" spans="1:9" s="139" customFormat="1" ht="12.75" customHeight="1">
      <c r="A180" s="184" t="s">
        <v>804</v>
      </c>
      <c r="B180" s="153"/>
      <c r="C180" s="144" t="s">
        <v>715</v>
      </c>
      <c r="D180" s="186"/>
      <c r="E180" s="100">
        <v>350000</v>
      </c>
      <c r="F180" s="100">
        <v>350000</v>
      </c>
      <c r="G180" s="56"/>
      <c r="H180" s="56"/>
      <c r="I180" s="56"/>
    </row>
    <row r="181" spans="1:9" s="147" customFormat="1" ht="12.75" customHeight="1">
      <c r="A181" s="184" t="s">
        <v>805</v>
      </c>
      <c r="B181" s="149" t="s">
        <v>55</v>
      </c>
      <c r="C181" s="13" t="s">
        <v>428</v>
      </c>
      <c r="D181" s="183"/>
      <c r="E181" s="79">
        <f>SUM(E182)</f>
        <v>640000</v>
      </c>
      <c r="F181" s="79">
        <f>SUM(F182)</f>
        <v>640000</v>
      </c>
      <c r="G181" s="81"/>
      <c r="H181" s="81"/>
      <c r="I181" s="81"/>
    </row>
    <row r="182" spans="1:9" s="139" customFormat="1" ht="12.75" customHeight="1">
      <c r="A182" s="184" t="s">
        <v>806</v>
      </c>
      <c r="B182" s="153"/>
      <c r="C182" s="144" t="s">
        <v>261</v>
      </c>
      <c r="D182" s="186"/>
      <c r="E182" s="100">
        <v>640000</v>
      </c>
      <c r="F182" s="100">
        <v>640000</v>
      </c>
      <c r="G182" s="56"/>
      <c r="H182" s="56"/>
      <c r="I182" s="56"/>
    </row>
    <row r="183" spans="1:6" s="12" customFormat="1" ht="14.25" customHeight="1">
      <c r="A183" s="184" t="s">
        <v>807</v>
      </c>
      <c r="B183" s="268" t="s">
        <v>57</v>
      </c>
      <c r="C183" s="121" t="s">
        <v>436</v>
      </c>
      <c r="D183" s="121"/>
      <c r="E183" s="79">
        <f>SUM(E184)</f>
        <v>720000</v>
      </c>
      <c r="F183" s="79">
        <f>SUM(F184)</f>
        <v>720000</v>
      </c>
    </row>
    <row r="184" spans="1:250" ht="12.75" customHeight="1">
      <c r="A184" s="184" t="s">
        <v>427</v>
      </c>
      <c r="B184" s="687"/>
      <c r="C184" s="240" t="s">
        <v>261</v>
      </c>
      <c r="D184" s="240"/>
      <c r="E184" s="100">
        <v>720000</v>
      </c>
      <c r="F184" s="100">
        <v>720000</v>
      </c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  <c r="BX184"/>
      <c r="BY184"/>
      <c r="BZ184"/>
      <c r="CA184"/>
      <c r="CB184"/>
      <c r="CC184"/>
      <c r="CD184"/>
      <c r="CE184"/>
      <c r="CF184"/>
      <c r="CG184"/>
      <c r="CH184"/>
      <c r="CI184"/>
      <c r="CJ184"/>
      <c r="CK184"/>
      <c r="CL184"/>
      <c r="CM184"/>
      <c r="CN184"/>
      <c r="CO184"/>
      <c r="CP184"/>
      <c r="CQ184"/>
      <c r="CR184"/>
      <c r="CS184"/>
      <c r="CT184"/>
      <c r="CU184"/>
      <c r="CV184"/>
      <c r="CW184"/>
      <c r="CX184"/>
      <c r="CY184"/>
      <c r="CZ184"/>
      <c r="DA184"/>
      <c r="DB184"/>
      <c r="DC184"/>
      <c r="DD184"/>
      <c r="DE184"/>
      <c r="DF184"/>
      <c r="DG184"/>
      <c r="DH184"/>
      <c r="DI184"/>
      <c r="DJ184"/>
      <c r="DK184"/>
      <c r="DL184"/>
      <c r="DM184"/>
      <c r="DN184"/>
      <c r="DO184"/>
      <c r="DP184"/>
      <c r="DQ184"/>
      <c r="DR184"/>
      <c r="DS184"/>
      <c r="DT184"/>
      <c r="DU184"/>
      <c r="DV184"/>
      <c r="DW184"/>
      <c r="DX184"/>
      <c r="DY184"/>
      <c r="DZ184"/>
      <c r="EA184"/>
      <c r="EB184"/>
      <c r="EC184"/>
      <c r="ED184"/>
      <c r="EE184"/>
      <c r="EF184"/>
      <c r="EG184"/>
      <c r="EH184"/>
      <c r="EI184"/>
      <c r="EJ184"/>
      <c r="EK184"/>
      <c r="EL184"/>
      <c r="EM184"/>
      <c r="EN184"/>
      <c r="EO184"/>
      <c r="EP184"/>
      <c r="EQ184"/>
      <c r="ER184"/>
      <c r="ES184"/>
      <c r="ET184"/>
      <c r="EU184"/>
      <c r="EV184"/>
      <c r="EW184"/>
      <c r="EX184"/>
      <c r="EY184"/>
      <c r="EZ184"/>
      <c r="FA184"/>
      <c r="FB184"/>
      <c r="FC184"/>
      <c r="FD184"/>
      <c r="FE184"/>
      <c r="FF184"/>
      <c r="FG184"/>
      <c r="FH184"/>
      <c r="FI184"/>
      <c r="FJ184"/>
      <c r="FK184"/>
      <c r="FL184"/>
      <c r="FM184"/>
      <c r="FN184"/>
      <c r="FO184"/>
      <c r="FP184"/>
      <c r="FQ184"/>
      <c r="FR184"/>
      <c r="FS184"/>
      <c r="FT184"/>
      <c r="FU184"/>
      <c r="FV184"/>
      <c r="FW184"/>
      <c r="FX184"/>
      <c r="FY184"/>
      <c r="FZ184"/>
      <c r="GA184"/>
      <c r="GB184"/>
      <c r="GC184"/>
      <c r="GD184"/>
      <c r="GE184"/>
      <c r="GF184"/>
      <c r="GG184"/>
      <c r="GH184"/>
      <c r="GI184"/>
      <c r="GJ184"/>
      <c r="GK184"/>
      <c r="GL184"/>
      <c r="GM184"/>
      <c r="GN184"/>
      <c r="GO184"/>
      <c r="GP184"/>
      <c r="GQ184"/>
      <c r="GR184"/>
      <c r="GS184"/>
      <c r="GT184"/>
      <c r="GU184"/>
      <c r="GV184"/>
      <c r="GW184"/>
      <c r="GX184"/>
      <c r="GY184"/>
      <c r="GZ184"/>
      <c r="HA184"/>
      <c r="HB184"/>
      <c r="HC184"/>
      <c r="HD184"/>
      <c r="HE184"/>
      <c r="HF184"/>
      <c r="HG184"/>
      <c r="HH184"/>
      <c r="HI184"/>
      <c r="HJ184"/>
      <c r="HK184"/>
      <c r="HL184"/>
      <c r="HM184"/>
      <c r="HN184"/>
      <c r="HO184"/>
      <c r="HP184"/>
      <c r="HQ184"/>
      <c r="HR184"/>
      <c r="HS184"/>
      <c r="HT184"/>
      <c r="HU184"/>
      <c r="HV184"/>
      <c r="HW184"/>
      <c r="HX184"/>
      <c r="HY184"/>
      <c r="HZ184"/>
      <c r="IA184"/>
      <c r="IB184"/>
      <c r="IC184"/>
      <c r="ID184"/>
      <c r="IE184"/>
      <c r="IF184"/>
      <c r="IG184"/>
      <c r="IH184"/>
      <c r="II184"/>
      <c r="IJ184"/>
      <c r="IK184"/>
      <c r="IL184"/>
      <c r="IM184"/>
      <c r="IN184"/>
      <c r="IO184"/>
      <c r="IP184"/>
    </row>
    <row r="185" spans="1:250" ht="12.75" customHeight="1">
      <c r="A185" s="184" t="s">
        <v>429</v>
      </c>
      <c r="B185" s="268" t="s">
        <v>86</v>
      </c>
      <c r="C185" s="121" t="s">
        <v>295</v>
      </c>
      <c r="D185" s="121"/>
      <c r="E185" s="241">
        <f>SUM(E186:E189)</f>
        <v>15145000</v>
      </c>
      <c r="F185" s="241">
        <f>SUM(F186:F189)</f>
        <v>9941407</v>
      </c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  <c r="CA185"/>
      <c r="CB185"/>
      <c r="CC185"/>
      <c r="CD185"/>
      <c r="CE185"/>
      <c r="CF185"/>
      <c r="CG185"/>
      <c r="CH185"/>
      <c r="CI185"/>
      <c r="CJ185"/>
      <c r="CK185"/>
      <c r="CL185"/>
      <c r="CM185"/>
      <c r="CN185"/>
      <c r="CO185"/>
      <c r="CP185"/>
      <c r="CQ185"/>
      <c r="CR185"/>
      <c r="CS185"/>
      <c r="CT185"/>
      <c r="CU185"/>
      <c r="CV185"/>
      <c r="CW185"/>
      <c r="CX185"/>
      <c r="CY185"/>
      <c r="CZ185"/>
      <c r="DA185"/>
      <c r="DB185"/>
      <c r="DC185"/>
      <c r="DD185"/>
      <c r="DE185"/>
      <c r="DF185"/>
      <c r="DG185"/>
      <c r="DH185"/>
      <c r="DI185"/>
      <c r="DJ185"/>
      <c r="DK185"/>
      <c r="DL185"/>
      <c r="DM185"/>
      <c r="DN185"/>
      <c r="DO185"/>
      <c r="DP185"/>
      <c r="DQ185"/>
      <c r="DR185"/>
      <c r="DS185"/>
      <c r="DT185"/>
      <c r="DU185"/>
      <c r="DV185"/>
      <c r="DW185"/>
      <c r="DX185"/>
      <c r="DY185"/>
      <c r="DZ185"/>
      <c r="EA185"/>
      <c r="EB185"/>
      <c r="EC185"/>
      <c r="ED185"/>
      <c r="EE185"/>
      <c r="EF185"/>
      <c r="EG185"/>
      <c r="EH185"/>
      <c r="EI185"/>
      <c r="EJ185"/>
      <c r="EK185"/>
      <c r="EL185"/>
      <c r="EM185"/>
      <c r="EN185"/>
      <c r="EO185"/>
      <c r="EP185"/>
      <c r="EQ185"/>
      <c r="ER185"/>
      <c r="ES185"/>
      <c r="ET185"/>
      <c r="EU185"/>
      <c r="EV185"/>
      <c r="EW185"/>
      <c r="EX185"/>
      <c r="EY185"/>
      <c r="EZ185"/>
      <c r="FA185"/>
      <c r="FB185"/>
      <c r="FC185"/>
      <c r="FD185"/>
      <c r="FE185"/>
      <c r="FF185"/>
      <c r="FG185"/>
      <c r="FH185"/>
      <c r="FI185"/>
      <c r="FJ185"/>
      <c r="FK185"/>
      <c r="FL185"/>
      <c r="FM185"/>
      <c r="FN185"/>
      <c r="FO185"/>
      <c r="FP185"/>
      <c r="FQ185"/>
      <c r="FR185"/>
      <c r="FS185"/>
      <c r="FT185"/>
      <c r="FU185"/>
      <c r="FV185"/>
      <c r="FW185"/>
      <c r="FX185"/>
      <c r="FY185"/>
      <c r="FZ185"/>
      <c r="GA185"/>
      <c r="GB185"/>
      <c r="GC185"/>
      <c r="GD185"/>
      <c r="GE185"/>
      <c r="GF185"/>
      <c r="GG185"/>
      <c r="GH185"/>
      <c r="GI185"/>
      <c r="GJ185"/>
      <c r="GK185"/>
      <c r="GL185"/>
      <c r="GM185"/>
      <c r="GN185"/>
      <c r="GO185"/>
      <c r="GP185"/>
      <c r="GQ185"/>
      <c r="GR185"/>
      <c r="GS185"/>
      <c r="GT185"/>
      <c r="GU185"/>
      <c r="GV185"/>
      <c r="GW185"/>
      <c r="GX185"/>
      <c r="GY185"/>
      <c r="GZ185"/>
      <c r="HA185"/>
      <c r="HB185"/>
      <c r="HC185"/>
      <c r="HD185"/>
      <c r="HE185"/>
      <c r="HF185"/>
      <c r="HG185"/>
      <c r="HH185"/>
      <c r="HI185"/>
      <c r="HJ185"/>
      <c r="HK185"/>
      <c r="HL185"/>
      <c r="HM185"/>
      <c r="HN185"/>
      <c r="HO185"/>
      <c r="HP185"/>
      <c r="HQ185"/>
      <c r="HR185"/>
      <c r="HS185"/>
      <c r="HT185"/>
      <c r="HU185"/>
      <c r="HV185"/>
      <c r="HW185"/>
      <c r="HX185"/>
      <c r="HY185"/>
      <c r="HZ185"/>
      <c r="IA185"/>
      <c r="IB185"/>
      <c r="IC185"/>
      <c r="ID185"/>
      <c r="IE185"/>
      <c r="IF185"/>
      <c r="IG185"/>
      <c r="IH185"/>
      <c r="II185"/>
      <c r="IJ185"/>
      <c r="IK185"/>
      <c r="IL185"/>
      <c r="IM185"/>
      <c r="IN185"/>
      <c r="IO185"/>
      <c r="IP185"/>
    </row>
    <row r="186" spans="1:250" ht="12.75" customHeight="1">
      <c r="A186" s="184" t="s">
        <v>430</v>
      </c>
      <c r="B186" s="240"/>
      <c r="C186" s="144" t="s">
        <v>264</v>
      </c>
      <c r="D186" s="240"/>
      <c r="E186" s="242">
        <v>13104000</v>
      </c>
      <c r="F186" s="242">
        <v>8956596</v>
      </c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  <c r="BZ186"/>
      <c r="CA186"/>
      <c r="CB186"/>
      <c r="CC186"/>
      <c r="CD186"/>
      <c r="CE186"/>
      <c r="CF186"/>
      <c r="CG186"/>
      <c r="CH186"/>
      <c r="CI186"/>
      <c r="CJ186"/>
      <c r="CK186"/>
      <c r="CL186"/>
      <c r="CM186"/>
      <c r="CN186"/>
      <c r="CO186"/>
      <c r="CP186"/>
      <c r="CQ186"/>
      <c r="CR186"/>
      <c r="CS186"/>
      <c r="CT186"/>
      <c r="CU186"/>
      <c r="CV186"/>
      <c r="CW186"/>
      <c r="CX186"/>
      <c r="CY186"/>
      <c r="CZ186"/>
      <c r="DA186"/>
      <c r="DB186"/>
      <c r="DC186"/>
      <c r="DD186"/>
      <c r="DE186"/>
      <c r="DF186"/>
      <c r="DG186"/>
      <c r="DH186"/>
      <c r="DI186"/>
      <c r="DJ186"/>
      <c r="DK186"/>
      <c r="DL186"/>
      <c r="DM186"/>
      <c r="DN186"/>
      <c r="DO186"/>
      <c r="DP186"/>
      <c r="DQ186"/>
      <c r="DR186"/>
      <c r="DS186"/>
      <c r="DT186"/>
      <c r="DU186"/>
      <c r="DV186"/>
      <c r="DW186"/>
      <c r="DX186"/>
      <c r="DY186"/>
      <c r="DZ186"/>
      <c r="EA186"/>
      <c r="EB186"/>
      <c r="EC186"/>
      <c r="ED186"/>
      <c r="EE186"/>
      <c r="EF186"/>
      <c r="EG186"/>
      <c r="EH186"/>
      <c r="EI186"/>
      <c r="EJ186"/>
      <c r="EK186"/>
      <c r="EL186"/>
      <c r="EM186"/>
      <c r="EN186"/>
      <c r="EO186"/>
      <c r="EP186"/>
      <c r="EQ186"/>
      <c r="ER186"/>
      <c r="ES186"/>
      <c r="ET186"/>
      <c r="EU186"/>
      <c r="EV186"/>
      <c r="EW186"/>
      <c r="EX186"/>
      <c r="EY186"/>
      <c r="EZ186"/>
      <c r="FA186"/>
      <c r="FB186"/>
      <c r="FC186"/>
      <c r="FD186"/>
      <c r="FE186"/>
      <c r="FF186"/>
      <c r="FG186"/>
      <c r="FH186"/>
      <c r="FI186"/>
      <c r="FJ186"/>
      <c r="FK186"/>
      <c r="FL186"/>
      <c r="FM186"/>
      <c r="FN186"/>
      <c r="FO186"/>
      <c r="FP186"/>
      <c r="FQ186"/>
      <c r="FR186"/>
      <c r="FS186"/>
      <c r="FT186"/>
      <c r="FU186"/>
      <c r="FV186"/>
      <c r="FW186"/>
      <c r="FX186"/>
      <c r="FY186"/>
      <c r="FZ186"/>
      <c r="GA186"/>
      <c r="GB186"/>
      <c r="GC186"/>
      <c r="GD186"/>
      <c r="GE186"/>
      <c r="GF186"/>
      <c r="GG186"/>
      <c r="GH186"/>
      <c r="GI186"/>
      <c r="GJ186"/>
      <c r="GK186"/>
      <c r="GL186"/>
      <c r="GM186"/>
      <c r="GN186"/>
      <c r="GO186"/>
      <c r="GP186"/>
      <c r="GQ186"/>
      <c r="GR186"/>
      <c r="GS186"/>
      <c r="GT186"/>
      <c r="GU186"/>
      <c r="GV186"/>
      <c r="GW186"/>
      <c r="GX186"/>
      <c r="GY186"/>
      <c r="GZ186"/>
      <c r="HA186"/>
      <c r="HB186"/>
      <c r="HC186"/>
      <c r="HD186"/>
      <c r="HE186"/>
      <c r="HF186"/>
      <c r="HG186"/>
      <c r="HH186"/>
      <c r="HI186"/>
      <c r="HJ186"/>
      <c r="HK186"/>
      <c r="HL186"/>
      <c r="HM186"/>
      <c r="HN186"/>
      <c r="HO186"/>
      <c r="HP186"/>
      <c r="HQ186"/>
      <c r="HR186"/>
      <c r="HS186"/>
      <c r="HT186"/>
      <c r="HU186"/>
      <c r="HV186"/>
      <c r="HW186"/>
      <c r="HX186"/>
      <c r="HY186"/>
      <c r="HZ186"/>
      <c r="IA186"/>
      <c r="IB186"/>
      <c r="IC186"/>
      <c r="ID186"/>
      <c r="IE186"/>
      <c r="IF186"/>
      <c r="IG186"/>
      <c r="IH186"/>
      <c r="II186"/>
      <c r="IJ186"/>
      <c r="IK186"/>
      <c r="IL186"/>
      <c r="IM186"/>
      <c r="IN186"/>
      <c r="IO186"/>
      <c r="IP186"/>
    </row>
    <row r="187" spans="1:250" ht="12.75" customHeight="1">
      <c r="A187" s="184" t="s">
        <v>431</v>
      </c>
      <c r="B187" s="240"/>
      <c r="C187" s="238" t="s">
        <v>371</v>
      </c>
      <c r="D187" s="240"/>
      <c r="E187" s="242">
        <v>1441000</v>
      </c>
      <c r="F187" s="242">
        <v>984811</v>
      </c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  <c r="BX187"/>
      <c r="BY187"/>
      <c r="BZ187"/>
      <c r="CA187"/>
      <c r="CB187"/>
      <c r="CC187"/>
      <c r="CD187"/>
      <c r="CE187"/>
      <c r="CF187"/>
      <c r="CG187"/>
      <c r="CH187"/>
      <c r="CI187"/>
      <c r="CJ187"/>
      <c r="CK187"/>
      <c r="CL187"/>
      <c r="CM187"/>
      <c r="CN187"/>
      <c r="CO187"/>
      <c r="CP187"/>
      <c r="CQ187"/>
      <c r="CR187"/>
      <c r="CS187"/>
      <c r="CT187"/>
      <c r="CU187"/>
      <c r="CV187"/>
      <c r="CW187"/>
      <c r="CX187"/>
      <c r="CY187"/>
      <c r="CZ187"/>
      <c r="DA187"/>
      <c r="DB187"/>
      <c r="DC187"/>
      <c r="DD187"/>
      <c r="DE187"/>
      <c r="DF187"/>
      <c r="DG187"/>
      <c r="DH187"/>
      <c r="DI187"/>
      <c r="DJ187"/>
      <c r="DK187"/>
      <c r="DL187"/>
      <c r="DM187"/>
      <c r="DN187"/>
      <c r="DO187"/>
      <c r="DP187"/>
      <c r="DQ187"/>
      <c r="DR187"/>
      <c r="DS187"/>
      <c r="DT187"/>
      <c r="DU187"/>
      <c r="DV187"/>
      <c r="DW187"/>
      <c r="DX187"/>
      <c r="DY187"/>
      <c r="DZ187"/>
      <c r="EA187"/>
      <c r="EB187"/>
      <c r="EC187"/>
      <c r="ED187"/>
      <c r="EE187"/>
      <c r="EF187"/>
      <c r="EG187"/>
      <c r="EH187"/>
      <c r="EI187"/>
      <c r="EJ187"/>
      <c r="EK187"/>
      <c r="EL187"/>
      <c r="EM187"/>
      <c r="EN187"/>
      <c r="EO187"/>
      <c r="EP187"/>
      <c r="EQ187"/>
      <c r="ER187"/>
      <c r="ES187"/>
      <c r="ET187"/>
      <c r="EU187"/>
      <c r="EV187"/>
      <c r="EW187"/>
      <c r="EX187"/>
      <c r="EY187"/>
      <c r="EZ187"/>
      <c r="FA187"/>
      <c r="FB187"/>
      <c r="FC187"/>
      <c r="FD187"/>
      <c r="FE187"/>
      <c r="FF187"/>
      <c r="FG187"/>
      <c r="FH187"/>
      <c r="FI187"/>
      <c r="FJ187"/>
      <c r="FK187"/>
      <c r="FL187"/>
      <c r="FM187"/>
      <c r="FN187"/>
      <c r="FO187"/>
      <c r="FP187"/>
      <c r="FQ187"/>
      <c r="FR187"/>
      <c r="FS187"/>
      <c r="FT187"/>
      <c r="FU187"/>
      <c r="FV187"/>
      <c r="FW187"/>
      <c r="FX187"/>
      <c r="FY187"/>
      <c r="FZ187"/>
      <c r="GA187"/>
      <c r="GB187"/>
      <c r="GC187"/>
      <c r="GD187"/>
      <c r="GE187"/>
      <c r="GF187"/>
      <c r="GG187"/>
      <c r="GH187"/>
      <c r="GI187"/>
      <c r="GJ187"/>
      <c r="GK187"/>
      <c r="GL187"/>
      <c r="GM187"/>
      <c r="GN187"/>
      <c r="GO187"/>
      <c r="GP187"/>
      <c r="GQ187"/>
      <c r="GR187"/>
      <c r="GS187"/>
      <c r="GT187"/>
      <c r="GU187"/>
      <c r="GV187"/>
      <c r="GW187"/>
      <c r="GX187"/>
      <c r="GY187"/>
      <c r="GZ187"/>
      <c r="HA187"/>
      <c r="HB187"/>
      <c r="HC187"/>
      <c r="HD187"/>
      <c r="HE187"/>
      <c r="HF187"/>
      <c r="HG187"/>
      <c r="HH187"/>
      <c r="HI187"/>
      <c r="HJ187"/>
      <c r="HK187"/>
      <c r="HL187"/>
      <c r="HM187"/>
      <c r="HN187"/>
      <c r="HO187"/>
      <c r="HP187"/>
      <c r="HQ187"/>
      <c r="HR187"/>
      <c r="HS187"/>
      <c r="HT187"/>
      <c r="HU187"/>
      <c r="HV187"/>
      <c r="HW187"/>
      <c r="HX187"/>
      <c r="HY187"/>
      <c r="HZ187"/>
      <c r="IA187"/>
      <c r="IB187"/>
      <c r="IC187"/>
      <c r="ID187"/>
      <c r="IE187"/>
      <c r="IF187"/>
      <c r="IG187"/>
      <c r="IH187"/>
      <c r="II187"/>
      <c r="IJ187"/>
      <c r="IK187"/>
      <c r="IL187"/>
      <c r="IM187"/>
      <c r="IN187"/>
      <c r="IO187"/>
      <c r="IP187"/>
    </row>
    <row r="188" spans="1:250" ht="12.75" customHeight="1">
      <c r="A188" s="184" t="s">
        <v>432</v>
      </c>
      <c r="B188" s="688"/>
      <c r="C188" s="238" t="s">
        <v>373</v>
      </c>
      <c r="D188" s="688"/>
      <c r="E188" s="1131">
        <v>600000</v>
      </c>
      <c r="F188" s="1131">
        <v>0</v>
      </c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U188"/>
      <c r="BV188"/>
      <c r="BW188"/>
      <c r="BX188"/>
      <c r="BY188"/>
      <c r="BZ188"/>
      <c r="CA188"/>
      <c r="CB188"/>
      <c r="CC188"/>
      <c r="CD188"/>
      <c r="CE188"/>
      <c r="CF188"/>
      <c r="CG188"/>
      <c r="CH188"/>
      <c r="CI188"/>
      <c r="CJ188"/>
      <c r="CK188"/>
      <c r="CL188"/>
      <c r="CM188"/>
      <c r="CN188"/>
      <c r="CO188"/>
      <c r="CP188"/>
      <c r="CQ188"/>
      <c r="CR188"/>
      <c r="CS188"/>
      <c r="CT188"/>
      <c r="CU188"/>
      <c r="CV188"/>
      <c r="CW188"/>
      <c r="CX188"/>
      <c r="CY188"/>
      <c r="CZ188"/>
      <c r="DA188"/>
      <c r="DB188"/>
      <c r="DC188"/>
      <c r="DD188"/>
      <c r="DE188"/>
      <c r="DF188"/>
      <c r="DG188"/>
      <c r="DH188"/>
      <c r="DI188"/>
      <c r="DJ188"/>
      <c r="DK188"/>
      <c r="DL188"/>
      <c r="DM188"/>
      <c r="DN188"/>
      <c r="DO188"/>
      <c r="DP188"/>
      <c r="DQ188"/>
      <c r="DR188"/>
      <c r="DS188"/>
      <c r="DT188"/>
      <c r="DU188"/>
      <c r="DV188"/>
      <c r="DW188"/>
      <c r="DX188"/>
      <c r="DY188"/>
      <c r="DZ188"/>
      <c r="EA188"/>
      <c r="EB188"/>
      <c r="EC188"/>
      <c r="ED188"/>
      <c r="EE188"/>
      <c r="EF188"/>
      <c r="EG188"/>
      <c r="EH188"/>
      <c r="EI188"/>
      <c r="EJ188"/>
      <c r="EK188"/>
      <c r="EL188"/>
      <c r="EM188"/>
      <c r="EN188"/>
      <c r="EO188"/>
      <c r="EP188"/>
      <c r="EQ188"/>
      <c r="ER188"/>
      <c r="ES188"/>
      <c r="ET188"/>
      <c r="EU188"/>
      <c r="EV188"/>
      <c r="EW188"/>
      <c r="EX188"/>
      <c r="EY188"/>
      <c r="EZ188"/>
      <c r="FA188"/>
      <c r="FB188"/>
      <c r="FC188"/>
      <c r="FD188"/>
      <c r="FE188"/>
      <c r="FF188"/>
      <c r="FG188"/>
      <c r="FH188"/>
      <c r="FI188"/>
      <c r="FJ188"/>
      <c r="FK188"/>
      <c r="FL188"/>
      <c r="FM188"/>
      <c r="FN188"/>
      <c r="FO188"/>
      <c r="FP188"/>
      <c r="FQ188"/>
      <c r="FR188"/>
      <c r="FS188"/>
      <c r="FT188"/>
      <c r="FU188"/>
      <c r="FV188"/>
      <c r="FW188"/>
      <c r="FX188"/>
      <c r="FY188"/>
      <c r="FZ188"/>
      <c r="GA188"/>
      <c r="GB188"/>
      <c r="GC188"/>
      <c r="GD188"/>
      <c r="GE188"/>
      <c r="GF188"/>
      <c r="GG188"/>
      <c r="GH188"/>
      <c r="GI188"/>
      <c r="GJ188"/>
      <c r="GK188"/>
      <c r="GL188"/>
      <c r="GM188"/>
      <c r="GN188"/>
      <c r="GO188"/>
      <c r="GP188"/>
      <c r="GQ188"/>
      <c r="GR188"/>
      <c r="GS188"/>
      <c r="GT188"/>
      <c r="GU188"/>
      <c r="GV188"/>
      <c r="GW188"/>
      <c r="GX188"/>
      <c r="GY188"/>
      <c r="GZ188"/>
      <c r="HA188"/>
      <c r="HB188"/>
      <c r="HC188"/>
      <c r="HD188"/>
      <c r="HE188"/>
      <c r="HF188"/>
      <c r="HG188"/>
      <c r="HH188"/>
      <c r="HI188"/>
      <c r="HJ188"/>
      <c r="HK188"/>
      <c r="HL188"/>
      <c r="HM188"/>
      <c r="HN188"/>
      <c r="HO188"/>
      <c r="HP188"/>
      <c r="HQ188"/>
      <c r="HR188"/>
      <c r="HS188"/>
      <c r="HT188"/>
      <c r="HU188"/>
      <c r="HV188"/>
      <c r="HW188"/>
      <c r="HX188"/>
      <c r="HY188"/>
      <c r="HZ188"/>
      <c r="IA188"/>
      <c r="IB188"/>
      <c r="IC188"/>
      <c r="ID188"/>
      <c r="IE188"/>
      <c r="IF188"/>
      <c r="IG188"/>
      <c r="IH188"/>
      <c r="II188"/>
      <c r="IJ188"/>
      <c r="IK188"/>
      <c r="IL188"/>
      <c r="IM188"/>
      <c r="IN188"/>
      <c r="IO188"/>
      <c r="IP188"/>
    </row>
    <row r="189" spans="1:250" ht="12.75" customHeight="1">
      <c r="A189" s="1130" t="s">
        <v>433</v>
      </c>
      <c r="B189" s="689"/>
      <c r="C189" s="529" t="s">
        <v>715</v>
      </c>
      <c r="D189" s="689"/>
      <c r="E189" s="1135"/>
      <c r="F189" s="1135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  <c r="BT189"/>
      <c r="BU189"/>
      <c r="BV189"/>
      <c r="BW189"/>
      <c r="BX189"/>
      <c r="BY189"/>
      <c r="BZ189"/>
      <c r="CA189"/>
      <c r="CB189"/>
      <c r="CC189"/>
      <c r="CD189"/>
      <c r="CE189"/>
      <c r="CF189"/>
      <c r="CG189"/>
      <c r="CH189"/>
      <c r="CI189"/>
      <c r="CJ189"/>
      <c r="CK189"/>
      <c r="CL189"/>
      <c r="CM189"/>
      <c r="CN189"/>
      <c r="CO189"/>
      <c r="CP189"/>
      <c r="CQ189"/>
      <c r="CR189"/>
      <c r="CS189"/>
      <c r="CT189"/>
      <c r="CU189"/>
      <c r="CV189"/>
      <c r="CW189"/>
      <c r="CX189"/>
      <c r="CY189"/>
      <c r="CZ189"/>
      <c r="DA189"/>
      <c r="DB189"/>
      <c r="DC189"/>
      <c r="DD189"/>
      <c r="DE189"/>
      <c r="DF189"/>
      <c r="DG189"/>
      <c r="DH189"/>
      <c r="DI189"/>
      <c r="DJ189"/>
      <c r="DK189"/>
      <c r="DL189"/>
      <c r="DM189"/>
      <c r="DN189"/>
      <c r="DO189"/>
      <c r="DP189"/>
      <c r="DQ189"/>
      <c r="DR189"/>
      <c r="DS189"/>
      <c r="DT189"/>
      <c r="DU189"/>
      <c r="DV189"/>
      <c r="DW189"/>
      <c r="DX189"/>
      <c r="DY189"/>
      <c r="DZ189"/>
      <c r="EA189"/>
      <c r="EB189"/>
      <c r="EC189"/>
      <c r="ED189"/>
      <c r="EE189"/>
      <c r="EF189"/>
      <c r="EG189"/>
      <c r="EH189"/>
      <c r="EI189"/>
      <c r="EJ189"/>
      <c r="EK189"/>
      <c r="EL189"/>
      <c r="EM189"/>
      <c r="EN189"/>
      <c r="EO189"/>
      <c r="EP189"/>
      <c r="EQ189"/>
      <c r="ER189"/>
      <c r="ES189"/>
      <c r="ET189"/>
      <c r="EU189"/>
      <c r="EV189"/>
      <c r="EW189"/>
      <c r="EX189"/>
      <c r="EY189"/>
      <c r="EZ189"/>
      <c r="FA189"/>
      <c r="FB189"/>
      <c r="FC189"/>
      <c r="FD189"/>
      <c r="FE189"/>
      <c r="FF189"/>
      <c r="FG189"/>
      <c r="FH189"/>
      <c r="FI189"/>
      <c r="FJ189"/>
      <c r="FK189"/>
      <c r="FL189"/>
      <c r="FM189"/>
      <c r="FN189"/>
      <c r="FO189"/>
      <c r="FP189"/>
      <c r="FQ189"/>
      <c r="FR189"/>
      <c r="FS189"/>
      <c r="FT189"/>
      <c r="FU189"/>
      <c r="FV189"/>
      <c r="FW189"/>
      <c r="FX189"/>
      <c r="FY189"/>
      <c r="FZ189"/>
      <c r="GA189"/>
      <c r="GB189"/>
      <c r="GC189"/>
      <c r="GD189"/>
      <c r="GE189"/>
      <c r="GF189"/>
      <c r="GG189"/>
      <c r="GH189"/>
      <c r="GI189"/>
      <c r="GJ189"/>
      <c r="GK189"/>
      <c r="GL189"/>
      <c r="GM189"/>
      <c r="GN189"/>
      <c r="GO189"/>
      <c r="GP189"/>
      <c r="GQ189"/>
      <c r="GR189"/>
      <c r="GS189"/>
      <c r="GT189"/>
      <c r="GU189"/>
      <c r="GV189"/>
      <c r="GW189"/>
      <c r="GX189"/>
      <c r="GY189"/>
      <c r="GZ189"/>
      <c r="HA189"/>
      <c r="HB189"/>
      <c r="HC189"/>
      <c r="HD189"/>
      <c r="HE189"/>
      <c r="HF189"/>
      <c r="HG189"/>
      <c r="HH189"/>
      <c r="HI189"/>
      <c r="HJ189"/>
      <c r="HK189"/>
      <c r="HL189"/>
      <c r="HM189"/>
      <c r="HN189"/>
      <c r="HO189"/>
      <c r="HP189"/>
      <c r="HQ189"/>
      <c r="HR189"/>
      <c r="HS189"/>
      <c r="HT189"/>
      <c r="HU189"/>
      <c r="HV189"/>
      <c r="HW189"/>
      <c r="HX189"/>
      <c r="HY189"/>
      <c r="HZ189"/>
      <c r="IA189"/>
      <c r="IB189"/>
      <c r="IC189"/>
      <c r="ID189"/>
      <c r="IE189"/>
      <c r="IF189"/>
      <c r="IG189"/>
      <c r="IH189"/>
      <c r="II189"/>
      <c r="IJ189"/>
      <c r="IK189"/>
      <c r="IL189"/>
      <c r="IM189"/>
      <c r="IN189"/>
      <c r="IO189"/>
      <c r="IP189"/>
    </row>
    <row r="190" spans="1:250" s="81" customFormat="1" ht="12.75" customHeight="1">
      <c r="A190" s="179" t="s">
        <v>434</v>
      </c>
      <c r="B190" s="1125" t="s">
        <v>59</v>
      </c>
      <c r="C190" s="787" t="s">
        <v>736</v>
      </c>
      <c r="D190" s="1125"/>
      <c r="E190" s="1136">
        <f>SUM(E191:E193)</f>
        <v>9134000</v>
      </c>
      <c r="F190" s="1136">
        <f>SUM(F191:F193)</f>
        <v>4600000</v>
      </c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  <c r="AY190" s="12"/>
      <c r="AZ190" s="12"/>
      <c r="BA190" s="12"/>
      <c r="BB190" s="12"/>
      <c r="BC190" s="12"/>
      <c r="BD190" s="12"/>
      <c r="BE190" s="12"/>
      <c r="BF190" s="12"/>
      <c r="BG190" s="12"/>
      <c r="BH190" s="12"/>
      <c r="BI190" s="12"/>
      <c r="BJ190" s="12"/>
      <c r="BK190" s="12"/>
      <c r="BL190" s="12"/>
      <c r="BM190" s="12"/>
      <c r="BN190" s="12"/>
      <c r="BO190" s="12"/>
      <c r="BP190" s="12"/>
      <c r="BQ190" s="12"/>
      <c r="BR190" s="12"/>
      <c r="BS190" s="12"/>
      <c r="BT190" s="12"/>
      <c r="BU190" s="12"/>
      <c r="BV190" s="12"/>
      <c r="BW190" s="12"/>
      <c r="BX190" s="12"/>
      <c r="BY190" s="12"/>
      <c r="BZ190" s="12"/>
      <c r="CA190" s="12"/>
      <c r="CB190" s="12"/>
      <c r="CC190" s="12"/>
      <c r="CD190" s="12"/>
      <c r="CE190" s="12"/>
      <c r="CF190" s="12"/>
      <c r="CG190" s="12"/>
      <c r="CH190" s="12"/>
      <c r="CI190" s="12"/>
      <c r="CJ190" s="12"/>
      <c r="CK190" s="12"/>
      <c r="CL190" s="12"/>
      <c r="CM190" s="12"/>
      <c r="CN190" s="12"/>
      <c r="CO190" s="12"/>
      <c r="CP190" s="12"/>
      <c r="CQ190" s="12"/>
      <c r="CR190" s="12"/>
      <c r="CS190" s="12"/>
      <c r="CT190" s="12"/>
      <c r="CU190" s="12"/>
      <c r="CV190" s="12"/>
      <c r="CW190" s="12"/>
      <c r="CX190" s="12"/>
      <c r="CY190" s="12"/>
      <c r="CZ190" s="12"/>
      <c r="DA190" s="12"/>
      <c r="DB190" s="12"/>
      <c r="DC190" s="12"/>
      <c r="DD190" s="12"/>
      <c r="DE190" s="12"/>
      <c r="DF190" s="12"/>
      <c r="DG190" s="12"/>
      <c r="DH190" s="12"/>
      <c r="DI190" s="12"/>
      <c r="DJ190" s="12"/>
      <c r="DK190" s="12"/>
      <c r="DL190" s="12"/>
      <c r="DM190" s="12"/>
      <c r="DN190" s="12"/>
      <c r="DO190" s="12"/>
      <c r="DP190" s="12"/>
      <c r="DQ190" s="12"/>
      <c r="DR190" s="12"/>
      <c r="DS190" s="12"/>
      <c r="DT190" s="12"/>
      <c r="DU190" s="12"/>
      <c r="DV190" s="12"/>
      <c r="DW190" s="12"/>
      <c r="DX190" s="12"/>
      <c r="DY190" s="12"/>
      <c r="DZ190" s="12"/>
      <c r="EA190" s="12"/>
      <c r="EB190" s="12"/>
      <c r="EC190" s="12"/>
      <c r="ED190" s="12"/>
      <c r="EE190" s="12"/>
      <c r="EF190" s="12"/>
      <c r="EG190" s="12"/>
      <c r="EH190" s="12"/>
      <c r="EI190" s="12"/>
      <c r="EJ190" s="12"/>
      <c r="EK190" s="12"/>
      <c r="EL190" s="12"/>
      <c r="EM190" s="12"/>
      <c r="EN190" s="12"/>
      <c r="EO190" s="12"/>
      <c r="EP190" s="12"/>
      <c r="EQ190" s="12"/>
      <c r="ER190" s="12"/>
      <c r="ES190" s="12"/>
      <c r="ET190" s="12"/>
      <c r="EU190" s="12"/>
      <c r="EV190" s="12"/>
      <c r="EW190" s="12"/>
      <c r="EX190" s="12"/>
      <c r="EY190" s="12"/>
      <c r="EZ190" s="12"/>
      <c r="FA190" s="12"/>
      <c r="FB190" s="12"/>
      <c r="FC190" s="12"/>
      <c r="FD190" s="12"/>
      <c r="FE190" s="12"/>
      <c r="FF190" s="12"/>
      <c r="FG190" s="12"/>
      <c r="FH190" s="12"/>
      <c r="FI190" s="12"/>
      <c r="FJ190" s="12"/>
      <c r="FK190" s="12"/>
      <c r="FL190" s="12"/>
      <c r="FM190" s="12"/>
      <c r="FN190" s="12"/>
      <c r="FO190" s="12"/>
      <c r="FP190" s="12"/>
      <c r="FQ190" s="12"/>
      <c r="FR190" s="12"/>
      <c r="FS190" s="12"/>
      <c r="FT190" s="12"/>
      <c r="FU190" s="12"/>
      <c r="FV190" s="12"/>
      <c r="FW190" s="12"/>
      <c r="FX190" s="12"/>
      <c r="FY190" s="12"/>
      <c r="FZ190" s="12"/>
      <c r="GA190" s="12"/>
      <c r="GB190" s="12"/>
      <c r="GC190" s="12"/>
      <c r="GD190" s="12"/>
      <c r="GE190" s="12"/>
      <c r="GF190" s="12"/>
      <c r="GG190" s="12"/>
      <c r="GH190" s="12"/>
      <c r="GI190" s="12"/>
      <c r="GJ190" s="12"/>
      <c r="GK190" s="12"/>
      <c r="GL190" s="12"/>
      <c r="GM190" s="12"/>
      <c r="GN190" s="12"/>
      <c r="GO190" s="12"/>
      <c r="GP190" s="12"/>
      <c r="GQ190" s="12"/>
      <c r="GR190" s="12"/>
      <c r="GS190" s="12"/>
      <c r="GT190" s="12"/>
      <c r="GU190" s="12"/>
      <c r="GV190" s="12"/>
      <c r="GW190" s="12"/>
      <c r="GX190" s="12"/>
      <c r="GY190" s="12"/>
      <c r="GZ190" s="12"/>
      <c r="HA190" s="12"/>
      <c r="HB190" s="12"/>
      <c r="HC190" s="12"/>
      <c r="HD190" s="12"/>
      <c r="HE190" s="12"/>
      <c r="HF190" s="12"/>
      <c r="HG190" s="12"/>
      <c r="HH190" s="12"/>
      <c r="HI190" s="12"/>
      <c r="HJ190" s="12"/>
      <c r="HK190" s="12"/>
      <c r="HL190" s="12"/>
      <c r="HM190" s="12"/>
      <c r="HN190" s="12"/>
      <c r="HO190" s="12"/>
      <c r="HP190" s="12"/>
      <c r="HQ190" s="12"/>
      <c r="HR190" s="12"/>
      <c r="HS190" s="12"/>
      <c r="HT190" s="12"/>
      <c r="HU190" s="12"/>
      <c r="HV190" s="12"/>
      <c r="HW190" s="12"/>
      <c r="HX190" s="12"/>
      <c r="HY190" s="12"/>
      <c r="HZ190" s="12"/>
      <c r="IA190" s="12"/>
      <c r="IB190" s="12"/>
      <c r="IC190" s="12"/>
      <c r="ID190" s="12"/>
      <c r="IE190" s="12"/>
      <c r="IF190" s="12"/>
      <c r="IG190" s="12"/>
      <c r="IH190" s="12"/>
      <c r="II190" s="12"/>
      <c r="IJ190" s="12"/>
      <c r="IK190" s="12"/>
      <c r="IL190" s="12"/>
      <c r="IM190" s="12"/>
      <c r="IN190" s="12"/>
      <c r="IO190" s="12"/>
      <c r="IP190" s="12"/>
    </row>
    <row r="191" spans="1:250" ht="12.75" customHeight="1">
      <c r="A191" s="1130" t="s">
        <v>435</v>
      </c>
      <c r="B191" s="689"/>
      <c r="C191" s="144" t="s">
        <v>264</v>
      </c>
      <c r="D191" s="689"/>
      <c r="E191" s="1135">
        <v>4188000</v>
      </c>
      <c r="F191" s="1135">
        <v>0</v>
      </c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  <c r="BT191"/>
      <c r="BU191"/>
      <c r="BV191"/>
      <c r="BW191"/>
      <c r="BX191"/>
      <c r="BY191"/>
      <c r="BZ191"/>
      <c r="CA191"/>
      <c r="CB191"/>
      <c r="CC191"/>
      <c r="CD191"/>
      <c r="CE191"/>
      <c r="CF191"/>
      <c r="CG191"/>
      <c r="CH191"/>
      <c r="CI191"/>
      <c r="CJ191"/>
      <c r="CK191"/>
      <c r="CL191"/>
      <c r="CM191"/>
      <c r="CN191"/>
      <c r="CO191"/>
      <c r="CP191"/>
      <c r="CQ191"/>
      <c r="CR191"/>
      <c r="CS191"/>
      <c r="CT191"/>
      <c r="CU191"/>
      <c r="CV191"/>
      <c r="CW191"/>
      <c r="CX191"/>
      <c r="CY191"/>
      <c r="CZ191"/>
      <c r="DA191"/>
      <c r="DB191"/>
      <c r="DC191"/>
      <c r="DD191"/>
      <c r="DE191"/>
      <c r="DF191"/>
      <c r="DG191"/>
      <c r="DH191"/>
      <c r="DI191"/>
      <c r="DJ191"/>
      <c r="DK191"/>
      <c r="DL191"/>
      <c r="DM191"/>
      <c r="DN191"/>
      <c r="DO191"/>
      <c r="DP191"/>
      <c r="DQ191"/>
      <c r="DR191"/>
      <c r="DS191"/>
      <c r="DT191"/>
      <c r="DU191"/>
      <c r="DV191"/>
      <c r="DW191"/>
      <c r="DX191"/>
      <c r="DY191"/>
      <c r="DZ191"/>
      <c r="EA191"/>
      <c r="EB191"/>
      <c r="EC191"/>
      <c r="ED191"/>
      <c r="EE191"/>
      <c r="EF191"/>
      <c r="EG191"/>
      <c r="EH191"/>
      <c r="EI191"/>
      <c r="EJ191"/>
      <c r="EK191"/>
      <c r="EL191"/>
      <c r="EM191"/>
      <c r="EN191"/>
      <c r="EO191"/>
      <c r="EP191"/>
      <c r="EQ191"/>
      <c r="ER191"/>
      <c r="ES191"/>
      <c r="ET191"/>
      <c r="EU191"/>
      <c r="EV191"/>
      <c r="EW191"/>
      <c r="EX191"/>
      <c r="EY191"/>
      <c r="EZ191"/>
      <c r="FA191"/>
      <c r="FB191"/>
      <c r="FC191"/>
      <c r="FD191"/>
      <c r="FE191"/>
      <c r="FF191"/>
      <c r="FG191"/>
      <c r="FH191"/>
      <c r="FI191"/>
      <c r="FJ191"/>
      <c r="FK191"/>
      <c r="FL191"/>
      <c r="FM191"/>
      <c r="FN191"/>
      <c r="FO191"/>
      <c r="FP191"/>
      <c r="FQ191"/>
      <c r="FR191"/>
      <c r="FS191"/>
      <c r="FT191"/>
      <c r="FU191"/>
      <c r="FV191"/>
      <c r="FW191"/>
      <c r="FX191"/>
      <c r="FY191"/>
      <c r="FZ191"/>
      <c r="GA191"/>
      <c r="GB191"/>
      <c r="GC191"/>
      <c r="GD191"/>
      <c r="GE191"/>
      <c r="GF191"/>
      <c r="GG191"/>
      <c r="GH191"/>
      <c r="GI191"/>
      <c r="GJ191"/>
      <c r="GK191"/>
      <c r="GL191"/>
      <c r="GM191"/>
      <c r="GN191"/>
      <c r="GO191"/>
      <c r="GP191"/>
      <c r="GQ191"/>
      <c r="GR191"/>
      <c r="GS191"/>
      <c r="GT191"/>
      <c r="GU191"/>
      <c r="GV191"/>
      <c r="GW191"/>
      <c r="GX191"/>
      <c r="GY191"/>
      <c r="GZ191"/>
      <c r="HA191"/>
      <c r="HB191"/>
      <c r="HC191"/>
      <c r="HD191"/>
      <c r="HE191"/>
      <c r="HF191"/>
      <c r="HG191"/>
      <c r="HH191"/>
      <c r="HI191"/>
      <c r="HJ191"/>
      <c r="HK191"/>
      <c r="HL191"/>
      <c r="HM191"/>
      <c r="HN191"/>
      <c r="HO191"/>
      <c r="HP191"/>
      <c r="HQ191"/>
      <c r="HR191"/>
      <c r="HS191"/>
      <c r="HT191"/>
      <c r="HU191"/>
      <c r="HV191"/>
      <c r="HW191"/>
      <c r="HX191"/>
      <c r="HY191"/>
      <c r="HZ191"/>
      <c r="IA191"/>
      <c r="IB191"/>
      <c r="IC191"/>
      <c r="ID191"/>
      <c r="IE191"/>
      <c r="IF191"/>
      <c r="IG191"/>
      <c r="IH191"/>
      <c r="II191"/>
      <c r="IJ191"/>
      <c r="IK191"/>
      <c r="IL191"/>
      <c r="IM191"/>
      <c r="IN191"/>
      <c r="IO191"/>
      <c r="IP191"/>
    </row>
    <row r="192" spans="1:250" ht="12.75" customHeight="1">
      <c r="A192" s="184" t="s">
        <v>437</v>
      </c>
      <c r="B192" s="689"/>
      <c r="C192" s="238" t="s">
        <v>371</v>
      </c>
      <c r="D192" s="689"/>
      <c r="E192" s="1135">
        <v>946000</v>
      </c>
      <c r="F192" s="1135">
        <v>0</v>
      </c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R192"/>
      <c r="BS192"/>
      <c r="BT192"/>
      <c r="BU192"/>
      <c r="BV192"/>
      <c r="BW192"/>
      <c r="BX192"/>
      <c r="BY192"/>
      <c r="BZ192"/>
      <c r="CA192"/>
      <c r="CB192"/>
      <c r="CC192"/>
      <c r="CD192"/>
      <c r="CE192"/>
      <c r="CF192"/>
      <c r="CG192"/>
      <c r="CH192"/>
      <c r="CI192"/>
      <c r="CJ192"/>
      <c r="CK192"/>
      <c r="CL192"/>
      <c r="CM192"/>
      <c r="CN192"/>
      <c r="CO192"/>
      <c r="CP192"/>
      <c r="CQ192"/>
      <c r="CR192"/>
      <c r="CS192"/>
      <c r="CT192"/>
      <c r="CU192"/>
      <c r="CV192"/>
      <c r="CW192"/>
      <c r="CX192"/>
      <c r="CY192"/>
      <c r="CZ192"/>
      <c r="DA192"/>
      <c r="DB192"/>
      <c r="DC192"/>
      <c r="DD192"/>
      <c r="DE192"/>
      <c r="DF192"/>
      <c r="DG192"/>
      <c r="DH192"/>
      <c r="DI192"/>
      <c r="DJ192"/>
      <c r="DK192"/>
      <c r="DL192"/>
      <c r="DM192"/>
      <c r="DN192"/>
      <c r="DO192"/>
      <c r="DP192"/>
      <c r="DQ192"/>
      <c r="DR192"/>
      <c r="DS192"/>
      <c r="DT192"/>
      <c r="DU192"/>
      <c r="DV192"/>
      <c r="DW192"/>
      <c r="DX192"/>
      <c r="DY192"/>
      <c r="DZ192"/>
      <c r="EA192"/>
      <c r="EB192"/>
      <c r="EC192"/>
      <c r="ED192"/>
      <c r="EE192"/>
      <c r="EF192"/>
      <c r="EG192"/>
      <c r="EH192"/>
      <c r="EI192"/>
      <c r="EJ192"/>
      <c r="EK192"/>
      <c r="EL192"/>
      <c r="EM192"/>
      <c r="EN192"/>
      <c r="EO192"/>
      <c r="EP192"/>
      <c r="EQ192"/>
      <c r="ER192"/>
      <c r="ES192"/>
      <c r="ET192"/>
      <c r="EU192"/>
      <c r="EV192"/>
      <c r="EW192"/>
      <c r="EX192"/>
      <c r="EY192"/>
      <c r="EZ192"/>
      <c r="FA192"/>
      <c r="FB192"/>
      <c r="FC192"/>
      <c r="FD192"/>
      <c r="FE192"/>
      <c r="FF192"/>
      <c r="FG192"/>
      <c r="FH192"/>
      <c r="FI192"/>
      <c r="FJ192"/>
      <c r="FK192"/>
      <c r="FL192"/>
      <c r="FM192"/>
      <c r="FN192"/>
      <c r="FO192"/>
      <c r="FP192"/>
      <c r="FQ192"/>
      <c r="FR192"/>
      <c r="FS192"/>
      <c r="FT192"/>
      <c r="FU192"/>
      <c r="FV192"/>
      <c r="FW192"/>
      <c r="FX192"/>
      <c r="FY192"/>
      <c r="FZ192"/>
      <c r="GA192"/>
      <c r="GB192"/>
      <c r="GC192"/>
      <c r="GD192"/>
      <c r="GE192"/>
      <c r="GF192"/>
      <c r="GG192"/>
      <c r="GH192"/>
      <c r="GI192"/>
      <c r="GJ192"/>
      <c r="GK192"/>
      <c r="GL192"/>
      <c r="GM192"/>
      <c r="GN192"/>
      <c r="GO192"/>
      <c r="GP192"/>
      <c r="GQ192"/>
      <c r="GR192"/>
      <c r="GS192"/>
      <c r="GT192"/>
      <c r="GU192"/>
      <c r="GV192"/>
      <c r="GW192"/>
      <c r="GX192"/>
      <c r="GY192"/>
      <c r="GZ192"/>
      <c r="HA192"/>
      <c r="HB192"/>
      <c r="HC192"/>
      <c r="HD192"/>
      <c r="HE192"/>
      <c r="HF192"/>
      <c r="HG192"/>
      <c r="HH192"/>
      <c r="HI192"/>
      <c r="HJ192"/>
      <c r="HK192"/>
      <c r="HL192"/>
      <c r="HM192"/>
      <c r="HN192"/>
      <c r="HO192"/>
      <c r="HP192"/>
      <c r="HQ192"/>
      <c r="HR192"/>
      <c r="HS192"/>
      <c r="HT192"/>
      <c r="HU192"/>
      <c r="HV192"/>
      <c r="HW192"/>
      <c r="HX192"/>
      <c r="HY192"/>
      <c r="HZ192"/>
      <c r="IA192"/>
      <c r="IB192"/>
      <c r="IC192"/>
      <c r="ID192"/>
      <c r="IE192"/>
      <c r="IF192"/>
      <c r="IG192"/>
      <c r="IH192"/>
      <c r="II192"/>
      <c r="IJ192"/>
      <c r="IK192"/>
      <c r="IL192"/>
      <c r="IM192"/>
      <c r="IN192"/>
      <c r="IO192"/>
      <c r="IP192"/>
    </row>
    <row r="193" spans="1:250" ht="12.75" customHeight="1">
      <c r="A193" s="1130" t="s">
        <v>438</v>
      </c>
      <c r="B193" s="689"/>
      <c r="C193" s="238" t="s">
        <v>373</v>
      </c>
      <c r="D193" s="689"/>
      <c r="E193" s="1135">
        <v>4000000</v>
      </c>
      <c r="F193" s="1135">
        <v>4600000</v>
      </c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  <c r="BR193"/>
      <c r="BS193"/>
      <c r="BT193"/>
      <c r="BU193"/>
      <c r="BV193"/>
      <c r="BW193"/>
      <c r="BX193"/>
      <c r="BY193"/>
      <c r="BZ193"/>
      <c r="CA193"/>
      <c r="CB193"/>
      <c r="CC193"/>
      <c r="CD193"/>
      <c r="CE193"/>
      <c r="CF193"/>
      <c r="CG193"/>
      <c r="CH193"/>
      <c r="CI193"/>
      <c r="CJ193"/>
      <c r="CK193"/>
      <c r="CL193"/>
      <c r="CM193"/>
      <c r="CN193"/>
      <c r="CO193"/>
      <c r="CP193"/>
      <c r="CQ193"/>
      <c r="CR193"/>
      <c r="CS193"/>
      <c r="CT193"/>
      <c r="CU193"/>
      <c r="CV193"/>
      <c r="CW193"/>
      <c r="CX193"/>
      <c r="CY193"/>
      <c r="CZ193"/>
      <c r="DA193"/>
      <c r="DB193"/>
      <c r="DC193"/>
      <c r="DD193"/>
      <c r="DE193"/>
      <c r="DF193"/>
      <c r="DG193"/>
      <c r="DH193"/>
      <c r="DI193"/>
      <c r="DJ193"/>
      <c r="DK193"/>
      <c r="DL193"/>
      <c r="DM193"/>
      <c r="DN193"/>
      <c r="DO193"/>
      <c r="DP193"/>
      <c r="DQ193"/>
      <c r="DR193"/>
      <c r="DS193"/>
      <c r="DT193"/>
      <c r="DU193"/>
      <c r="DV193"/>
      <c r="DW193"/>
      <c r="DX193"/>
      <c r="DY193"/>
      <c r="DZ193"/>
      <c r="EA193"/>
      <c r="EB193"/>
      <c r="EC193"/>
      <c r="ED193"/>
      <c r="EE193"/>
      <c r="EF193"/>
      <c r="EG193"/>
      <c r="EH193"/>
      <c r="EI193"/>
      <c r="EJ193"/>
      <c r="EK193"/>
      <c r="EL193"/>
      <c r="EM193"/>
      <c r="EN193"/>
      <c r="EO193"/>
      <c r="EP193"/>
      <c r="EQ193"/>
      <c r="ER193"/>
      <c r="ES193"/>
      <c r="ET193"/>
      <c r="EU193"/>
      <c r="EV193"/>
      <c r="EW193"/>
      <c r="EX193"/>
      <c r="EY193"/>
      <c r="EZ193"/>
      <c r="FA193"/>
      <c r="FB193"/>
      <c r="FC193"/>
      <c r="FD193"/>
      <c r="FE193"/>
      <c r="FF193"/>
      <c r="FG193"/>
      <c r="FH193"/>
      <c r="FI193"/>
      <c r="FJ193"/>
      <c r="FK193"/>
      <c r="FL193"/>
      <c r="FM193"/>
      <c r="FN193"/>
      <c r="FO193"/>
      <c r="FP193"/>
      <c r="FQ193"/>
      <c r="FR193"/>
      <c r="FS193"/>
      <c r="FT193"/>
      <c r="FU193"/>
      <c r="FV193"/>
      <c r="FW193"/>
      <c r="FX193"/>
      <c r="FY193"/>
      <c r="FZ193"/>
      <c r="GA193"/>
      <c r="GB193"/>
      <c r="GC193"/>
      <c r="GD193"/>
      <c r="GE193"/>
      <c r="GF193"/>
      <c r="GG193"/>
      <c r="GH193"/>
      <c r="GI193"/>
      <c r="GJ193"/>
      <c r="GK193"/>
      <c r="GL193"/>
      <c r="GM193"/>
      <c r="GN193"/>
      <c r="GO193"/>
      <c r="GP193"/>
      <c r="GQ193"/>
      <c r="GR193"/>
      <c r="GS193"/>
      <c r="GT193"/>
      <c r="GU193"/>
      <c r="GV193"/>
      <c r="GW193"/>
      <c r="GX193"/>
      <c r="GY193"/>
      <c r="GZ193"/>
      <c r="HA193"/>
      <c r="HB193"/>
      <c r="HC193"/>
      <c r="HD193"/>
      <c r="HE193"/>
      <c r="HF193"/>
      <c r="HG193"/>
      <c r="HH193"/>
      <c r="HI193"/>
      <c r="HJ193"/>
      <c r="HK193"/>
      <c r="HL193"/>
      <c r="HM193"/>
      <c r="HN193"/>
      <c r="HO193"/>
      <c r="HP193"/>
      <c r="HQ193"/>
      <c r="HR193"/>
      <c r="HS193"/>
      <c r="HT193"/>
      <c r="HU193"/>
      <c r="HV193"/>
      <c r="HW193"/>
      <c r="HX193"/>
      <c r="HY193"/>
      <c r="HZ193"/>
      <c r="IA193"/>
      <c r="IB193"/>
      <c r="IC193"/>
      <c r="ID193"/>
      <c r="IE193"/>
      <c r="IF193"/>
      <c r="IG193"/>
      <c r="IH193"/>
      <c r="II193"/>
      <c r="IJ193"/>
      <c r="IK193"/>
      <c r="IL193"/>
      <c r="IM193"/>
      <c r="IN193"/>
      <c r="IO193"/>
      <c r="IP193"/>
    </row>
    <row r="194" spans="1:9" s="139" customFormat="1" ht="30" customHeight="1">
      <c r="A194" s="184" t="s">
        <v>439</v>
      </c>
      <c r="B194" s="681"/>
      <c r="C194" s="1132" t="s">
        <v>251</v>
      </c>
      <c r="D194" s="1133">
        <v>23</v>
      </c>
      <c r="E194" s="1134">
        <f>SUM(E195:E198)</f>
        <v>94122000</v>
      </c>
      <c r="F194" s="1134">
        <f>SUM(F195:F198)</f>
        <v>89518407</v>
      </c>
      <c r="G194" s="56"/>
      <c r="H194" s="56"/>
      <c r="I194" s="56"/>
    </row>
    <row r="195" spans="1:9" s="139" customFormat="1" ht="12.75" customHeight="1">
      <c r="A195" s="1130" t="s">
        <v>440</v>
      </c>
      <c r="B195" s="211"/>
      <c r="C195" s="212" t="s">
        <v>264</v>
      </c>
      <c r="D195" s="199"/>
      <c r="E195" s="200">
        <f>SUM(E158+E163+E167+E177+E186)+E191</f>
        <v>46037000</v>
      </c>
      <c r="F195" s="200">
        <f>SUM(F158+F163+F167+F177+F186)+F191</f>
        <v>41889596</v>
      </c>
      <c r="G195" s="56"/>
      <c r="H195" s="56"/>
      <c r="I195" s="56"/>
    </row>
    <row r="196" spans="1:9" s="139" customFormat="1" ht="12.75" customHeight="1">
      <c r="A196" s="184" t="s">
        <v>441</v>
      </c>
      <c r="B196" s="214"/>
      <c r="C196" s="215" t="s">
        <v>265</v>
      </c>
      <c r="D196" s="199"/>
      <c r="E196" s="200">
        <f>SUM(E159+E164+E168+E178+E187)+E192</f>
        <v>9033000</v>
      </c>
      <c r="F196" s="200">
        <f>SUM(F159+F164+F168+F178+F187)+F192</f>
        <v>8576811</v>
      </c>
      <c r="G196" s="56"/>
      <c r="H196" s="56"/>
      <c r="I196" s="56"/>
    </row>
    <row r="197" spans="1:9" s="139" customFormat="1" ht="12.75" customHeight="1">
      <c r="A197" s="1130" t="s">
        <v>442</v>
      </c>
      <c r="B197" s="157"/>
      <c r="C197" s="199" t="s">
        <v>266</v>
      </c>
      <c r="D197" s="199"/>
      <c r="E197" s="200">
        <f>SUM(E160+E165+E169+E172+E175+E179+E182+E184+E188)+E193</f>
        <v>38702000</v>
      </c>
      <c r="F197" s="200">
        <f>SUM(F160+F165+F169+F172+F175+F179+F182+F184+F188)+F193</f>
        <v>38702000</v>
      </c>
      <c r="G197" s="56"/>
      <c r="H197" s="56"/>
      <c r="I197" s="56"/>
    </row>
    <row r="198" spans="1:9" s="139" customFormat="1" ht="12.75" customHeight="1">
      <c r="A198" s="184" t="s">
        <v>443</v>
      </c>
      <c r="B198" s="157"/>
      <c r="C198" s="199" t="s">
        <v>319</v>
      </c>
      <c r="D198" s="199"/>
      <c r="E198" s="200">
        <f>SUM(E161+E170+E173+E180+E189)</f>
        <v>350000</v>
      </c>
      <c r="F198" s="200">
        <f>SUM(F161+F170+F173+F180+F189)</f>
        <v>350000</v>
      </c>
      <c r="G198" s="56"/>
      <c r="H198" s="56"/>
      <c r="I198" s="56"/>
    </row>
    <row r="199" spans="1:9" s="139" customFormat="1" ht="37.5" customHeight="1">
      <c r="A199" s="1130" t="s">
        <v>444</v>
      </c>
      <c r="B199" s="243" t="s">
        <v>188</v>
      </c>
      <c r="C199" s="244" t="s">
        <v>448</v>
      </c>
      <c r="D199" s="245">
        <f>SUM(D200:D207)-D206</f>
        <v>0</v>
      </c>
      <c r="E199" s="158">
        <f>SUM(E200:E210)</f>
        <v>768297000</v>
      </c>
      <c r="F199" s="158">
        <f>SUM(F200:F210)</f>
        <v>768366587</v>
      </c>
      <c r="G199" s="56"/>
      <c r="H199" s="56"/>
      <c r="I199" s="56"/>
    </row>
    <row r="200" spans="1:9" s="139" customFormat="1" ht="12.75" customHeight="1">
      <c r="A200" s="184" t="s">
        <v>445</v>
      </c>
      <c r="B200" s="246"/>
      <c r="C200" s="197" t="s">
        <v>264</v>
      </c>
      <c r="D200" s="197">
        <f>D195+D152+D128+D87+D66</f>
        <v>0</v>
      </c>
      <c r="E200" s="158">
        <f aca="true" t="shared" si="3" ref="E200:F202">SUM(E66+E87+E128+E152+E195)</f>
        <v>210961000</v>
      </c>
      <c r="F200" s="158">
        <f t="shared" si="3"/>
        <v>207237896</v>
      </c>
      <c r="G200" s="56"/>
      <c r="H200" s="56"/>
      <c r="I200" s="56"/>
    </row>
    <row r="201" spans="1:9" s="139" customFormat="1" ht="12.75" customHeight="1">
      <c r="A201" s="1130" t="s">
        <v>446</v>
      </c>
      <c r="B201" s="246"/>
      <c r="C201" s="197" t="s">
        <v>265</v>
      </c>
      <c r="D201" s="197">
        <f>D67+D88+D129+D153+D196</f>
        <v>0</v>
      </c>
      <c r="E201" s="158">
        <f t="shared" si="3"/>
        <v>46335000</v>
      </c>
      <c r="F201" s="158">
        <f t="shared" si="3"/>
        <v>45921315</v>
      </c>
      <c r="G201" s="56"/>
      <c r="H201" s="56"/>
      <c r="I201" s="56"/>
    </row>
    <row r="202" spans="1:9" s="139" customFormat="1" ht="12.75" customHeight="1">
      <c r="A202" s="184" t="s">
        <v>447</v>
      </c>
      <c r="B202" s="246"/>
      <c r="C202" s="197" t="s">
        <v>266</v>
      </c>
      <c r="D202" s="197">
        <f>D68+D89+D130+D154+D197</f>
        <v>0</v>
      </c>
      <c r="E202" s="158">
        <f t="shared" si="3"/>
        <v>122160060</v>
      </c>
      <c r="F202" s="158">
        <f t="shared" si="3"/>
        <v>118844564</v>
      </c>
      <c r="G202" s="56"/>
      <c r="H202" s="56"/>
      <c r="I202" s="56"/>
    </row>
    <row r="203" spans="1:9" s="139" customFormat="1" ht="24.75" customHeight="1">
      <c r="A203" s="1130" t="s">
        <v>449</v>
      </c>
      <c r="B203" s="246"/>
      <c r="C203" s="247" t="s">
        <v>270</v>
      </c>
      <c r="D203" s="197">
        <f>D69</f>
        <v>0</v>
      </c>
      <c r="E203" s="158">
        <f>SUM(E69)</f>
        <v>28610089</v>
      </c>
      <c r="F203" s="158">
        <f>SUM(F69)</f>
        <v>31516089</v>
      </c>
      <c r="G203" s="56"/>
      <c r="H203" s="56"/>
      <c r="I203" s="56"/>
    </row>
    <row r="204" spans="1:9" s="139" customFormat="1" ht="12.75" customHeight="1">
      <c r="A204" s="184" t="s">
        <v>450</v>
      </c>
      <c r="B204" s="157"/>
      <c r="C204" s="197" t="s">
        <v>454</v>
      </c>
      <c r="D204" s="197">
        <f>D70</f>
        <v>0</v>
      </c>
      <c r="E204" s="158">
        <f>SUM(E70)</f>
        <v>3200000</v>
      </c>
      <c r="F204" s="158">
        <f>SUM(F70)</f>
        <v>3200000</v>
      </c>
      <c r="G204" s="56"/>
      <c r="H204" s="56"/>
      <c r="I204" s="56"/>
    </row>
    <row r="205" spans="1:9" s="139" customFormat="1" ht="12.75" customHeight="1">
      <c r="A205" s="1130" t="s">
        <v>451</v>
      </c>
      <c r="B205" s="157"/>
      <c r="C205" s="197" t="s">
        <v>263</v>
      </c>
      <c r="D205" s="197">
        <f>D71+D198+D131+D90</f>
        <v>0</v>
      </c>
      <c r="E205" s="158">
        <f>SUM(E71+E90+E131+E155+E198)</f>
        <v>28192174</v>
      </c>
      <c r="F205" s="158">
        <f>SUM(F71+F90+F131+F155+F198)</f>
        <v>23935174</v>
      </c>
      <c r="G205" s="56"/>
      <c r="H205" s="56"/>
      <c r="I205" s="56"/>
    </row>
    <row r="206" spans="1:9" s="139" customFormat="1" ht="12.75" customHeight="1">
      <c r="A206" s="184" t="s">
        <v>452</v>
      </c>
      <c r="B206" s="157"/>
      <c r="C206" s="197" t="s">
        <v>457</v>
      </c>
      <c r="D206" s="197"/>
      <c r="E206" s="158">
        <f>SUM(E72)</f>
        <v>281359235</v>
      </c>
      <c r="F206" s="158">
        <f>SUM(F72)</f>
        <v>277111346</v>
      </c>
      <c r="G206" s="56"/>
      <c r="H206" s="56"/>
      <c r="I206" s="56"/>
    </row>
    <row r="207" spans="1:9" s="139" customFormat="1" ht="12.75" customHeight="1">
      <c r="A207" s="1130" t="s">
        <v>453</v>
      </c>
      <c r="B207" s="157"/>
      <c r="C207" s="197" t="s">
        <v>458</v>
      </c>
      <c r="D207" s="197"/>
      <c r="E207" s="158">
        <f>SUM(E74)</f>
        <v>41078165</v>
      </c>
      <c r="F207" s="158">
        <f>SUM(F74)</f>
        <v>52854665</v>
      </c>
      <c r="G207" s="56"/>
      <c r="H207" s="56"/>
      <c r="I207" s="56"/>
    </row>
    <row r="208" spans="1:9" s="139" customFormat="1" ht="25.5" customHeight="1">
      <c r="A208" s="184" t="s">
        <v>455</v>
      </c>
      <c r="B208" s="157"/>
      <c r="C208" s="247" t="s">
        <v>287</v>
      </c>
      <c r="D208" s="197"/>
      <c r="E208" s="158">
        <f>SUM(E73)</f>
        <v>6401277</v>
      </c>
      <c r="F208" s="158">
        <f>SUM(F73)</f>
        <v>7745538</v>
      </c>
      <c r="G208" s="56"/>
      <c r="H208" s="56"/>
      <c r="I208" s="56"/>
    </row>
    <row r="209" spans="1:9" s="139" customFormat="1" ht="12.75" customHeight="1">
      <c r="A209" s="1130" t="s">
        <v>456</v>
      </c>
      <c r="B209" s="157"/>
      <c r="C209" s="247" t="s">
        <v>291</v>
      </c>
      <c r="D209" s="197"/>
      <c r="E209" s="158"/>
      <c r="F209" s="158"/>
      <c r="G209" s="56"/>
      <c r="H209" s="56"/>
      <c r="I209" s="56"/>
    </row>
    <row r="210" spans="1:9" s="139" customFormat="1" ht="12.75" customHeight="1">
      <c r="A210" s="184" t="s">
        <v>803</v>
      </c>
      <c r="B210" s="213"/>
      <c r="C210" s="248" t="s">
        <v>293</v>
      </c>
      <c r="D210" s="249"/>
      <c r="E210" s="250">
        <f>SUM(E75)</f>
        <v>0</v>
      </c>
      <c r="F210" s="250">
        <f>SUM(F75)</f>
        <v>0</v>
      </c>
      <c r="G210" s="56"/>
      <c r="H210" s="56"/>
      <c r="I210" s="56"/>
    </row>
    <row r="211" spans="1:9" s="139" customFormat="1" ht="12.75" customHeight="1">
      <c r="A211" s="251"/>
      <c r="B211" s="140"/>
      <c r="E211" s="57"/>
      <c r="F211" s="57"/>
      <c r="G211" s="56"/>
      <c r="H211" s="56"/>
      <c r="I211" s="56"/>
    </row>
    <row r="212" spans="1:9" s="139" customFormat="1" ht="12.75" customHeight="1">
      <c r="A212" s="251"/>
      <c r="B212" s="140"/>
      <c r="E212" s="57"/>
      <c r="F212" s="57"/>
      <c r="G212" s="56"/>
      <c r="H212" s="56"/>
      <c r="I212" s="56"/>
    </row>
    <row r="213" spans="1:9" s="139" customFormat="1" ht="12.75" customHeight="1">
      <c r="A213" s="251"/>
      <c r="B213" s="140"/>
      <c r="E213" s="57"/>
      <c r="F213" s="57"/>
      <c r="G213" s="56"/>
      <c r="H213" s="56"/>
      <c r="I213" s="56"/>
    </row>
    <row r="214" spans="1:9" s="139" customFormat="1" ht="12.75" customHeight="1">
      <c r="A214" s="251"/>
      <c r="B214" s="140"/>
      <c r="E214" s="57"/>
      <c r="F214" s="57"/>
      <c r="G214" s="56"/>
      <c r="H214" s="56"/>
      <c r="I214" s="56"/>
    </row>
    <row r="215" spans="1:9" s="139" customFormat="1" ht="12.75" customHeight="1">
      <c r="A215" s="251"/>
      <c r="B215" s="140"/>
      <c r="E215" s="57"/>
      <c r="F215" s="57"/>
      <c r="G215" s="56"/>
      <c r="H215" s="56"/>
      <c r="I215" s="56"/>
    </row>
    <row r="216" spans="1:9" s="139" customFormat="1" ht="12.75" customHeight="1">
      <c r="A216" s="251"/>
      <c r="B216" s="140"/>
      <c r="E216" s="57"/>
      <c r="F216" s="57"/>
      <c r="G216" s="56"/>
      <c r="H216" s="56"/>
      <c r="I216" s="56"/>
    </row>
    <row r="217" spans="1:9" s="139" customFormat="1" ht="12.75" customHeight="1">
      <c r="A217" s="251"/>
      <c r="B217" s="140"/>
      <c r="E217" s="57"/>
      <c r="F217" s="57"/>
      <c r="G217" s="56"/>
      <c r="H217" s="56"/>
      <c r="I217" s="56"/>
    </row>
    <row r="218" spans="1:9" s="139" customFormat="1" ht="12.75" customHeight="1">
      <c r="A218" s="251"/>
      <c r="B218" s="140"/>
      <c r="E218" s="57"/>
      <c r="F218" s="57"/>
      <c r="G218" s="56"/>
      <c r="H218" s="56"/>
      <c r="I218" s="56"/>
    </row>
    <row r="219" spans="1:9" s="139" customFormat="1" ht="12.75" customHeight="1">
      <c r="A219" s="251"/>
      <c r="B219" s="140"/>
      <c r="E219" s="57"/>
      <c r="F219" s="57"/>
      <c r="G219" s="56"/>
      <c r="H219" s="56"/>
      <c r="I219" s="56"/>
    </row>
    <row r="220" spans="1:9" s="139" customFormat="1" ht="12.75" customHeight="1">
      <c r="A220" s="251"/>
      <c r="B220" s="140"/>
      <c r="E220" s="57"/>
      <c r="F220" s="57"/>
      <c r="G220" s="56"/>
      <c r="H220" s="56"/>
      <c r="I220" s="56"/>
    </row>
    <row r="221" spans="1:9" s="139" customFormat="1" ht="12.75" customHeight="1">
      <c r="A221" s="251"/>
      <c r="B221" s="140"/>
      <c r="E221" s="57"/>
      <c r="F221" s="57"/>
      <c r="G221" s="56"/>
      <c r="H221" s="56"/>
      <c r="I221" s="56"/>
    </row>
    <row r="222" spans="1:9" s="139" customFormat="1" ht="12.75" customHeight="1">
      <c r="A222" s="251"/>
      <c r="B222" s="140"/>
      <c r="E222" s="57"/>
      <c r="F222" s="57"/>
      <c r="G222" s="56"/>
      <c r="H222" s="56"/>
      <c r="I222" s="56"/>
    </row>
    <row r="223" spans="1:9" s="139" customFormat="1" ht="12.75" customHeight="1">
      <c r="A223" s="251"/>
      <c r="B223" s="140"/>
      <c r="E223" s="57"/>
      <c r="F223" s="57"/>
      <c r="G223" s="56"/>
      <c r="H223" s="56"/>
      <c r="I223" s="56"/>
    </row>
    <row r="224" spans="1:9" s="139" customFormat="1" ht="12.75" customHeight="1">
      <c r="A224" s="251"/>
      <c r="B224" s="140"/>
      <c r="E224" s="57"/>
      <c r="F224" s="57"/>
      <c r="G224" s="56"/>
      <c r="H224" s="56"/>
      <c r="I224" s="56"/>
    </row>
    <row r="225" spans="1:9" s="139" customFormat="1" ht="12.75" customHeight="1">
      <c r="A225" s="251"/>
      <c r="B225" s="140"/>
      <c r="E225" s="57"/>
      <c r="F225" s="57"/>
      <c r="G225" s="56"/>
      <c r="H225" s="56"/>
      <c r="I225" s="56"/>
    </row>
    <row r="226" spans="1:9" s="139" customFormat="1" ht="12.75" customHeight="1">
      <c r="A226" s="251"/>
      <c r="B226" s="140"/>
      <c r="E226" s="57"/>
      <c r="F226" s="57"/>
      <c r="G226" s="56"/>
      <c r="H226" s="56"/>
      <c r="I226" s="56"/>
    </row>
    <row r="227" spans="1:9" s="139" customFormat="1" ht="12.75" customHeight="1">
      <c r="A227" s="251"/>
      <c r="B227" s="140"/>
      <c r="E227" s="57"/>
      <c r="F227" s="57"/>
      <c r="G227" s="56"/>
      <c r="H227" s="56"/>
      <c r="I227" s="56"/>
    </row>
    <row r="228" spans="1:9" s="139" customFormat="1" ht="12.75" customHeight="1">
      <c r="A228" s="251"/>
      <c r="B228" s="140"/>
      <c r="E228" s="57"/>
      <c r="F228" s="57"/>
      <c r="G228" s="56"/>
      <c r="H228" s="56"/>
      <c r="I228" s="56"/>
    </row>
    <row r="229" spans="1:9" s="139" customFormat="1" ht="12.75" customHeight="1">
      <c r="A229" s="251"/>
      <c r="B229" s="140"/>
      <c r="E229" s="57"/>
      <c r="F229" s="57"/>
      <c r="G229" s="56"/>
      <c r="H229" s="56"/>
      <c r="I229" s="56"/>
    </row>
    <row r="230" spans="1:9" s="139" customFormat="1" ht="12.75" customHeight="1">
      <c r="A230" s="251"/>
      <c r="B230" s="140"/>
      <c r="E230" s="57"/>
      <c r="F230" s="57"/>
      <c r="G230" s="56"/>
      <c r="H230" s="56"/>
      <c r="I230" s="56"/>
    </row>
    <row r="231" spans="1:9" s="139" customFormat="1" ht="12.75" customHeight="1">
      <c r="A231" s="251"/>
      <c r="B231" s="140"/>
      <c r="E231" s="57"/>
      <c r="F231" s="57"/>
      <c r="G231" s="56"/>
      <c r="H231" s="56"/>
      <c r="I231" s="56"/>
    </row>
    <row r="232" spans="1:9" s="139" customFormat="1" ht="12.75" customHeight="1">
      <c r="A232" s="251"/>
      <c r="B232" s="140"/>
      <c r="E232" s="57"/>
      <c r="F232" s="57"/>
      <c r="G232" s="56"/>
      <c r="H232" s="56"/>
      <c r="I232" s="56"/>
    </row>
    <row r="233" spans="1:9" s="139" customFormat="1" ht="12.75" customHeight="1">
      <c r="A233" s="251"/>
      <c r="B233" s="140"/>
      <c r="E233" s="57"/>
      <c r="F233" s="57"/>
      <c r="G233" s="56"/>
      <c r="H233" s="56"/>
      <c r="I233" s="56"/>
    </row>
    <row r="234" spans="1:9" s="139" customFormat="1" ht="12.75" customHeight="1">
      <c r="A234" s="251"/>
      <c r="B234" s="140"/>
      <c r="E234" s="57"/>
      <c r="F234" s="57"/>
      <c r="G234" s="56"/>
      <c r="H234" s="56"/>
      <c r="I234" s="56"/>
    </row>
    <row r="235" spans="1:9" s="139" customFormat="1" ht="12.75" customHeight="1">
      <c r="A235" s="251"/>
      <c r="B235" s="140"/>
      <c r="E235" s="57"/>
      <c r="F235" s="57"/>
      <c r="G235" s="56"/>
      <c r="H235" s="56"/>
      <c r="I235" s="56"/>
    </row>
    <row r="236" spans="1:9" s="139" customFormat="1" ht="12.75" customHeight="1">
      <c r="A236" s="251"/>
      <c r="B236" s="140"/>
      <c r="E236" s="57"/>
      <c r="F236" s="57"/>
      <c r="G236" s="56"/>
      <c r="H236" s="56"/>
      <c r="I236" s="56"/>
    </row>
    <row r="237" spans="1:9" s="139" customFormat="1" ht="12.75" customHeight="1">
      <c r="A237" s="251"/>
      <c r="B237" s="140"/>
      <c r="E237" s="57"/>
      <c r="F237" s="57"/>
      <c r="G237" s="56"/>
      <c r="H237" s="56"/>
      <c r="I237" s="56"/>
    </row>
  </sheetData>
  <sheetProtection selectLockedCells="1" selectUnlockedCells="1"/>
  <mergeCells count="10">
    <mergeCell ref="A5:F7"/>
    <mergeCell ref="C91:E91"/>
    <mergeCell ref="C132:E132"/>
    <mergeCell ref="C156:E156"/>
    <mergeCell ref="A1:E1"/>
    <mergeCell ref="A10:B11"/>
    <mergeCell ref="C12:E12"/>
    <mergeCell ref="C76:E76"/>
    <mergeCell ref="A2:F3"/>
    <mergeCell ref="A4:F4"/>
  </mergeCells>
  <printOptions horizontalCentered="1"/>
  <pageMargins left="0.9055118110236221" right="0.2362204724409449" top="0.4724409448818898" bottom="0.6299212598425197" header="0.5118110236220472" footer="0.2362204724409449"/>
  <pageSetup firstPageNumber="1" useFirstPageNumber="1" horizontalDpi="600" verticalDpi="600" orientation="portrait" paperSize="9" scale="85" r:id="rId1"/>
  <headerFooter alignWithMargins="0">
    <oddFooter>&amp;C&amp;P. oldal</oddFooter>
  </headerFooter>
  <rowBreaks count="4" manualBreakCount="4">
    <brk id="59" max="5" man="1"/>
    <brk id="108" max="5" man="1"/>
    <brk id="155" max="5" man="1"/>
    <brk id="198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Henger Zsuzsanna</dc:creator>
  <cp:keywords/>
  <dc:description/>
  <cp:lastModifiedBy>kolonics.krisztina</cp:lastModifiedBy>
  <cp:lastPrinted>2017-05-16T09:23:49Z</cp:lastPrinted>
  <dcterms:created xsi:type="dcterms:W3CDTF">2017-01-11T11:20:02Z</dcterms:created>
  <dcterms:modified xsi:type="dcterms:W3CDTF">2018-02-15T13:58:04Z</dcterms:modified>
  <cp:category/>
  <cp:version/>
  <cp:contentType/>
  <cp:contentStatus/>
</cp:coreProperties>
</file>