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firstSheet="30" activeTab="37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1.sz.mell." sheetId="13" r:id="rId13"/>
    <sheet name="Z_5.2.sz.mell. " sheetId="14" r:id="rId14"/>
    <sheet name="Z_5.3.sz.mell." sheetId="15" r:id="rId15"/>
    <sheet name="Z_5.4.sz.mell. " sheetId="16" r:id="rId16"/>
    <sheet name="Z_5.5.sz.mell. " sheetId="17" r:id="rId17"/>
    <sheet name="Z_5.6.sz.mell. " sheetId="18" r:id="rId18"/>
    <sheet name="Z_5.7.sz.mell." sheetId="19" r:id="rId19"/>
    <sheet name="Z_5.8.sz.mell." sheetId="20" r:id="rId20"/>
    <sheet name="Z_6.1.sz.mell" sheetId="21" r:id="rId21"/>
    <sheet name="Z_6.1.1.sz.mell" sheetId="22" r:id="rId22"/>
    <sheet name="Z_6.1.2.sz.mell" sheetId="23" r:id="rId23"/>
    <sheet name="Z_6.1.3.sz.mell" sheetId="24" r:id="rId24"/>
    <sheet name="Z_6.2.sz.mell" sheetId="25" r:id="rId25"/>
    <sheet name="Z_6.2.1.sz.mell" sheetId="26" r:id="rId26"/>
    <sheet name="Z_6.2.2.sz.mell" sheetId="27" r:id="rId27"/>
    <sheet name="Z_6.2.3.sz.mell" sheetId="28" r:id="rId28"/>
    <sheet name="Z_6.3.sz.mell" sheetId="29" r:id="rId29"/>
    <sheet name="Z_6.3.1.sz.mell" sheetId="30" r:id="rId30"/>
    <sheet name="Z_6.3.2.sz.mell" sheetId="31" r:id="rId31"/>
    <sheet name="Z_6.3.3.sz.mell" sheetId="32" r:id="rId32"/>
    <sheet name="Z_6.4.sz.mell" sheetId="33" r:id="rId33"/>
    <sheet name="Z_6.4.1.sz.mell" sheetId="34" r:id="rId34"/>
    <sheet name="Z_6.4.2.sz.mell" sheetId="35" r:id="rId35"/>
    <sheet name="Z_6.4.3.sz.mell" sheetId="36" r:id="rId36"/>
    <sheet name="Z_7.sz.mell" sheetId="37" r:id="rId37"/>
    <sheet name="Z_8.sz.mell" sheetId="38" r:id="rId38"/>
  </sheets>
  <definedNames>
    <definedName name="_xlfn.IFERROR" hidden="1">#NAME?</definedName>
    <definedName name="_xlnm.Print_Titles" localSheetId="21">'Z_6.1.1.sz.mell'!$1:$6</definedName>
    <definedName name="_xlnm.Print_Titles" localSheetId="22">'Z_6.1.2.sz.mell'!$1:$6</definedName>
    <definedName name="_xlnm.Print_Titles" localSheetId="23">'Z_6.1.3.sz.mell'!$1:$6</definedName>
    <definedName name="_xlnm.Print_Titles" localSheetId="20">'Z_6.1.sz.mell'!$1:$6</definedName>
    <definedName name="_xlnm.Print_Titles" localSheetId="25">'Z_6.2.1.sz.mell'!$1:$6</definedName>
    <definedName name="_xlnm.Print_Titles" localSheetId="26">'Z_6.2.2.sz.mell'!$1:$6</definedName>
    <definedName name="_xlnm.Print_Titles" localSheetId="27">'Z_6.2.3.sz.mell'!$1:$6</definedName>
    <definedName name="_xlnm.Print_Titles" localSheetId="24">'Z_6.2.sz.mell'!$1:$6</definedName>
    <definedName name="_xlnm.Print_Titles" localSheetId="29">'Z_6.3.1.sz.mell'!$1:$6</definedName>
    <definedName name="_xlnm.Print_Titles" localSheetId="30">'Z_6.3.2.sz.mell'!$1:$6</definedName>
    <definedName name="_xlnm.Print_Titles" localSheetId="31">'Z_6.3.3.sz.mell'!$1:$6</definedName>
    <definedName name="_xlnm.Print_Titles" localSheetId="28">'Z_6.3.sz.mell'!$1:$6</definedName>
    <definedName name="_xlnm.Print_Titles" localSheetId="33">'Z_6.4.1.sz.mell'!$1:$6</definedName>
    <definedName name="_xlnm.Print_Titles" localSheetId="34">'Z_6.4.2.sz.mell'!$1:$6</definedName>
    <definedName name="_xlnm.Print_Titles" localSheetId="35">'Z_6.4.3.sz.mell'!$1:$6</definedName>
    <definedName name="_xlnm.Print_Titles" localSheetId="32">'Z_6.4.sz.mell'!$1:$6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fullCalcOnLoad="1"/>
</workbook>
</file>

<file path=xl/sharedStrings.xml><?xml version="1.0" encoding="utf-8"?>
<sst xmlns="http://schemas.openxmlformats.org/spreadsheetml/2006/main" count="4765" uniqueCount="698">
  <si>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</si>
  <si>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</si>
  <si>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</si>
  <si>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</si>
  <si>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</si>
  <si>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</si>
  <si>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</si>
  <si>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</si>
  <si>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</si>
  <si>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</si>
  <si>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</si>
  <si>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</si>
  <si>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</si>
  <si>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</si>
  <si>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</si>
  <si>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</si>
  <si>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</si>
  <si>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</si>
  <si>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</si>
  <si>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</si>
  <si>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</si>
  <si>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</si>
  <si>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</si>
  <si>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</si>
  <si>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</si>
  <si>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</si>
  <si>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</si>
  <si>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</si>
  <si>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</si>
  <si>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</si>
  <si>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</si>
  <si>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</si>
  <si>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</si>
  <si>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</si>
  <si>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</si>
  <si>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</si>
  <si>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</si>
  <si>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</si>
  <si>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</si>
  <si>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</si>
  <si>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</si>
  <si>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</si>
  <si>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</si>
  <si>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</si>
  <si>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</si>
  <si>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</si>
  <si>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</si>
  <si>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</si>
  <si>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</si>
  <si>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</si>
  <si>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</si>
  <si>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</si>
  <si>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</si>
  <si>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</si>
  <si>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</si>
  <si>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</si>
  <si>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</si>
  <si>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</si>
  <si>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</si>
  <si>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</si>
  <si>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</si>
  <si>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</si>
  <si>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</si>
  <si>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</si>
  <si>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</si>
  <si>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</si>
  <si>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</si>
  <si>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</si>
  <si>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</si>
  <si>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</si>
  <si>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</si>
  <si>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</si>
  <si>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</si>
  <si>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</si>
  <si>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</si>
  <si>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</si>
  <si>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</si>
  <si>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</si>
  <si>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</si>
  <si>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</si>
  <si>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</si>
  <si>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</si>
  <si>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</si>
  <si>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</si>
  <si>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</si>
  <si>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</si>
  <si>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</si>
  <si>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</si>
  <si>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</si>
  <si>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</si>
  <si>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</si>
  <si>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</si>
  <si>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</si>
  <si>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</si>
  <si>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</si>
  <si>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</si>
  <si>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</si>
  <si>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</si>
  <si>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</si>
  <si>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</si>
  <si>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</si>
  <si>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</si>
  <si>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</si>
  <si>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</si>
  <si>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</si>
  <si>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</si>
  <si>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</si>
  <si>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</si>
  <si>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</si>
  <si>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</si>
  <si>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</si>
  <si>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</si>
  <si>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</si>
  <si>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</si>
  <si>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</si>
  <si>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</si>
  <si>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</si>
  <si>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</si>
  <si>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</si>
  <si>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</si>
  <si>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</si>
  <si>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</si>
  <si>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</si>
  <si>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</si>
  <si>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</si>
  <si>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</si>
  <si>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</si>
  <si>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</si>
  <si>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</si>
  <si>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</si>
  <si>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</si>
  <si>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</si>
  <si>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</si>
  <si>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</si>
  <si>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</si>
  <si>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</si>
  <si>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</si>
  <si>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</si>
  <si>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</si>
  <si>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</si>
  <si>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</si>
  <si>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</si>
  <si>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</si>
  <si>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</si>
  <si>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</si>
  <si>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</si>
  <si>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</si>
  <si>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</si>
  <si>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</si>
  <si>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</si>
  <si>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</si>
  <si>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</si>
  <si>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</si>
  <si>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</si>
  <si>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</si>
  <si>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</si>
  <si>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</si>
  <si>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</si>
  <si>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</si>
  <si>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</si>
  <si>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</si>
  <si>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</si>
  <si>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</si>
  <si>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</si>
  <si>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</si>
  <si>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</si>
  <si>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</si>
  <si>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</si>
  <si>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</si>
  <si>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</si>
  <si>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</si>
  <si>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</si>
  <si>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</si>
  <si>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</si>
  <si>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</si>
  <si>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</si>
  <si>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</si>
  <si>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</si>
  <si>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</si>
  <si>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</si>
  <si>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</si>
  <si>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</si>
  <si>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</si>
  <si>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</si>
  <si>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</si>
  <si>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</si>
  <si>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</si>
  <si>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</si>
  <si>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</si>
  <si>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</si>
  <si>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</si>
  <si>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</si>
  <si>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</si>
  <si>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</si>
  <si>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</si>
  <si>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</si>
  <si>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</si>
  <si>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</si>
  <si>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</si>
  <si>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</si>
  <si>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</si>
  <si>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</si>
  <si>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</si>
  <si>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</si>
  <si>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</si>
  <si>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</si>
  <si>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</si>
  <si>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</si>
  <si>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</si>
  <si>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</si>
  <si>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</si>
  <si>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</si>
  <si>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</si>
  <si>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</si>
  <si>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</si>
  <si>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</si>
  <si>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</si>
  <si>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</si>
  <si>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</si>
  <si>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</si>
  <si>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</si>
  <si>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</si>
  <si>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</si>
  <si>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</si>
  <si>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</si>
  <si>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</si>
  <si>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</si>
  <si>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</si>
  <si>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</si>
  <si>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</si>
  <si>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</si>
  <si>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</si>
  <si>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</si>
  <si>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</si>
  <si>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</si>
  <si>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</si>
  <si>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</si>
  <si>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</si>
  <si>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</si>
  <si>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</si>
  <si>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</si>
  <si>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</si>
  <si>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</si>
  <si>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</si>
  <si>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</si>
  <si>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</si>
  <si>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</si>
  <si>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</si>
  <si>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</si>
  <si>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</si>
  <si>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</si>
  <si>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</si>
  <si>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</si>
  <si>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</si>
  <si>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</si>
  <si>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</si>
  <si>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</si>
  <si>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</si>
  <si>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</si>
  <si>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</si>
  <si>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</si>
  <si>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</si>
  <si>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</si>
  <si>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</si>
  <si>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</si>
  <si>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</si>
  <si>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</si>
  <si>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</si>
  <si>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</si>
  <si>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</si>
  <si>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</si>
  <si>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</si>
  <si>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</si>
  <si>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</si>
  <si>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</si>
  <si>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</si>
  <si>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</si>
  <si>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</si>
  <si>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</si>
  <si>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</si>
  <si>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</si>
  <si>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</si>
  <si>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</si>
  <si>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</si>
  <si>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</si>
  <si>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</si>
  <si>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</si>
  <si>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</si>
  <si>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</si>
  <si>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</si>
  <si>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</si>
  <si>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</si>
  <si>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</si>
  <si>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</si>
  <si>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</si>
  <si>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</si>
  <si>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</si>
  <si>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</si>
  <si>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</si>
  <si>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</si>
  <si>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</si>
  <si>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</si>
  <si>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</si>
  <si>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</si>
  <si>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</si>
  <si>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</si>
  <si>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</si>
  <si>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</si>
  <si>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</si>
  <si>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</si>
  <si>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</si>
  <si>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</si>
  <si>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</si>
  <si>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</si>
  <si>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</si>
  <si>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</si>
  <si>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</si>
  <si>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</si>
  <si>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</si>
  <si>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</si>
  <si>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</si>
  <si>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</si>
  <si>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</si>
  <si>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</si>
  <si>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</si>
  <si>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</si>
  <si>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</si>
  <si>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</si>
  <si>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</si>
  <si>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</si>
  <si>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</si>
  <si>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</si>
  <si>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</si>
  <si>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</si>
  <si>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</si>
  <si>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</si>
  <si>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</si>
  <si>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</si>
  <si>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</si>
  <si>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</si>
  <si>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</si>
  <si>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</si>
  <si>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</si>
  <si>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</si>
  <si>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</si>
  <si>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</si>
  <si>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</si>
  <si>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</si>
  <si>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</si>
  <si>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</si>
  <si>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</si>
  <si>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</si>
  <si>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</si>
  <si>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</si>
  <si>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</si>
  <si>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</si>
  <si>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</si>
  <si>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</si>
  <si>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</si>
  <si>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</si>
  <si>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</si>
  <si>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</si>
  <si>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</si>
  <si>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</si>
  <si>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</si>
  <si>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</si>
  <si>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</si>
  <si>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</si>
  <si>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</si>
  <si>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</si>
  <si>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</si>
  <si>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</si>
  <si>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</si>
  <si>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</si>
  <si>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</si>
  <si>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</si>
  <si>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</si>
  <si>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</si>
  <si>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</si>
  <si>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</si>
  <si>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</si>
  <si>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</si>
  <si>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</si>
  <si>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</si>
  <si>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</si>
  <si>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</si>
  <si>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</si>
  <si>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</si>
  <si>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</si>
  <si>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</si>
  <si>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</si>
  <si>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</si>
  <si>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</si>
  <si>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</si>
  <si>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</si>
  <si>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</si>
  <si>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</si>
  <si>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</si>
  <si>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</si>
  <si>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</si>
  <si>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</si>
  <si>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</si>
  <si>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</si>
  <si>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</si>
  <si>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</si>
  <si>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</si>
  <si>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</si>
  <si>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</si>
  <si>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</si>
  <si>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</si>
  <si>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</si>
  <si>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</si>
  <si>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</si>
  <si>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</si>
  <si>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</si>
  <si>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</si>
  <si>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</si>
  <si>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</si>
  <si>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</si>
  <si>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</si>
  <si>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</si>
  <si>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</si>
  <si>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</si>
  <si>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</si>
  <si>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</si>
  <si>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</si>
  <si>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</si>
  <si>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</si>
  <si>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</si>
  <si>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</si>
  <si>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</si>
  <si>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</si>
  <si>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</si>
  <si>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</si>
  <si>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</si>
  <si>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</si>
  <si>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</si>
  <si>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</si>
  <si>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</si>
  <si>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</si>
  <si>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</si>
  <si>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</si>
  <si>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</si>
  <si>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</si>
  <si>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</si>
  <si>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</si>
  <si>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</si>
  <si>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</si>
  <si>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</si>
  <si>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</si>
  <si>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</si>
  <si>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</si>
  <si>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</si>
  <si>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</si>
  <si>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</si>
  <si>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</si>
  <si>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</si>
  <si>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</si>
  <si>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</si>
  <si>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</si>
  <si>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</si>
  <si>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</si>
  <si>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</si>
  <si>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</si>
  <si>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</si>
  <si>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</si>
  <si>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</si>
  <si>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</si>
  <si>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</si>
  <si>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</si>
  <si>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</si>
  <si>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</si>
  <si>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</si>
  <si>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</si>
  <si>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</si>
  <si>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</si>
  <si>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</si>
  <si>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</si>
  <si>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</si>
  <si>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</si>
  <si>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</si>
  <si>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</si>
  <si>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</si>
  <si>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</si>
  <si>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</si>
  <si>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</si>
  <si>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</si>
  <si>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</si>
  <si>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</si>
  <si>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</si>
  <si>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</si>
  <si>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</si>
  <si>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</si>
  <si>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</si>
  <si>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</si>
  <si>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</si>
  <si>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</si>
  <si>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</si>
  <si>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</si>
  <si>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</si>
  <si>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</si>
  <si>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</si>
  <si>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</si>
  <si>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</si>
  <si>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</si>
  <si>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</si>
  <si>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</si>
  <si>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</si>
  <si>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</si>
  <si>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</si>
  <si>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</si>
  <si>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</si>
  <si>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</si>
  <si>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</si>
  <si>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</si>
  <si>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</si>
  <si>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</si>
  <si>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</si>
  <si>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</si>
  <si>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</si>
  <si>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</si>
  <si>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</si>
  <si>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</si>
  <si>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</si>
  <si>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</si>
  <si>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</si>
  <si>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29.</t>
  </si>
  <si>
    <t>30.</t>
  </si>
  <si>
    <t>31.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</si>
  <si>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</si>
  <si>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</si>
  <si>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</si>
  <si>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</si>
  <si>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</si>
  <si>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</si>
  <si>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</si>
  <si>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</si>
  <si>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</si>
  <si>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</si>
  <si>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</si>
  <si>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</si>
  <si>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</si>
  <si>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</si>
  <si>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</si>
  <si>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</si>
  <si>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</si>
  <si>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</si>
  <si>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</si>
  <si>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</si>
  <si>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</si>
  <si>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</si>
  <si>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</si>
  <si>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</si>
  <si>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</si>
  <si>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</si>
  <si>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</si>
  <si>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</si>
  <si>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</si>
  <si>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</si>
  <si>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</si>
  <si>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</si>
  <si>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</si>
  <si>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</si>
  <si>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</si>
  <si>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</si>
  <si>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</si>
  <si>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</si>
  <si>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</si>
  <si>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</si>
  <si>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</si>
  <si>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</si>
  <si>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</si>
  <si>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</si>
  <si>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</si>
  <si>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</si>
  <si>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</si>
  <si>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</si>
  <si>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</si>
  <si>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</si>
  <si>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</si>
  <si>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</si>
  <si>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</si>
  <si>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</si>
  <si>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</si>
  <si>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</si>
  <si>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2018. évi eredeti előirányzat BEVÉTELEK</t>
  </si>
  <si>
    <t>2018. évi ZÁRSZÁMADÁSÁNAK PÉNZÜGYI MÉRLEGE</t>
  </si>
  <si>
    <t>2019.</t>
  </si>
  <si>
    <t>Forintban</t>
  </si>
  <si>
    <t>Jogcím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</si>
  <si>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</si>
  <si>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</si>
  <si>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</si>
  <si>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</si>
  <si>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</si>
  <si>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</si>
  <si>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</si>
  <si>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</si>
  <si>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</si>
  <si>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</si>
  <si>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</si>
  <si>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</si>
  <si>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</si>
  <si>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</si>
  <si>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</si>
  <si>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</si>
  <si>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</si>
  <si>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</si>
  <si>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</si>
  <si>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</si>
  <si>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</si>
  <si>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</si>
  <si>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</si>
  <si>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</si>
  <si>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</si>
  <si>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</si>
  <si>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</si>
  <si>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</si>
  <si>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</si>
  <si>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Tiszaszőlősi Közös Önkormányzati</t>
  </si>
  <si>
    <t>,</t>
  </si>
  <si>
    <t>Ingatlanok beszerzése, létesítése</t>
  </si>
  <si>
    <t>Gépek, berendezések, felszerelések, járművek beszerzése, létesítése</t>
  </si>
  <si>
    <t>Tiszaszőlősi Közös Önkormányzati Hivatal kisértékű TE beszerzése</t>
  </si>
  <si>
    <t>Tiszaszőlősi Cseperedő Óvoda kisértékű TE beszerzése</t>
  </si>
  <si>
    <t>Községi Könyvtár és Szabadidőközpont kisértékű TE beszerzése</t>
  </si>
  <si>
    <t>2018</t>
  </si>
  <si>
    <t>Szolgálati lakás felújítása</t>
  </si>
  <si>
    <t>Szivattyúk felújítása</t>
  </si>
  <si>
    <t>Utak felújítása</t>
  </si>
  <si>
    <t>Könyvtár épület (közművelődési támogatás) felújítása</t>
  </si>
  <si>
    <t>Ifjúsági klub épület felújítása</t>
  </si>
  <si>
    <t>I.1.a</t>
  </si>
  <si>
    <t>Önkormányzati hivatal működésének támogatása - elismert hivatali létszám alapján</t>
  </si>
  <si>
    <t>I.1.a.-I.1.f</t>
  </si>
  <si>
    <t>Önkormányzati hivatal működésének támogatása - beszámítás alapján</t>
  </si>
  <si>
    <t>I.1.ba</t>
  </si>
  <si>
    <t>A zöldterület-gazdálkodással kapcsolatos feladatok ellátásának támogatása</t>
  </si>
  <si>
    <t>I.1.bb</t>
  </si>
  <si>
    <t>Közvilágítás fenntartásának támogatás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</si>
  <si>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</si>
  <si>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</si>
  <si>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</si>
  <si>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</si>
  <si>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</si>
  <si>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Támogatás összesen - beszámítás után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</si>
  <si>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</si>
  <si>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</si>
  <si>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</si>
  <si>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</si>
  <si>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</si>
  <si>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támogtása</t>
  </si>
  <si>
    <t>I.1.f</t>
  </si>
  <si>
    <t>I.1. jogcímekhez kapcsolódó kiegészítés</t>
  </si>
  <si>
    <t>I.6.</t>
  </si>
  <si>
    <t>Polgármesteri illetmény támogatása</t>
  </si>
  <si>
    <t xml:space="preserve">I. </t>
  </si>
  <si>
    <t>Helyi önkormányzatok működésének támogatása</t>
  </si>
  <si>
    <t>II.1.(1) 1</t>
  </si>
  <si>
    <t>Pedagógusok elismert létszáma</t>
  </si>
  <si>
    <t>II.1.(2) 1</t>
  </si>
  <si>
    <t>Pedagógus szakképzettséggel nem rendelkező, padagógusok nevelő munkáját közvetlenül segítők száma</t>
  </si>
  <si>
    <t>II.1.(1) 2</t>
  </si>
  <si>
    <t>II.1.(2) 2</t>
  </si>
  <si>
    <t>II.2.(1) 1</t>
  </si>
  <si>
    <t>II.2.(1) 2</t>
  </si>
  <si>
    <t>II.4.a (1)</t>
  </si>
  <si>
    <t>II.</t>
  </si>
  <si>
    <t>Települési önkormányzatok egyes köznevelési feladatainak támogatása</t>
  </si>
  <si>
    <t>III.2.</t>
  </si>
  <si>
    <t>A települési önkormányzatok szociális feladatainak egyéb támogatása</t>
  </si>
  <si>
    <t>III.3.a + III.3.oa</t>
  </si>
  <si>
    <t>Család- és gyermekjóléti szolgálat</t>
  </si>
  <si>
    <t>A finanszírozás szempontjából elismert dolgozók bértámogatása - gyermekétkeztetés</t>
  </si>
  <si>
    <t>Gyermekétkeztetés üzemeltetési támogatása</t>
  </si>
  <si>
    <t>III.5.b)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</si>
  <si>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</si>
  <si>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</si>
  <si>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</si>
  <si>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</si>
  <si>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</si>
  <si>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Óvoda működtetési támogatás - Óvoda napi nyitvatartási ideje eléri a nyolc órát</t>
  </si>
  <si>
    <t>Óvoda működteteési támogatás - Óvoda napi nyitvatartási ideje eléri a nyolc órát</t>
  </si>
  <si>
    <t>Alapfokú végzettségű pedagógus II. kategóriába sorolt óvodapedagógusok kiegészítő támogatása, akik a minősítést 2016. január 1-jéig történő átsorolással szerezték meg</t>
  </si>
  <si>
    <t>2016. évről áthúzódó bérkompenzáció</t>
  </si>
  <si>
    <t>III.5.a)</t>
  </si>
  <si>
    <t>III.6.</t>
  </si>
  <si>
    <t>Működési célú ktgvetési támogatások és kiegészítő támogatások</t>
  </si>
  <si>
    <r>
      <t xml:space="preserve">EU-s projekt neve, azonosítója: </t>
    </r>
    <r>
      <rPr>
        <sz val="12"/>
        <rFont val="Times New Roman CE"/>
        <family val="0"/>
      </rPr>
      <t>"Nő-Köz-Pont lérehozása EFOP-1.2.9-17-2017-00113</t>
    </r>
  </si>
  <si>
    <r>
      <t xml:space="preserve">EU-s projekt neve, azonosítója: </t>
    </r>
    <r>
      <rPr>
        <sz val="12"/>
        <rFont val="Times New Roman CE"/>
        <family val="0"/>
      </rPr>
      <t>Szociális konyha - TOP-4.2.1-15-JN1-2016-00008</t>
    </r>
  </si>
  <si>
    <r>
      <t xml:space="preserve">EU-s projekt neve, azonosítója: </t>
    </r>
    <r>
      <rPr>
        <sz val="12"/>
        <rFont val="Times New Roman CE"/>
        <family val="0"/>
      </rPr>
      <t>Tiszaszőlős Község csapadékcsatornázása - TOP-2.1.3-15-JN1-2016-00009</t>
    </r>
  </si>
  <si>
    <r>
      <t xml:space="preserve">EU-s projekt neve, azonosítója: </t>
    </r>
    <r>
      <rPr>
        <sz val="12"/>
        <rFont val="Times New Roman CE"/>
        <family val="0"/>
      </rPr>
      <t>Helyi piac és hűtőház létesítése Tsz községben - TOP-1.1.3-15-JN1-2016-00006</t>
    </r>
  </si>
  <si>
    <r>
      <t xml:space="preserve">EU-s projekt neve, azonosítója: </t>
    </r>
    <r>
      <rPr>
        <sz val="12"/>
        <rFont val="Times New Roman CE"/>
        <family val="0"/>
      </rPr>
      <t>Tiszaszőlősi Cseperedő Óvoda férőhelyszám-bővítés - TOP-1.4.1-15-JN1-2016-00007</t>
    </r>
  </si>
  <si>
    <r>
      <t xml:space="preserve">EU-s projekt neve, azonosítója: </t>
    </r>
    <r>
      <rPr>
        <sz val="12"/>
        <rFont val="Times New Roman CE"/>
        <family val="0"/>
      </rPr>
      <t>Biomassza fűtőmű telepítés Tiszaszőlősön - TOP-3.2.2-15-JN1-2016-00003</t>
    </r>
  </si>
  <si>
    <r>
      <t xml:space="preserve">EU-s projekt neve, azonosítója: </t>
    </r>
    <r>
      <rPr>
        <sz val="12"/>
        <rFont val="Times New Roman CE"/>
        <family val="0"/>
      </rPr>
      <t>Tsz-i kétfogatú tájház és víztorony turisztikai célú hasznosítása, kikötő fejlesztés megvalósításával - TOP-1-2-1-15-JN1-2016-00018</t>
    </r>
  </si>
  <si>
    <t>bevételei, kiadási, hozzájárulások</t>
  </si>
  <si>
    <t xml:space="preserve"> </t>
  </si>
  <si>
    <r>
      <t xml:space="preserve">EU-s projekt neve, azonosítója: </t>
    </r>
    <r>
      <rPr>
        <sz val="12"/>
        <rFont val="Times New Roman CE"/>
        <family val="0"/>
      </rPr>
      <t>Önkormányzati épületek energetikai korszerűsítése - TOP-3.2.1-15-JN1-2016-00015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</si>
</sst>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6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3" xfId="0" applyNumberFormat="1" applyFont="1" applyFill="1" applyBorder="1" applyAlignment="1">
      <alignment horizontal="center" vertical="center"/>
    </xf>
    <xf numFmtId="166" fontId="12" fillId="0" borderId="43" xfId="0" applyNumberFormat="1" applyFont="1" applyFill="1" applyBorder="1" applyAlignment="1">
      <alignment horizontal="center" vertical="center" wrapText="1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7" xfId="0" applyNumberFormat="1" applyFont="1" applyFill="1" applyBorder="1" applyAlignment="1">
      <alignment horizontal="center" vertical="center"/>
    </xf>
    <xf numFmtId="166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3" xfId="0" applyNumberFormat="1" applyFont="1" applyFill="1" applyBorder="1" applyAlignment="1">
      <alignment horizontal="left" vertical="center" wrapText="1" indent="1"/>
    </xf>
    <xf numFmtId="175" fontId="26" fillId="0" borderId="0" xfId="0" applyNumberFormat="1" applyFont="1" applyFill="1" applyBorder="1" applyAlignment="1">
      <alignment horizontal="left" vertical="center" wrapText="1"/>
    </xf>
    <xf numFmtId="166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68" xfId="0" applyNumberFormat="1" applyFont="1" applyFill="1" applyBorder="1" applyAlignment="1" applyProtection="1">
      <alignment horizontal="right" vertical="center"/>
      <protection locked="0"/>
    </xf>
    <xf numFmtId="3" fontId="27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59" xfId="0" applyNumberFormat="1" applyFont="1" applyFill="1" applyBorder="1" applyAlignment="1">
      <alignment horizontal="right" vertical="center" wrapText="1"/>
    </xf>
    <xf numFmtId="4" fontId="28" fillId="0" borderId="59" xfId="0" applyNumberFormat="1" applyFont="1" applyFill="1" applyBorder="1" applyAlignment="1">
      <alignment horizontal="right" vertical="center" wrapText="1"/>
    </xf>
    <xf numFmtId="3" fontId="29" fillId="0" borderId="41" xfId="0" applyNumberFormat="1" applyFont="1" applyFill="1" applyBorder="1" applyAlignment="1" applyProtection="1">
      <alignment horizontal="right" vertical="center"/>
      <protection locked="0"/>
    </xf>
    <xf numFmtId="3" fontId="29" fillId="0" borderId="41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41" xfId="0" applyNumberFormat="1" applyFont="1" applyFill="1" applyBorder="1" applyAlignment="1">
      <alignment horizontal="right" vertical="center" wrapText="1"/>
    </xf>
    <xf numFmtId="4" fontId="28" fillId="0" borderId="41" xfId="0" applyNumberFormat="1" applyFont="1" applyFill="1" applyBorder="1" applyAlignment="1">
      <alignment horizontal="right" vertical="center" wrapText="1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62" xfId="0" applyNumberFormat="1" applyFont="1" applyFill="1" applyBorder="1" applyAlignment="1" applyProtection="1">
      <alignment horizontal="right" vertical="center"/>
      <protection locked="0"/>
    </xf>
    <xf numFmtId="3" fontId="27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65" xfId="0" applyNumberFormat="1" applyFont="1" applyFill="1" applyBorder="1" applyAlignment="1">
      <alignment horizontal="right" vertical="center" wrapText="1"/>
    </xf>
    <xf numFmtId="166" fontId="28" fillId="0" borderId="43" xfId="0" applyNumberFormat="1" applyFont="1" applyFill="1" applyBorder="1" applyAlignment="1">
      <alignment vertical="center"/>
    </xf>
    <xf numFmtId="4" fontId="27" fillId="0" borderId="43" xfId="0" applyNumberFormat="1" applyFont="1" applyFill="1" applyBorder="1" applyAlignment="1" applyProtection="1">
      <alignment vertical="center" wrapText="1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68" xfId="0" applyNumberFormat="1" applyFont="1" applyFill="1" applyBorder="1" applyAlignment="1" applyProtection="1">
      <alignment horizontal="right" vertical="center"/>
      <protection locked="0"/>
    </xf>
    <xf numFmtId="3" fontId="30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31" fillId="0" borderId="68" xfId="0" applyNumberFormat="1" applyFont="1" applyFill="1" applyBorder="1" applyAlignment="1" applyProtection="1">
      <alignment horizontal="right" vertical="center" wrapText="1"/>
      <protection/>
    </xf>
    <xf numFmtId="4" fontId="31" fillId="0" borderId="59" xfId="0" applyNumberFormat="1" applyFont="1" applyFill="1" applyBorder="1" applyAlignment="1">
      <alignment horizontal="right" vertical="center" wrapText="1"/>
    </xf>
    <xf numFmtId="3" fontId="32" fillId="0" borderId="41" xfId="0" applyNumberFormat="1" applyFont="1" applyFill="1" applyBorder="1" applyAlignment="1" applyProtection="1">
      <alignment horizontal="right" vertical="center"/>
      <protection locked="0"/>
    </xf>
    <xf numFmtId="166" fontId="31" fillId="0" borderId="41" xfId="0" applyNumberFormat="1" applyFont="1" applyFill="1" applyBorder="1" applyAlignment="1" applyProtection="1">
      <alignment horizontal="right" vertical="center" wrapText="1"/>
      <protection/>
    </xf>
    <xf numFmtId="4" fontId="31" fillId="0" borderId="41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62" xfId="0" applyNumberFormat="1" applyFont="1" applyFill="1" applyBorder="1" applyAlignment="1" applyProtection="1">
      <alignment horizontal="right" vertical="center"/>
      <protection locked="0"/>
    </xf>
    <xf numFmtId="3" fontId="30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65" xfId="0" applyNumberFormat="1" applyFont="1" applyFill="1" applyBorder="1" applyAlignment="1">
      <alignment horizontal="right" vertical="center" wrapText="1"/>
    </xf>
    <xf numFmtId="166" fontId="31" fillId="0" borderId="43" xfId="0" applyNumberFormat="1" applyFont="1" applyFill="1" applyBorder="1" applyAlignment="1">
      <alignment vertical="center"/>
    </xf>
    <xf numFmtId="4" fontId="30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top" wrapText="1"/>
    </xf>
    <xf numFmtId="0" fontId="85" fillId="34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top" wrapText="1"/>
    </xf>
    <xf numFmtId="0" fontId="35" fillId="0" borderId="0" xfId="0" applyFont="1" applyAlignment="1">
      <alignment/>
    </xf>
    <xf numFmtId="0" fontId="74" fillId="0" borderId="0" xfId="46" applyAlignment="1" applyProtection="1">
      <alignment/>
      <protection/>
    </xf>
    <xf numFmtId="0" fontId="0" fillId="0" borderId="0" xfId="0" applyAlignment="1">
      <alignment horizontal="right"/>
    </xf>
    <xf numFmtId="166" fontId="86" fillId="0" borderId="0" xfId="0" applyNumberFormat="1" applyFont="1" applyFill="1" applyAlignment="1" applyProtection="1">
      <alignment horizontal="right" vertical="center" wrapText="1" indent="1"/>
      <protection/>
    </xf>
    <xf numFmtId="166" fontId="87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/>
    </xf>
    <xf numFmtId="0" fontId="16" fillId="0" borderId="76" xfId="0" applyFont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>
      <alignment/>
    </xf>
    <xf numFmtId="0" fontId="17" fillId="0" borderId="76" xfId="0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/>
    </xf>
    <xf numFmtId="0" fontId="16" fillId="0" borderId="77" xfId="0" applyFont="1" applyBorder="1" applyAlignment="1" applyProtection="1">
      <alignment horizontal="left" vertical="center" wrapText="1"/>
      <protection locked="0"/>
    </xf>
    <xf numFmtId="0" fontId="17" fillId="0" borderId="77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>
      <alignment/>
    </xf>
    <xf numFmtId="0" fontId="34" fillId="0" borderId="77" xfId="0" applyFont="1" applyBorder="1" applyAlignment="1" applyProtection="1">
      <alignment horizontal="left" vertical="center" wrapText="1"/>
      <protection locked="0"/>
    </xf>
    <xf numFmtId="0" fontId="13" fillId="0" borderId="73" xfId="0" applyFont="1" applyBorder="1" applyAlignment="1">
      <alignment/>
    </xf>
    <xf numFmtId="0" fontId="13" fillId="0" borderId="73" xfId="0" applyFont="1" applyBorder="1" applyAlignment="1">
      <alignment vertical="center"/>
    </xf>
    <xf numFmtId="166" fontId="17" fillId="0" borderId="72" xfId="0" applyNumberFormat="1" applyFont="1" applyFill="1" applyBorder="1" applyAlignment="1" applyProtection="1">
      <alignment horizontal="right" vertical="center" wrapText="1"/>
      <protection locked="0"/>
    </xf>
    <xf numFmtId="166" fontId="34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63" xfId="0" applyFont="1" applyFill="1" applyBorder="1" applyAlignment="1" applyProtection="1">
      <alignment vertical="center" wrapText="1"/>
      <protection/>
    </xf>
    <xf numFmtId="166" fontId="36" fillId="0" borderId="34" xfId="0" applyNumberFormat="1" applyFont="1" applyFill="1" applyBorder="1" applyAlignment="1" applyProtection="1">
      <alignment horizontal="right" vertical="center" wrapText="1"/>
      <protection/>
    </xf>
    <xf numFmtId="166" fontId="34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77" xfId="0" applyFont="1" applyFill="1" applyBorder="1" applyAlignment="1" applyProtection="1">
      <alignment horizontal="left" vertical="center" wrapText="1"/>
      <protection locked="0"/>
    </xf>
    <xf numFmtId="166" fontId="34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7" xfId="0" applyFont="1" applyFill="1" applyBorder="1" applyAlignment="1" applyProtection="1">
      <alignment horizontal="left" vertical="center" wrapText="1"/>
      <protection locked="0"/>
    </xf>
    <xf numFmtId="166" fontId="16" fillId="0" borderId="7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166" fontId="16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8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6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6" fontId="89" fillId="0" borderId="6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6" fillId="0" borderId="43" xfId="0" applyNumberFormat="1" applyFont="1" applyFill="1" applyBorder="1" applyAlignment="1">
      <alignment horizontal="center" vertical="center" wrapText="1"/>
    </xf>
    <xf numFmtId="166" fontId="12" fillId="0" borderId="43" xfId="0" applyNumberFormat="1" applyFont="1" applyFill="1" applyBorder="1" applyAlignment="1">
      <alignment horizontal="center" vertical="center" wrapText="1"/>
    </xf>
    <xf numFmtId="175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1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textRotation="180"/>
    </xf>
    <xf numFmtId="166" fontId="4" fillId="0" borderId="31" xfId="0" applyNumberFormat="1" applyFont="1" applyFill="1" applyBorder="1" applyAlignment="1" applyProtection="1">
      <alignment horizontal="right" vertical="center"/>
      <protection locked="0"/>
    </xf>
    <xf numFmtId="166" fontId="6" fillId="0" borderId="7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 wrapText="1"/>
    </xf>
    <xf numFmtId="166" fontId="6" fillId="0" borderId="68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 wrapText="1"/>
    </xf>
    <xf numFmtId="166" fontId="3" fillId="0" borderId="63" xfId="0" applyNumberFormat="1" applyFont="1" applyFill="1" applyBorder="1" applyAlignment="1">
      <alignment horizontal="left" vertical="center" wrapText="1" indent="2"/>
    </xf>
    <xf numFmtId="166" fontId="3" fillId="0" borderId="66" xfId="0" applyNumberFormat="1" applyFont="1" applyFill="1" applyBorder="1" applyAlignment="1">
      <alignment horizontal="left" vertical="center" wrapText="1" indent="2"/>
    </xf>
    <xf numFmtId="166" fontId="0" fillId="0" borderId="82" xfId="0" applyNumberFormat="1" applyFill="1" applyBorder="1" applyAlignment="1" applyProtection="1">
      <alignment horizontal="left" vertical="center" wrapText="1"/>
      <protection locked="0"/>
    </xf>
    <xf numFmtId="166" fontId="0" fillId="0" borderId="83" xfId="0" applyNumberFormat="1" applyFill="1" applyBorder="1" applyAlignment="1" applyProtection="1">
      <alignment horizontal="left" vertical="center" wrapText="1"/>
      <protection locked="0"/>
    </xf>
    <xf numFmtId="166" fontId="3" fillId="0" borderId="63" xfId="0" applyNumberFormat="1" applyFont="1" applyFill="1" applyBorder="1" applyAlignment="1">
      <alignment horizontal="center" vertical="center" wrapText="1"/>
    </xf>
    <xf numFmtId="166" fontId="3" fillId="0" borderId="66" xfId="0" applyNumberFormat="1" applyFont="1" applyFill="1" applyBorder="1" applyAlignment="1">
      <alignment horizontal="center" vertical="center" wrapText="1"/>
    </xf>
    <xf numFmtId="166" fontId="0" fillId="0" borderId="58" xfId="0" applyNumberFormat="1" applyFill="1" applyBorder="1" applyAlignment="1" applyProtection="1">
      <alignment horizontal="left" vertical="center" wrapText="1"/>
      <protection locked="0"/>
    </xf>
    <xf numFmtId="166" fontId="0" fillId="0" borderId="84" xfId="0" applyNumberForma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64" xfId="0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E27" sqref="E27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491" t="s">
        <v>540</v>
      </c>
      <c r="B2" s="491"/>
      <c r="C2" s="491"/>
    </row>
    <row r="3" spans="1:3" ht="15">
      <c r="A3" s="425"/>
      <c r="B3" s="426"/>
      <c r="C3" s="425"/>
    </row>
    <row r="4" spans="1:3" ht="14.25">
      <c r="A4" s="427" t="s">
        <v>541</v>
      </c>
      <c r="B4" s="428" t="s">
        <v>542</v>
      </c>
      <c r="C4" s="427" t="s">
        <v>543</v>
      </c>
    </row>
    <row r="5" spans="1:3" ht="12.75">
      <c r="A5" s="429"/>
      <c r="B5" s="429"/>
      <c r="C5" s="429"/>
    </row>
    <row r="6" spans="1:3" ht="18.75">
      <c r="A6" s="492" t="s">
        <v>575</v>
      </c>
      <c r="B6" s="492"/>
      <c r="C6" s="492"/>
    </row>
    <row r="7" spans="1:3" ht="12.75">
      <c r="A7" s="429" t="s">
        <v>544</v>
      </c>
      <c r="B7" s="429" t="s">
        <v>545</v>
      </c>
      <c r="C7" s="430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429" t="s">
        <v>546</v>
      </c>
      <c r="B8" s="429" t="s">
        <v>583</v>
      </c>
      <c r="C8" s="430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429" t="s">
        <v>547</v>
      </c>
      <c r="B9" s="429" t="str">
        <f>CONCATENATE(LOWER('Z_1.1.sz.mell.'!A3))</f>
        <v>2018. évi zárszámadásának pénzügyi mérlege</v>
      </c>
      <c r="C9" s="430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429" t="s">
        <v>548</v>
      </c>
      <c r="B10" s="429" t="str">
        <f>'Z_1.2.sz.mell.'!A3</f>
        <v>2018. ÉVI ZÁRSZÁMADSÁS</v>
      </c>
      <c r="C10" s="430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429" t="s">
        <v>549</v>
      </c>
      <c r="B11" s="429" t="str">
        <f>'Z_1.3.sz.mell.'!A3</f>
        <v>2018. ÉVI ZÁRSZÁMADSÁS</v>
      </c>
      <c r="C11" s="430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429" t="s">
        <v>550</v>
      </c>
      <c r="B12" s="429" t="str">
        <f>'Z_1.4.sz.mell.'!A3</f>
        <v>2018. ÉVI ZÁRSZÁMADSÁS</v>
      </c>
      <c r="C12" s="430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429" t="s">
        <v>518</v>
      </c>
      <c r="B13" s="429" t="s">
        <v>551</v>
      </c>
      <c r="C13" s="430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429" t="s">
        <v>424</v>
      </c>
      <c r="B14" s="429" t="s">
        <v>552</v>
      </c>
      <c r="C14" s="430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429" t="s">
        <v>553</v>
      </c>
      <c r="B15" s="429" t="s">
        <v>554</v>
      </c>
      <c r="C15" s="430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429" t="s">
        <v>555</v>
      </c>
      <c r="B16" s="429" t="s">
        <v>556</v>
      </c>
      <c r="C16" s="430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429" t="s">
        <v>557</v>
      </c>
      <c r="B17" s="429" t="s">
        <v>558</v>
      </c>
      <c r="C17" s="430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429" t="s">
        <v>559</v>
      </c>
      <c r="B18" s="429" t="str">
        <f>'Z_5.1.sz.mell.'!A2</f>
        <v>Európai uniós támogatással megvalósuló projektek</v>
      </c>
      <c r="C18" s="430" t="str">
        <f ca="1">HYPERLINK(SUBSTITUTE(CELL("address",'Z_5.1.sz.mell.'!A1),"'",""),SUBSTITUTE(MID(CELL("address",'Z_5.1.sz.mell.'!A1),SEARCH("]",CELL("address",'Z_5.1.sz.mell.'!A1),1)+1,LEN(CELL("address",'Z_5.1.sz.mell.'!A1))-SEARCH("]",CELL("address",'Z_5.1.sz.mell.'!A1),1)),"'",""))</f>
        <v>Z_5.1.sz.mell.!$A$1</v>
      </c>
    </row>
    <row r="19" spans="1:3" ht="12.75">
      <c r="A19" s="429" t="s">
        <v>525</v>
      </c>
      <c r="B19" s="429" t="s">
        <v>560</v>
      </c>
      <c r="C19" s="430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429" t="s">
        <v>457</v>
      </c>
      <c r="B20" s="429" t="s">
        <v>561</v>
      </c>
      <c r="C20" s="430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429" t="s">
        <v>458</v>
      </c>
      <c r="B21" s="429" t="s">
        <v>323</v>
      </c>
      <c r="C21" s="430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429" t="s">
        <v>562</v>
      </c>
      <c r="B22" s="429" t="s">
        <v>563</v>
      </c>
      <c r="C22" s="430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429" t="s">
        <v>564</v>
      </c>
      <c r="B23" s="429" t="str">
        <f>Z_ALAPADATOK!A11</f>
        <v>Tiszaszőlősi Közös Önkormányzati</v>
      </c>
      <c r="C23" s="430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429" t="s">
        <v>565</v>
      </c>
      <c r="B24" t="str">
        <f>Z_ALAPADATOK!B13</f>
        <v>Tiszaszőlősi Cseperedő Óvoda</v>
      </c>
      <c r="C24" s="430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429" t="s">
        <v>566</v>
      </c>
      <c r="B25" t="str">
        <f>Z_ALAPADATOK!B15</f>
        <v>Községi Könyvtár és Szabadidőközpont</v>
      </c>
      <c r="C25" s="430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429" t="s">
        <v>567</v>
      </c>
      <c r="B26" t="str">
        <f>Z_ALAPADATOK!B17</f>
        <v>3 kvi név</v>
      </c>
      <c r="C26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29" t="s">
        <v>568</v>
      </c>
      <c r="B27" t="str">
        <f>Z_ALAPADATOK!B19</f>
        <v>4 kvi név</v>
      </c>
      <c r="C27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29" t="s">
        <v>569</v>
      </c>
      <c r="B28" t="str">
        <f>Z_ALAPADATOK!B21</f>
        <v>5 kvi név</v>
      </c>
      <c r="C28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29" t="s">
        <v>570</v>
      </c>
      <c r="B29" t="str">
        <f>Z_ALAPADATOK!B23</f>
        <v>6 kvi név</v>
      </c>
      <c r="C29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29" t="s">
        <v>571</v>
      </c>
      <c r="B30" t="str">
        <f>Z_ALAPADATOK!B25</f>
        <v>7 kvi név</v>
      </c>
      <c r="C30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29" t="s">
        <v>572</v>
      </c>
      <c r="B31" t="str">
        <f>Z_ALAPADATOK!B27</f>
        <v>8 kvi név</v>
      </c>
      <c r="C31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29" t="s">
        <v>573</v>
      </c>
      <c r="B32" t="str">
        <f>Z_ALAPADATOK!B29</f>
        <v>9 kvi név</v>
      </c>
      <c r="C32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29" t="s">
        <v>574</v>
      </c>
      <c r="B33" t="str">
        <f>Z_ALAPADATOK!B31</f>
        <v>10 kvi név</v>
      </c>
      <c r="C33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29" t="s">
        <v>600</v>
      </c>
      <c r="B34" t="str">
        <f>PROPER('Z_7.sz.mell'!A3)</f>
        <v>Költségvetési Szervek Maradványának Alakulása</v>
      </c>
      <c r="C34" s="430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429" t="s">
        <v>601</v>
      </c>
      <c r="B35" t="str">
        <f>'Z_8.sz.mell'!B1</f>
        <v>2018. évi általános működés és ágazati feladatok támogatásának alakulása jogcímenként</v>
      </c>
      <c r="C35" s="430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429" t="s">
        <v>529</v>
      </c>
      <c r="B36" t="e">
        <f>CONCATENATE(PROPER(#REF!)," ",LOWER(#REF!))</f>
        <v>#REF!</v>
      </c>
      <c r="C36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429" t="s">
        <v>530</v>
      </c>
      <c r="B37" t="e">
        <f>#REF!</f>
        <v>#REF!</v>
      </c>
      <c r="C37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429" t="s">
        <v>531</v>
      </c>
      <c r="B38" t="e">
        <f>#REF!</f>
        <v>#REF!</v>
      </c>
      <c r="C38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12.75">
      <c r="A39" s="429" t="s">
        <v>532</v>
      </c>
      <c r="B39" t="e">
        <f>#REF!</f>
        <v>#REF!</v>
      </c>
      <c r="C39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429" t="s">
        <v>533</v>
      </c>
      <c r="B40" t="e">
        <f>#REF!</f>
        <v>#REF!</v>
      </c>
      <c r="C40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429" t="s">
        <v>534</v>
      </c>
      <c r="B41" t="e">
        <f>CONCATENATE(PROPER(#REF!)," ",LOWER(#REF!))</f>
        <v>#REF!</v>
      </c>
      <c r="C41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ht="12.75">
      <c r="A42" s="429" t="s">
        <v>535</v>
      </c>
      <c r="B42" t="e">
        <f>CONCATENATE(PROPER(#REF!)," ",#REF!)</f>
        <v>#REF!</v>
      </c>
      <c r="C42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429" t="s">
        <v>536</v>
      </c>
      <c r="B43" t="e">
        <f>CONCATENATE(PROPER(#REF!)," ",#REF!)</f>
        <v>#REF!</v>
      </c>
      <c r="C43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429" t="s">
        <v>537</v>
      </c>
      <c r="B44" t="e">
        <f>CONCATENATE(PROPER(#REF!)," ",#REF!)</f>
        <v>#REF!</v>
      </c>
      <c r="C44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429" t="s">
        <v>538</v>
      </c>
      <c r="B45" t="e">
        <f>CONCATENATE(#REF!,#REF!)</f>
        <v>#REF!</v>
      </c>
      <c r="C45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6" spans="1:3" ht="12.75">
      <c r="A46" s="429" t="s">
        <v>539</v>
      </c>
      <c r="B46" t="s">
        <v>576</v>
      </c>
      <c r="C46" s="430" t="e">
        <f ca="1">HYPERLINK(SUBSTITUTE(CELL("address",#REF!),"'",""),SUBSTITUTE(MID(CELL("address",#REF!),SEARCH("]",CELL("address",#REF!),1)+1,LEN(CELL("address",#REF!))-SEARCH("]",CELL("address",#REF!),1)),"'",""))</f>
        <v>#REF!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8" t="s">
        <v>521</v>
      </c>
      <c r="B1" s="76"/>
      <c r="C1" s="76"/>
      <c r="D1" s="76"/>
      <c r="E1" s="269" t="s">
        <v>105</v>
      </c>
    </row>
    <row r="2" spans="1:5" ht="12.75">
      <c r="A2" s="76"/>
      <c r="B2" s="76"/>
      <c r="C2" s="76"/>
      <c r="D2" s="76"/>
      <c r="E2" s="76"/>
    </row>
    <row r="3" spans="1:5" ht="12.75">
      <c r="A3" s="270"/>
      <c r="B3" s="271"/>
      <c r="C3" s="270"/>
      <c r="D3" s="272"/>
      <c r="E3" s="271"/>
    </row>
    <row r="4" spans="1:5" ht="15.75">
      <c r="A4" s="78" t="str">
        <f>+Z_ÖSSZEFÜGGÉSEK!A6</f>
        <v>2018. évi eredeti előirányzat BEVÉTELEK</v>
      </c>
      <c r="B4" s="273"/>
      <c r="C4" s="274"/>
      <c r="D4" s="272"/>
      <c r="E4" s="271"/>
    </row>
    <row r="5" spans="1:5" ht="12.75">
      <c r="A5" s="270"/>
      <c r="B5" s="271"/>
      <c r="C5" s="270"/>
      <c r="D5" s="272"/>
      <c r="E5" s="271"/>
    </row>
    <row r="6" spans="1:5" ht="12.75">
      <c r="A6" s="270" t="s">
        <v>462</v>
      </c>
      <c r="B6" s="271">
        <f>+'Z_1.1.sz.mell.'!C68</f>
        <v>377935304</v>
      </c>
      <c r="C6" s="270" t="s">
        <v>425</v>
      </c>
      <c r="D6" s="272">
        <f>+'Z_2.1.sz.mell'!C18+'Z_2.2.sz.mell'!C17</f>
        <v>377935304</v>
      </c>
      <c r="E6" s="271">
        <f>+B6-D6</f>
        <v>0</v>
      </c>
    </row>
    <row r="7" spans="1:5" ht="12.75">
      <c r="A7" s="270" t="s">
        <v>478</v>
      </c>
      <c r="B7" s="271">
        <f>+'Z_1.1.sz.mell.'!C92</f>
        <v>0</v>
      </c>
      <c r="C7" s="270" t="s">
        <v>431</v>
      </c>
      <c r="D7" s="272">
        <f>+'Z_2.1.sz.mell'!C29+'Z_2.2.sz.mell'!C30</f>
        <v>0</v>
      </c>
      <c r="E7" s="271">
        <f>+B7-D7</f>
        <v>0</v>
      </c>
    </row>
    <row r="8" spans="1:5" ht="12.75">
      <c r="A8" s="270" t="s">
        <v>479</v>
      </c>
      <c r="B8" s="271">
        <f>+'Z_1.1.sz.mell.'!C93</f>
        <v>377935304</v>
      </c>
      <c r="C8" s="270" t="s">
        <v>432</v>
      </c>
      <c r="D8" s="272">
        <f>+'Z_2.1.sz.mell'!C30+'Z_2.2.sz.mell'!C31</f>
        <v>377935304</v>
      </c>
      <c r="E8" s="271">
        <f>+B8-D8</f>
        <v>0</v>
      </c>
    </row>
    <row r="9" spans="1:5" ht="12.75">
      <c r="A9" s="270"/>
      <c r="B9" s="271"/>
      <c r="C9" s="270"/>
      <c r="D9" s="272"/>
      <c r="E9" s="271"/>
    </row>
    <row r="10" spans="1:5" ht="15.75">
      <c r="A10" s="78" t="str">
        <f>+Z_ÖSSZEFÜGGÉSEK!A13</f>
        <v>2018. évi módosított előirányzat BEVÉTELEK</v>
      </c>
      <c r="B10" s="273"/>
      <c r="C10" s="274"/>
      <c r="D10" s="272"/>
      <c r="E10" s="271"/>
    </row>
    <row r="11" spans="1:5" ht="12.75">
      <c r="A11" s="270"/>
      <c r="B11" s="271"/>
      <c r="C11" s="270"/>
      <c r="D11" s="272"/>
      <c r="E11" s="271"/>
    </row>
    <row r="12" spans="1:5" ht="12.75">
      <c r="A12" s="270" t="s">
        <v>463</v>
      </c>
      <c r="B12" s="271">
        <f>+'Z_1.1.sz.mell.'!D68</f>
        <v>517439871</v>
      </c>
      <c r="C12" s="270" t="s">
        <v>426</v>
      </c>
      <c r="D12" s="272">
        <f>+'Z_2.1.sz.mell'!D18+'Z_2.2.sz.mell'!D17</f>
        <v>517439871</v>
      </c>
      <c r="E12" s="271">
        <f>+B12-D12</f>
        <v>0</v>
      </c>
    </row>
    <row r="13" spans="1:5" ht="12.75">
      <c r="A13" s="270" t="s">
        <v>464</v>
      </c>
      <c r="B13" s="271">
        <f>+'Z_1.1.sz.mell.'!D92</f>
        <v>769587422</v>
      </c>
      <c r="C13" s="270" t="s">
        <v>433</v>
      </c>
      <c r="D13" s="272">
        <f>+'Z_2.1.sz.mell'!D29+'Z_2.2.sz.mell'!D30</f>
        <v>769587422</v>
      </c>
      <c r="E13" s="271">
        <f>+B13-D13</f>
        <v>0</v>
      </c>
    </row>
    <row r="14" spans="1:5" ht="12.75">
      <c r="A14" s="270" t="s">
        <v>465</v>
      </c>
      <c r="B14" s="271">
        <f>+'Z_1.1.sz.mell.'!D93</f>
        <v>1287027293</v>
      </c>
      <c r="C14" s="270" t="s">
        <v>434</v>
      </c>
      <c r="D14" s="272">
        <f>+'Z_2.1.sz.mell'!D30+'Z_2.2.sz.mell'!D31</f>
        <v>1287027293</v>
      </c>
      <c r="E14" s="271">
        <f>+B14-D14</f>
        <v>0</v>
      </c>
    </row>
    <row r="15" spans="1:5" ht="12.75">
      <c r="A15" s="270"/>
      <c r="B15" s="271"/>
      <c r="C15" s="270"/>
      <c r="D15" s="272"/>
      <c r="E15" s="271"/>
    </row>
    <row r="16" spans="1:5" ht="14.25">
      <c r="A16" s="275" t="str">
        <f>+Z_ÖSSZEFÜGGÉSEK!A19</f>
        <v>2018.évi teljesített BEVÉTELEK</v>
      </c>
      <c r="B16" s="77"/>
      <c r="C16" s="274"/>
      <c r="D16" s="272"/>
      <c r="E16" s="271"/>
    </row>
    <row r="17" spans="1:5" ht="12.75">
      <c r="A17" s="270"/>
      <c r="B17" s="271"/>
      <c r="C17" s="270"/>
      <c r="D17" s="272"/>
      <c r="E17" s="271"/>
    </row>
    <row r="18" spans="1:5" ht="12.75">
      <c r="A18" s="270" t="s">
        <v>466</v>
      </c>
      <c r="B18" s="271">
        <f>+'Z_1.1.sz.mell.'!E68</f>
        <v>467209173</v>
      </c>
      <c r="C18" s="270" t="s">
        <v>427</v>
      </c>
      <c r="D18" s="272">
        <f>+'Z_2.1.sz.mell'!E18+'Z_2.2.sz.mell'!E17</f>
        <v>467209173</v>
      </c>
      <c r="E18" s="271">
        <f>+B18-D18</f>
        <v>0</v>
      </c>
    </row>
    <row r="19" spans="1:5" ht="12.75">
      <c r="A19" s="270" t="s">
        <v>467</v>
      </c>
      <c r="B19" s="271">
        <f>+'Z_1.1.sz.mell.'!E92</f>
        <v>769587422</v>
      </c>
      <c r="C19" s="270" t="s">
        <v>435</v>
      </c>
      <c r="D19" s="272">
        <f>+'Z_2.1.sz.mell'!E29+'Z_2.2.sz.mell'!E30</f>
        <v>769587422</v>
      </c>
      <c r="E19" s="271">
        <f>+B19-D19</f>
        <v>0</v>
      </c>
    </row>
    <row r="20" spans="1:5" ht="12.75">
      <c r="A20" s="270" t="s">
        <v>468</v>
      </c>
      <c r="B20" s="271">
        <f>+'Z_1.1.sz.mell.'!E93</f>
        <v>1236796595</v>
      </c>
      <c r="C20" s="270" t="s">
        <v>436</v>
      </c>
      <c r="D20" s="272">
        <f>+'Z_2.1.sz.mell'!E30+'Z_2.2.sz.mell'!E31</f>
        <v>1236796595</v>
      </c>
      <c r="E20" s="271">
        <f>+B20-D20</f>
        <v>0</v>
      </c>
    </row>
    <row r="21" spans="1:5" ht="12.75">
      <c r="A21" s="270"/>
      <c r="B21" s="271"/>
      <c r="C21" s="270"/>
      <c r="D21" s="272"/>
      <c r="E21" s="271"/>
    </row>
    <row r="22" spans="1:5" ht="15.75">
      <c r="A22" s="78" t="str">
        <f>+Z_ÖSSZEFÜGGÉSEK!A25</f>
        <v>2018. évi eredeti előirányzat KIADÁSOK</v>
      </c>
      <c r="B22" s="273"/>
      <c r="C22" s="274"/>
      <c r="D22" s="272"/>
      <c r="E22" s="271"/>
    </row>
    <row r="23" spans="1:5" ht="12.75">
      <c r="A23" s="270"/>
      <c r="B23" s="271"/>
      <c r="C23" s="270"/>
      <c r="D23" s="272"/>
      <c r="E23" s="271"/>
    </row>
    <row r="24" spans="1:5" ht="12.75">
      <c r="A24" s="270" t="s">
        <v>480</v>
      </c>
      <c r="B24" s="271">
        <f>+'Z_1.1.sz.mell.'!C135</f>
        <v>377935304</v>
      </c>
      <c r="C24" s="270" t="s">
        <v>428</v>
      </c>
      <c r="D24" s="272">
        <f>+'Z_2.1.sz.mell'!G18+'Z_2.2.sz.mell'!G17</f>
        <v>377935304</v>
      </c>
      <c r="E24" s="271">
        <f>+B24-D24</f>
        <v>0</v>
      </c>
    </row>
    <row r="25" spans="1:5" ht="12.75">
      <c r="A25" s="270" t="s">
        <v>470</v>
      </c>
      <c r="B25" s="271">
        <f>+'Z_1.1.sz.mell.'!C160</f>
        <v>0</v>
      </c>
      <c r="C25" s="270" t="s">
        <v>437</v>
      </c>
      <c r="D25" s="272">
        <f>+'Z_2.1.sz.mell'!G29+'Z_2.2.sz.mell'!G30</f>
        <v>0</v>
      </c>
      <c r="E25" s="271">
        <f>+B25-D25</f>
        <v>0</v>
      </c>
    </row>
    <row r="26" spans="1:5" ht="12.75">
      <c r="A26" s="270" t="s">
        <v>471</v>
      </c>
      <c r="B26" s="271">
        <f>+'Z_1.1.sz.mell.'!C161</f>
        <v>377935304</v>
      </c>
      <c r="C26" s="270" t="s">
        <v>438</v>
      </c>
      <c r="D26" s="272">
        <f>+'Z_2.1.sz.mell'!G30+'Z_2.2.sz.mell'!G31</f>
        <v>377935304</v>
      </c>
      <c r="E26" s="271">
        <f>+B26-D26</f>
        <v>0</v>
      </c>
    </row>
    <row r="27" spans="1:5" ht="12.75">
      <c r="A27" s="270"/>
      <c r="B27" s="271"/>
      <c r="C27" s="270"/>
      <c r="D27" s="272"/>
      <c r="E27" s="271"/>
    </row>
    <row r="28" spans="1:5" ht="15.75">
      <c r="A28" s="78" t="str">
        <f>+Z_ÖSSZEFÜGGÉSEK!A31</f>
        <v>2018. évi módosított előirányzat KIADÁSOK</v>
      </c>
      <c r="B28" s="273"/>
      <c r="C28" s="274"/>
      <c r="D28" s="272"/>
      <c r="E28" s="271"/>
    </row>
    <row r="29" spans="1:5" ht="12.75">
      <c r="A29" s="270"/>
      <c r="B29" s="271"/>
      <c r="C29" s="270"/>
      <c r="D29" s="272"/>
      <c r="E29" s="271"/>
    </row>
    <row r="30" spans="1:5" ht="12.75">
      <c r="A30" s="270" t="s">
        <v>472</v>
      </c>
      <c r="B30" s="271">
        <f>+'Z_1.1.sz.mell.'!D135</f>
        <v>1280892357</v>
      </c>
      <c r="C30" s="270" t="s">
        <v>429</v>
      </c>
      <c r="D30" s="272">
        <f>+'Z_2.1.sz.mell'!H18+'Z_2.2.sz.mell'!H17</f>
        <v>1280892357</v>
      </c>
      <c r="E30" s="271">
        <f>+B30-D30</f>
        <v>0</v>
      </c>
    </row>
    <row r="31" spans="1:5" ht="12.75">
      <c r="A31" s="270" t="s">
        <v>473</v>
      </c>
      <c r="B31" s="271">
        <f>+'Z_1.1.sz.mell.'!D160</f>
        <v>6134936</v>
      </c>
      <c r="C31" s="270" t="s">
        <v>439</v>
      </c>
      <c r="D31" s="272">
        <f>+'Z_2.1.sz.mell'!H29+'Z_2.2.sz.mell'!H30</f>
        <v>6134936</v>
      </c>
      <c r="E31" s="271">
        <f>+B31-D31</f>
        <v>0</v>
      </c>
    </row>
    <row r="32" spans="1:5" ht="12.75">
      <c r="A32" s="270" t="s">
        <v>474</v>
      </c>
      <c r="B32" s="271">
        <f>+'Z_1.1.sz.mell.'!D161</f>
        <v>1287027293</v>
      </c>
      <c r="C32" s="270" t="s">
        <v>440</v>
      </c>
      <c r="D32" s="272">
        <f>+'Z_2.1.sz.mell'!H30+'Z_2.2.sz.mell'!H31</f>
        <v>1287027293</v>
      </c>
      <c r="E32" s="271">
        <f>+B32-D32</f>
        <v>0</v>
      </c>
    </row>
    <row r="33" spans="1:5" ht="12.75">
      <c r="A33" s="270"/>
      <c r="B33" s="271"/>
      <c r="C33" s="270"/>
      <c r="D33" s="272"/>
      <c r="E33" s="271"/>
    </row>
    <row r="34" spans="1:5" ht="15.75">
      <c r="A34" s="276" t="str">
        <f>+Z_ÖSSZEFÜGGÉSEK!A37</f>
        <v>2018.évi teljesített KIADÁSOK</v>
      </c>
      <c r="B34" s="273"/>
      <c r="C34" s="274"/>
      <c r="D34" s="272"/>
      <c r="E34" s="271"/>
    </row>
    <row r="35" spans="1:5" ht="12.75">
      <c r="A35" s="270"/>
      <c r="B35" s="271"/>
      <c r="C35" s="270"/>
      <c r="D35" s="272"/>
      <c r="E35" s="271"/>
    </row>
    <row r="36" spans="1:5" ht="12.75">
      <c r="A36" s="270" t="s">
        <v>475</v>
      </c>
      <c r="B36" s="271">
        <f>+'Z_1.1.sz.mell.'!E135</f>
        <v>636996240</v>
      </c>
      <c r="C36" s="270" t="s">
        <v>430</v>
      </c>
      <c r="D36" s="272">
        <f>+'Z_2.1.sz.mell'!I18+'Z_2.2.sz.mell'!I17</f>
        <v>636996240</v>
      </c>
      <c r="E36" s="271">
        <f>+B36-D36</f>
        <v>0</v>
      </c>
    </row>
    <row r="37" spans="1:5" ht="12.75">
      <c r="A37" s="270" t="s">
        <v>476</v>
      </c>
      <c r="B37" s="271">
        <f>+'Z_1.1.sz.mell.'!E160</f>
        <v>6134936</v>
      </c>
      <c r="C37" s="270" t="s">
        <v>441</v>
      </c>
      <c r="D37" s="272">
        <f>+'Z_2.1.sz.mell'!I29+'Z_2.2.sz.mell'!I30</f>
        <v>6134936</v>
      </c>
      <c r="E37" s="271">
        <f>+B37-D37</f>
        <v>0</v>
      </c>
    </row>
    <row r="38" spans="1:5" ht="12.75">
      <c r="A38" s="270" t="s">
        <v>481</v>
      </c>
      <c r="B38" s="271">
        <f>+'Z_1.1.sz.mell.'!E161</f>
        <v>643131176</v>
      </c>
      <c r="C38" s="270" t="s">
        <v>442</v>
      </c>
      <c r="D38" s="272">
        <f>+'Z_2.1.sz.mell'!I30+'Z_2.2.sz.mell'!I31</f>
        <v>643131176</v>
      </c>
      <c r="E38" s="27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5"/>
  <sheetViews>
    <sheetView zoomScale="120" zoomScaleNormal="120" workbookViewId="0" topLeftCell="A1">
      <selection activeCell="F9" sqref="F9"/>
    </sheetView>
  </sheetViews>
  <sheetFormatPr defaultColWidth="9.00390625" defaultRowHeight="12.75"/>
  <cols>
    <col min="1" max="1" width="53.875" style="28" bestFit="1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95"/>
      <c r="B1" s="523" t="str">
        <f>CONCATENATE("3. melléklet ",Z_ALAPADATOK!A7," ",Z_ALAPADATOK!B7," ",Z_ALAPADATOK!C7," ",Z_ALAPADATOK!D7," ",Z_ALAPADATOK!E7," ",Z_ALAPADATOK!F7," ",Z_ALAPADATOK!G7," ",Z_ALAPADATOK!H7)</f>
        <v>3. melléklet a … / 2019. ( … ) önkormányzati rendelethez</v>
      </c>
      <c r="C1" s="524"/>
      <c r="D1" s="524"/>
      <c r="E1" s="524"/>
      <c r="F1" s="524"/>
      <c r="G1" s="524"/>
    </row>
    <row r="2" spans="1:7" ht="12.75">
      <c r="A2" s="395"/>
      <c r="B2" s="396"/>
      <c r="C2" s="396"/>
      <c r="D2" s="396"/>
      <c r="E2" s="396"/>
      <c r="F2" s="396"/>
      <c r="G2" s="396"/>
    </row>
    <row r="3" spans="1:7" ht="25.5" customHeight="1">
      <c r="A3" s="522" t="s">
        <v>522</v>
      </c>
      <c r="B3" s="522"/>
      <c r="C3" s="522"/>
      <c r="D3" s="522"/>
      <c r="E3" s="522"/>
      <c r="F3" s="522"/>
      <c r="G3" s="522"/>
    </row>
    <row r="4" spans="1:7" ht="22.5" customHeight="1" thickBot="1">
      <c r="A4" s="395"/>
      <c r="B4" s="396"/>
      <c r="C4" s="396"/>
      <c r="D4" s="396"/>
      <c r="E4" s="396"/>
      <c r="F4" s="396"/>
      <c r="G4" s="397" t="str">
        <f>'Z_2.2.sz.mell'!I2</f>
        <v> Forintban!</v>
      </c>
    </row>
    <row r="5" spans="1:7" s="29" customFormat="1" ht="44.25" customHeight="1" thickBot="1">
      <c r="A5" s="398" t="s">
        <v>48</v>
      </c>
      <c r="B5" s="364" t="s">
        <v>49</v>
      </c>
      <c r="C5" s="364" t="s">
        <v>50</v>
      </c>
      <c r="D5" s="364" t="str">
        <f>+CONCATENATE("Felhasználás   ",LEFT(Z_ÖSSZEFÜGGÉSEK!A6,4)-1,". XII. 31-ig")</f>
        <v>Felhasználás   2017. XII. 31-ig</v>
      </c>
      <c r="E5" s="364" t="str">
        <f>+CONCATENATE(LEFT(Z_ÖSSZEFÜGGÉSEK!A6,4),". évi",CHAR(10),"módosított előirányzat")</f>
        <v>2018. évi
módosított előirányzat</v>
      </c>
      <c r="F5" s="364" t="str">
        <f>+CONCATENATE("Teljesítés",CHAR(10),LEFT(Z_ÖSSZEFÜGGÉSEK!A6,4),". XII. 31-ig")</f>
        <v>Teljesítés
2018. XII. 31-ig</v>
      </c>
      <c r="G5" s="365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399" t="s">
        <v>385</v>
      </c>
      <c r="B6" s="400" t="s">
        <v>386</v>
      </c>
      <c r="C6" s="400" t="s">
        <v>387</v>
      </c>
      <c r="D6" s="400" t="s">
        <v>389</v>
      </c>
      <c r="E6" s="400" t="s">
        <v>388</v>
      </c>
      <c r="F6" s="400" t="s">
        <v>390</v>
      </c>
      <c r="G6" s="401" t="s">
        <v>391</v>
      </c>
    </row>
    <row r="7" spans="1:7" ht="15.75" customHeight="1">
      <c r="A7" s="215" t="s">
        <v>621</v>
      </c>
      <c r="B7" s="21">
        <v>15735300</v>
      </c>
      <c r="C7" s="217" t="s">
        <v>626</v>
      </c>
      <c r="D7" s="21"/>
      <c r="E7" s="21">
        <v>615105086</v>
      </c>
      <c r="F7" s="21">
        <v>187554077</v>
      </c>
      <c r="G7" s="34">
        <f aca="true" t="shared" si="0" ref="G7:G12">F7</f>
        <v>187554077</v>
      </c>
    </row>
    <row r="8" spans="1:7" ht="15.75" customHeight="1">
      <c r="A8" s="215" t="s">
        <v>622</v>
      </c>
      <c r="B8" s="21">
        <v>3725410</v>
      </c>
      <c r="C8" s="217" t="s">
        <v>626</v>
      </c>
      <c r="D8" s="21"/>
      <c r="E8" s="21">
        <v>58214888</v>
      </c>
      <c r="F8" s="21">
        <v>3818932</v>
      </c>
      <c r="G8" s="34">
        <f t="shared" si="0"/>
        <v>3818932</v>
      </c>
    </row>
    <row r="9" spans="1:7" ht="15.75" customHeight="1">
      <c r="A9" s="215" t="s">
        <v>623</v>
      </c>
      <c r="B9" s="21">
        <v>1079500</v>
      </c>
      <c r="C9" s="217" t="s">
        <v>626</v>
      </c>
      <c r="D9" s="21"/>
      <c r="E9" s="21">
        <v>8594369</v>
      </c>
      <c r="F9" s="21">
        <v>5060376</v>
      </c>
      <c r="G9" s="34">
        <f t="shared" si="0"/>
        <v>5060376</v>
      </c>
    </row>
    <row r="10" spans="1:7" ht="15.75" customHeight="1">
      <c r="A10" s="467" t="s">
        <v>624</v>
      </c>
      <c r="B10" s="21">
        <v>444500</v>
      </c>
      <c r="C10" s="217" t="s">
        <v>626</v>
      </c>
      <c r="D10" s="21"/>
      <c r="E10" s="21">
        <v>132762</v>
      </c>
      <c r="F10" s="21">
        <v>132762</v>
      </c>
      <c r="G10" s="34">
        <f t="shared" si="0"/>
        <v>132762</v>
      </c>
    </row>
    <row r="11" spans="1:7" ht="15.75" customHeight="1">
      <c r="A11" s="215" t="s">
        <v>625</v>
      </c>
      <c r="B11" s="21">
        <v>635000</v>
      </c>
      <c r="C11" s="217" t="s">
        <v>626</v>
      </c>
      <c r="D11" s="21"/>
      <c r="E11" s="21">
        <v>141262</v>
      </c>
      <c r="F11" s="21">
        <v>141262</v>
      </c>
      <c r="G11" s="34">
        <f t="shared" si="0"/>
        <v>141262</v>
      </c>
    </row>
    <row r="12" spans="1:7" ht="15.75" customHeight="1">
      <c r="A12" s="216"/>
      <c r="B12" s="21"/>
      <c r="C12" s="217"/>
      <c r="D12" s="21"/>
      <c r="E12" s="21"/>
      <c r="F12" s="21"/>
      <c r="G12" s="34">
        <f t="shared" si="0"/>
        <v>0</v>
      </c>
    </row>
    <row r="13" spans="1:7" ht="15.75" customHeight="1">
      <c r="A13" s="215"/>
      <c r="B13" s="21"/>
      <c r="C13" s="217"/>
      <c r="D13" s="21"/>
      <c r="E13" s="21"/>
      <c r="F13" s="21"/>
      <c r="G13" s="34">
        <f aca="true" t="shared" si="1" ref="G13:G24">B13-D13-F13</f>
        <v>0</v>
      </c>
    </row>
    <row r="14" spans="1:7" ht="15.75" customHeight="1">
      <c r="A14" s="215"/>
      <c r="B14" s="21"/>
      <c r="C14" s="217"/>
      <c r="D14" s="21"/>
      <c r="E14" s="21"/>
      <c r="F14" s="21"/>
      <c r="G14" s="34">
        <f t="shared" si="1"/>
        <v>0</v>
      </c>
    </row>
    <row r="15" spans="1:7" ht="15.75" customHeight="1">
      <c r="A15" s="215"/>
      <c r="B15" s="21"/>
      <c r="C15" s="217"/>
      <c r="D15" s="21"/>
      <c r="E15" s="21"/>
      <c r="F15" s="21"/>
      <c r="G15" s="34">
        <f t="shared" si="1"/>
        <v>0</v>
      </c>
    </row>
    <row r="16" spans="1:7" ht="15.75" customHeight="1">
      <c r="A16" s="215"/>
      <c r="B16" s="21"/>
      <c r="C16" s="217"/>
      <c r="D16" s="21"/>
      <c r="E16" s="21"/>
      <c r="F16" s="21"/>
      <c r="G16" s="34">
        <f t="shared" si="1"/>
        <v>0</v>
      </c>
    </row>
    <row r="17" spans="1:7" ht="15.75" customHeight="1">
      <c r="A17" s="215"/>
      <c r="B17" s="21"/>
      <c r="C17" s="217"/>
      <c r="D17" s="21"/>
      <c r="E17" s="21"/>
      <c r="F17" s="21"/>
      <c r="G17" s="34">
        <f t="shared" si="1"/>
        <v>0</v>
      </c>
    </row>
    <row r="18" spans="1:7" ht="15.75" customHeight="1">
      <c r="A18" s="215"/>
      <c r="B18" s="21"/>
      <c r="C18" s="217"/>
      <c r="D18" s="21"/>
      <c r="E18" s="21"/>
      <c r="F18" s="21"/>
      <c r="G18" s="34">
        <f t="shared" si="1"/>
        <v>0</v>
      </c>
    </row>
    <row r="19" spans="1:7" ht="15.75" customHeight="1">
      <c r="A19" s="215"/>
      <c r="B19" s="21"/>
      <c r="C19" s="217"/>
      <c r="D19" s="21"/>
      <c r="E19" s="21"/>
      <c r="F19" s="21"/>
      <c r="G19" s="34">
        <f t="shared" si="1"/>
        <v>0</v>
      </c>
    </row>
    <row r="20" spans="1:7" ht="15.75" customHeight="1">
      <c r="A20" s="215"/>
      <c r="B20" s="21"/>
      <c r="C20" s="217"/>
      <c r="D20" s="21"/>
      <c r="E20" s="21"/>
      <c r="F20" s="21"/>
      <c r="G20" s="34">
        <f t="shared" si="1"/>
        <v>0</v>
      </c>
    </row>
    <row r="21" spans="1:7" ht="15.75" customHeight="1">
      <c r="A21" s="215"/>
      <c r="B21" s="21"/>
      <c r="C21" s="217"/>
      <c r="D21" s="21"/>
      <c r="E21" s="21"/>
      <c r="F21" s="21"/>
      <c r="G21" s="34">
        <f t="shared" si="1"/>
        <v>0</v>
      </c>
    </row>
    <row r="22" spans="1:7" ht="15.75" customHeight="1">
      <c r="A22" s="215"/>
      <c r="B22" s="21"/>
      <c r="C22" s="217"/>
      <c r="D22" s="21"/>
      <c r="E22" s="21"/>
      <c r="F22" s="21"/>
      <c r="G22" s="34">
        <f t="shared" si="1"/>
        <v>0</v>
      </c>
    </row>
    <row r="23" spans="1:7" ht="15.75" customHeight="1">
      <c r="A23" s="215"/>
      <c r="B23" s="21"/>
      <c r="C23" s="217"/>
      <c r="D23" s="21"/>
      <c r="E23" s="21"/>
      <c r="F23" s="21"/>
      <c r="G23" s="34">
        <f t="shared" si="1"/>
        <v>0</v>
      </c>
    </row>
    <row r="24" spans="1:7" ht="15.75" customHeight="1" thickBot="1">
      <c r="A24" s="35"/>
      <c r="B24" s="22"/>
      <c r="C24" s="218"/>
      <c r="D24" s="22"/>
      <c r="E24" s="22"/>
      <c r="F24" s="22"/>
      <c r="G24" s="36">
        <f t="shared" si="1"/>
        <v>0</v>
      </c>
    </row>
    <row r="25" spans="1:7" s="39" customFormat="1" ht="18" customHeight="1" thickBot="1">
      <c r="A25" s="70" t="s">
        <v>47</v>
      </c>
      <c r="B25" s="37">
        <f>SUM(B7:B24)</f>
        <v>21619710</v>
      </c>
      <c r="C25" s="55"/>
      <c r="D25" s="37">
        <f>SUM(D7:D24)</f>
        <v>0</v>
      </c>
      <c r="E25" s="37"/>
      <c r="F25" s="37">
        <f>SUM(F7:F24)</f>
        <v>196707409</v>
      </c>
      <c r="G25" s="38">
        <f>SUM(G7:G24)</f>
        <v>196707409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fitToHeight="1" fitToWidth="1" horizontalDpi="600" verticalDpi="600" orientation="landscape" paperSize="9" scale="95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G12" sqref="G1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95"/>
      <c r="B1" s="523" t="str">
        <f>CONCATENATE("4. melléklet ",Z_ALAPADATOK!A7," ",Z_ALAPADATOK!B7," ",Z_ALAPADATOK!C7," ",Z_ALAPADATOK!D7," ",Z_ALAPADATOK!E7," ",Z_ALAPADATOK!F7," ",Z_ALAPADATOK!G7," ",Z_ALAPADATOK!H7)</f>
        <v>4. melléklet a … / 2019. ( … ) önkormányzati rendelethez</v>
      </c>
      <c r="C1" s="523"/>
      <c r="D1" s="523"/>
      <c r="E1" s="523"/>
      <c r="F1" s="523"/>
      <c r="G1" s="523"/>
    </row>
    <row r="2" spans="1:7" ht="12.75">
      <c r="A2" s="395"/>
      <c r="B2" s="396"/>
      <c r="C2" s="396"/>
      <c r="D2" s="396"/>
      <c r="E2" s="396"/>
      <c r="F2" s="396"/>
      <c r="G2" s="396"/>
    </row>
    <row r="3" spans="1:7" ht="24.75" customHeight="1">
      <c r="A3" s="522" t="s">
        <v>523</v>
      </c>
      <c r="B3" s="522"/>
      <c r="C3" s="522"/>
      <c r="D3" s="522"/>
      <c r="E3" s="522"/>
      <c r="F3" s="522"/>
      <c r="G3" s="522"/>
    </row>
    <row r="4" spans="1:7" ht="23.25" customHeight="1" thickBot="1">
      <c r="A4" s="395"/>
      <c r="B4" s="396"/>
      <c r="C4" s="396"/>
      <c r="D4" s="396"/>
      <c r="E4" s="396"/>
      <c r="F4" s="396"/>
      <c r="G4" s="397" t="str">
        <f>'Z_3.sz.mell.'!G4</f>
        <v> Forintban!</v>
      </c>
    </row>
    <row r="5" spans="1:7" s="29" customFormat="1" ht="48.75" customHeight="1" thickBot="1">
      <c r="A5" s="398" t="s">
        <v>51</v>
      </c>
      <c r="B5" s="364" t="s">
        <v>49</v>
      </c>
      <c r="C5" s="364" t="s">
        <v>50</v>
      </c>
      <c r="D5" s="364" t="str">
        <f>+'Z_3.sz.mell.'!D5</f>
        <v>Felhasználás   2017. XII. 31-ig</v>
      </c>
      <c r="E5" s="364" t="str">
        <f>+CONCATENATE(LEFT(Z_ÖSSZEFÜGGÉSEK!A6,4),". évi",CHAR(10),"módosított előirányzat")</f>
        <v>2018. évi
módosított előirányzat</v>
      </c>
      <c r="F5" s="364" t="str">
        <f>+CONCATENATE("Teljesítés",CHAR(10),LEFT(Z_ÖSSZEFÜGGÉSEK!A6,4),". XII. 31-ig")</f>
        <v>Teljesítés
2018. XII. 31-ig</v>
      </c>
      <c r="G5" s="365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399" t="s">
        <v>385</v>
      </c>
      <c r="B6" s="400" t="s">
        <v>386</v>
      </c>
      <c r="C6" s="400" t="s">
        <v>387</v>
      </c>
      <c r="D6" s="400" t="s">
        <v>389</v>
      </c>
      <c r="E6" s="400" t="s">
        <v>388</v>
      </c>
      <c r="F6" s="400" t="s">
        <v>390</v>
      </c>
      <c r="G6" s="401" t="s">
        <v>391</v>
      </c>
    </row>
    <row r="7" spans="1:7" ht="15.75" customHeight="1">
      <c r="A7" s="40" t="s">
        <v>627</v>
      </c>
      <c r="B7" s="41">
        <v>2921000</v>
      </c>
      <c r="C7" s="219" t="s">
        <v>626</v>
      </c>
      <c r="D7" s="41"/>
      <c r="E7" s="41">
        <v>2369885</v>
      </c>
      <c r="F7" s="41">
        <v>571100</v>
      </c>
      <c r="G7" s="42">
        <v>571100</v>
      </c>
    </row>
    <row r="8" spans="1:7" ht="15.75" customHeight="1">
      <c r="A8" s="40" t="s">
        <v>628</v>
      </c>
      <c r="B8" s="41">
        <v>1057910</v>
      </c>
      <c r="C8" s="219" t="s">
        <v>626</v>
      </c>
      <c r="D8" s="41"/>
      <c r="E8" s="41">
        <v>1057910</v>
      </c>
      <c r="F8" s="41">
        <v>926290</v>
      </c>
      <c r="G8" s="42">
        <v>926290</v>
      </c>
    </row>
    <row r="9" spans="1:7" ht="15.75" customHeight="1">
      <c r="A9" s="40" t="s">
        <v>629</v>
      </c>
      <c r="B9" s="41">
        <v>15064168</v>
      </c>
      <c r="C9" s="219" t="s">
        <v>626</v>
      </c>
      <c r="D9" s="41"/>
      <c r="E9" s="41">
        <v>15064168</v>
      </c>
      <c r="F9" s="41">
        <v>15445992</v>
      </c>
      <c r="G9" s="42">
        <v>15445992</v>
      </c>
    </row>
    <row r="10" spans="1:7" ht="15.75" customHeight="1">
      <c r="A10" s="40" t="s">
        <v>630</v>
      </c>
      <c r="B10" s="41">
        <v>2263000</v>
      </c>
      <c r="C10" s="219" t="s">
        <v>626</v>
      </c>
      <c r="D10" s="41"/>
      <c r="E10" s="41">
        <v>2263000</v>
      </c>
      <c r="F10" s="41">
        <v>4210281</v>
      </c>
      <c r="G10" s="42">
        <v>4210281</v>
      </c>
    </row>
    <row r="11" spans="1:7" ht="15.75" customHeight="1">
      <c r="A11" s="40" t="s">
        <v>631</v>
      </c>
      <c r="B11" s="41">
        <v>1500000</v>
      </c>
      <c r="C11" s="219" t="s">
        <v>626</v>
      </c>
      <c r="D11" s="41"/>
      <c r="E11" s="41">
        <v>1500000</v>
      </c>
      <c r="F11" s="41"/>
      <c r="G11" s="42">
        <v>0</v>
      </c>
    </row>
    <row r="12" spans="1:7" ht="15.75" customHeight="1">
      <c r="A12" s="40"/>
      <c r="B12" s="41"/>
      <c r="C12" s="219"/>
      <c r="D12" s="41"/>
      <c r="E12" s="41"/>
      <c r="F12" s="41"/>
      <c r="G12" s="42">
        <f aca="true" t="shared" si="0" ref="G12:G25">B12-D12-F12</f>
        <v>0</v>
      </c>
    </row>
    <row r="13" spans="1:7" ht="15.75" customHeight="1">
      <c r="A13" s="40"/>
      <c r="B13" s="41"/>
      <c r="C13" s="219"/>
      <c r="D13" s="41"/>
      <c r="E13" s="41"/>
      <c r="F13" s="41"/>
      <c r="G13" s="42">
        <f t="shared" si="0"/>
        <v>0</v>
      </c>
    </row>
    <row r="14" spans="1:7" ht="15.75" customHeight="1">
      <c r="A14" s="40"/>
      <c r="B14" s="41"/>
      <c r="C14" s="219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19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19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19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19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19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19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19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19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19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19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20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0" t="s">
        <v>47</v>
      </c>
      <c r="B26" s="71">
        <f>SUM(B7:B25)</f>
        <v>22806078</v>
      </c>
      <c r="C26" s="56"/>
      <c r="D26" s="71">
        <f>SUM(D7:D25)</f>
        <v>0</v>
      </c>
      <c r="E26" s="71">
        <f>SUM(E7:E11)</f>
        <v>22254963</v>
      </c>
      <c r="F26" s="71">
        <f>SUM(F7:F25)</f>
        <v>21153663</v>
      </c>
      <c r="G26" s="46">
        <f>SUM(G7:G25)</f>
        <v>21153663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C16" sqref="C16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CONCATENATE("5.1. melléklet ",Z_ALAPADATOK!A7," ",Z_ALAPADATOK!B7," ",Z_ALAPADATOK!C7," ",Z_ALAPADATOK!D7," ",Z_ALAPADATOK!E7," ",Z_ALAPADATOK!F7," ",Z_ALAPADATOK!G7," ",Z_ALAPADATOK!H7)</f>
        <v>5.1.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688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45639500</v>
      </c>
      <c r="D13" s="338"/>
      <c r="E13" s="338"/>
      <c r="F13" s="338"/>
      <c r="G13" s="338">
        <v>45639500</v>
      </c>
      <c r="H13" s="338"/>
      <c r="I13" s="338"/>
      <c r="J13" s="338"/>
      <c r="K13" s="338">
        <v>25881146</v>
      </c>
      <c r="L13" s="335">
        <f t="shared" si="0"/>
        <v>25881146</v>
      </c>
      <c r="M13" s="336">
        <f t="shared" si="1"/>
        <v>56.7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45639500</v>
      </c>
      <c r="D18" s="342">
        <f t="shared" si="2"/>
        <v>0</v>
      </c>
      <c r="E18" s="342">
        <f t="shared" si="2"/>
        <v>0</v>
      </c>
      <c r="F18" s="342">
        <f t="shared" si="2"/>
        <v>0</v>
      </c>
      <c r="G18" s="342">
        <f t="shared" si="2"/>
        <v>45639500</v>
      </c>
      <c r="H18" s="342">
        <f t="shared" si="2"/>
        <v>0</v>
      </c>
      <c r="I18" s="342">
        <f t="shared" si="2"/>
        <v>0</v>
      </c>
      <c r="J18" s="342">
        <f t="shared" si="2"/>
        <v>0</v>
      </c>
      <c r="K18" s="342">
        <f t="shared" si="2"/>
        <v>25881146</v>
      </c>
      <c r="L18" s="342">
        <f t="shared" si="2"/>
        <v>25881146</v>
      </c>
      <c r="M18" s="343">
        <f>IF((C18&lt;&gt;0),ROUND((L18/C18)*100,1),"")</f>
        <v>56.7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>
        <v>26955000</v>
      </c>
      <c r="D21" s="346"/>
      <c r="E21" s="347"/>
      <c r="F21" s="346"/>
      <c r="G21" s="346">
        <v>26955000</v>
      </c>
      <c r="H21" s="346"/>
      <c r="I21" s="346"/>
      <c r="J21" s="346"/>
      <c r="K21" s="346">
        <v>4955611</v>
      </c>
      <c r="L21" s="348">
        <f>+J21+K21</f>
        <v>4955611</v>
      </c>
      <c r="M21" s="349">
        <f aca="true" t="shared" si="3" ref="M21:M26">IF((C21&lt;&gt;0),ROUND((L21/C21)*100,1),"")</f>
        <v>18.4</v>
      </c>
      <c r="N21" s="536"/>
    </row>
    <row r="22" spans="1:14" ht="12.75">
      <c r="A22" s="297" t="s">
        <v>94</v>
      </c>
      <c r="B22" s="350"/>
      <c r="C22" s="344">
        <v>8255000</v>
      </c>
      <c r="D22" s="344"/>
      <c r="E22" s="344"/>
      <c r="F22" s="344"/>
      <c r="G22" s="344">
        <v>8255000</v>
      </c>
      <c r="H22" s="344"/>
      <c r="I22" s="344"/>
      <c r="J22" s="344"/>
      <c r="K22" s="344">
        <v>4721007</v>
      </c>
      <c r="L22" s="351">
        <f>+J22+K22</f>
        <v>4721007</v>
      </c>
      <c r="M22" s="352">
        <f t="shared" si="3"/>
        <v>57.2</v>
      </c>
      <c r="N22" s="536"/>
    </row>
    <row r="23" spans="1:14" ht="12.75">
      <c r="A23" s="297" t="s">
        <v>95</v>
      </c>
      <c r="B23" s="353"/>
      <c r="C23" s="344">
        <v>10429500</v>
      </c>
      <c r="D23" s="344"/>
      <c r="E23" s="344"/>
      <c r="F23" s="344"/>
      <c r="G23" s="344">
        <v>10429500</v>
      </c>
      <c r="H23" s="344"/>
      <c r="I23" s="344"/>
      <c r="J23" s="344"/>
      <c r="K23" s="344">
        <v>1428978</v>
      </c>
      <c r="L23" s="351">
        <f>+J23+K23</f>
        <v>1428978</v>
      </c>
      <c r="M23" s="352">
        <f t="shared" si="3"/>
        <v>13.7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45639500</v>
      </c>
      <c r="D26" s="357">
        <f t="shared" si="4"/>
        <v>0</v>
      </c>
      <c r="E26" s="357">
        <f t="shared" si="4"/>
        <v>0</v>
      </c>
      <c r="F26" s="357">
        <f t="shared" si="4"/>
        <v>0</v>
      </c>
      <c r="G26" s="357">
        <f t="shared" si="4"/>
        <v>45639500</v>
      </c>
      <c r="H26" s="357">
        <f t="shared" si="4"/>
        <v>0</v>
      </c>
      <c r="I26" s="357">
        <f t="shared" si="4"/>
        <v>0</v>
      </c>
      <c r="J26" s="357">
        <f t="shared" si="4"/>
        <v>0</v>
      </c>
      <c r="K26" s="357">
        <f t="shared" si="4"/>
        <v>11105596</v>
      </c>
      <c r="L26" s="357">
        <f t="shared" si="4"/>
        <v>11105596</v>
      </c>
      <c r="M26" s="358">
        <f t="shared" si="3"/>
        <v>24.3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N4:N35"/>
    <mergeCell ref="L5:M5"/>
    <mergeCell ref="A6:A9"/>
    <mergeCell ref="B6:I6"/>
    <mergeCell ref="J6:M8"/>
    <mergeCell ref="A34:J34"/>
    <mergeCell ref="A33:J33"/>
    <mergeCell ref="A31:J31"/>
    <mergeCell ref="H9:I9"/>
    <mergeCell ref="A32:J32"/>
    <mergeCell ref="A27:M27"/>
    <mergeCell ref="C7:C8"/>
    <mergeCell ref="L30:M30"/>
    <mergeCell ref="A29:M29"/>
    <mergeCell ref="F9:G9"/>
    <mergeCell ref="B7:B8"/>
    <mergeCell ref="B9:C9"/>
    <mergeCell ref="A1:M1"/>
    <mergeCell ref="A2:M2"/>
    <mergeCell ref="A3:M3"/>
    <mergeCell ref="A4:M4"/>
    <mergeCell ref="D7:I7"/>
    <mergeCell ref="D9:E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D13" sqref="D13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CONCATENATE("5.2.  melléklet ",Z_ALAPADATOK!A7," ",Z_ALAPADATOK!B7," ",Z_ALAPADATOK!C7," ",Z_ALAPADATOK!D7," ",Z_ALAPADATOK!E7," ",Z_ALAPADATOK!F7," ",Z_ALAPADATOK!G7," ",Z_ALAPADATOK!H7)</f>
        <v>5.2.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689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100000000</v>
      </c>
      <c r="D13" s="338"/>
      <c r="E13" s="338">
        <v>100000000</v>
      </c>
      <c r="F13" s="338"/>
      <c r="G13" s="338"/>
      <c r="H13" s="338"/>
      <c r="I13" s="338"/>
      <c r="J13" s="338">
        <v>100000000</v>
      </c>
      <c r="K13" s="338"/>
      <c r="L13" s="335">
        <f t="shared" si="0"/>
        <v>100000000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100000000</v>
      </c>
      <c r="D18" s="342">
        <f t="shared" si="2"/>
        <v>0</v>
      </c>
      <c r="E18" s="342">
        <f t="shared" si="2"/>
        <v>100000000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100000000</v>
      </c>
      <c r="K18" s="342">
        <f t="shared" si="2"/>
        <v>0</v>
      </c>
      <c r="L18" s="342">
        <f t="shared" si="2"/>
        <v>100000000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96400000</v>
      </c>
      <c r="D22" s="344"/>
      <c r="E22" s="344">
        <v>96400000</v>
      </c>
      <c r="F22" s="344"/>
      <c r="G22" s="344"/>
      <c r="H22" s="344"/>
      <c r="I22" s="344"/>
      <c r="J22" s="344">
        <v>101600</v>
      </c>
      <c r="K22" s="344">
        <v>4451350</v>
      </c>
      <c r="L22" s="351">
        <f>+J22+K22</f>
        <v>4552950</v>
      </c>
      <c r="M22" s="352">
        <f t="shared" si="3"/>
        <v>4.7</v>
      </c>
      <c r="N22" s="536"/>
    </row>
    <row r="23" spans="1:14" ht="12.75">
      <c r="A23" s="297" t="s">
        <v>95</v>
      </c>
      <c r="B23" s="353"/>
      <c r="C23" s="344">
        <v>3600000</v>
      </c>
      <c r="D23" s="344"/>
      <c r="E23" s="344">
        <v>3600000</v>
      </c>
      <c r="F23" s="344"/>
      <c r="G23" s="344"/>
      <c r="H23" s="344"/>
      <c r="I23" s="344"/>
      <c r="J23" s="344">
        <v>497840</v>
      </c>
      <c r="K23" s="344">
        <v>497840</v>
      </c>
      <c r="L23" s="351">
        <f>+J23+K23</f>
        <v>995680</v>
      </c>
      <c r="M23" s="352">
        <f t="shared" si="3"/>
        <v>27.7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100000000</v>
      </c>
      <c r="D26" s="357">
        <f t="shared" si="4"/>
        <v>0</v>
      </c>
      <c r="E26" s="357">
        <f t="shared" si="4"/>
        <v>100000000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599440</v>
      </c>
      <c r="K26" s="357">
        <f t="shared" si="4"/>
        <v>4949190</v>
      </c>
      <c r="L26" s="357">
        <f t="shared" si="4"/>
        <v>5548630</v>
      </c>
      <c r="M26" s="358">
        <f t="shared" si="3"/>
        <v>5.5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E15" sqref="E1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CONCATENATE("5.3.  melléklet ",Z_ALAPADATOK!A7," ",Z_ALAPADATOK!B7," ",Z_ALAPADATOK!C7," ",Z_ALAPADATOK!D7," ",Z_ALAPADATOK!E7," ",Z_ALAPADATOK!F7," ",Z_ALAPADATOK!G7," ",Z_ALAPADATOK!H7)</f>
        <v>5.3.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690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287857141</v>
      </c>
      <c r="D13" s="338"/>
      <c r="E13" s="338">
        <v>287857141</v>
      </c>
      <c r="F13" s="338"/>
      <c r="G13" s="338"/>
      <c r="H13" s="338"/>
      <c r="I13" s="338"/>
      <c r="J13" s="338">
        <v>287857141</v>
      </c>
      <c r="K13" s="338"/>
      <c r="L13" s="335">
        <f t="shared" si="0"/>
        <v>287857141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287857141</v>
      </c>
      <c r="D18" s="342">
        <f t="shared" si="2"/>
        <v>0</v>
      </c>
      <c r="E18" s="342">
        <f t="shared" si="2"/>
        <v>287857141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287857141</v>
      </c>
      <c r="K18" s="342">
        <f t="shared" si="2"/>
        <v>0</v>
      </c>
      <c r="L18" s="342">
        <f t="shared" si="2"/>
        <v>287857141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272857141</v>
      </c>
      <c r="D22" s="344"/>
      <c r="E22" s="344">
        <v>272857141</v>
      </c>
      <c r="F22" s="344"/>
      <c r="G22" s="344"/>
      <c r="H22" s="344"/>
      <c r="I22" s="344"/>
      <c r="J22" s="344"/>
      <c r="K22" s="344">
        <v>24177162</v>
      </c>
      <c r="L22" s="351">
        <f>+J22+K22</f>
        <v>24177162</v>
      </c>
      <c r="M22" s="352">
        <f t="shared" si="3"/>
        <v>8.9</v>
      </c>
      <c r="N22" s="536"/>
    </row>
    <row r="23" spans="1:14" ht="12.75">
      <c r="A23" s="297" t="s">
        <v>95</v>
      </c>
      <c r="B23" s="353"/>
      <c r="C23" s="344">
        <v>15000000</v>
      </c>
      <c r="D23" s="344"/>
      <c r="E23" s="344">
        <v>15000000</v>
      </c>
      <c r="F23" s="344"/>
      <c r="G23" s="344"/>
      <c r="H23" s="344"/>
      <c r="I23" s="344"/>
      <c r="J23" s="344"/>
      <c r="K23" s="344">
        <v>6889300</v>
      </c>
      <c r="L23" s="351">
        <f>+J23+K23</f>
        <v>6889300</v>
      </c>
      <c r="M23" s="352">
        <f t="shared" si="3"/>
        <v>45.9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287857141</v>
      </c>
      <c r="D26" s="357">
        <f t="shared" si="4"/>
        <v>0</v>
      </c>
      <c r="E26" s="357">
        <f t="shared" si="4"/>
        <v>287857141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0</v>
      </c>
      <c r="K26" s="357">
        <f t="shared" si="4"/>
        <v>31066462</v>
      </c>
      <c r="L26" s="357">
        <f t="shared" si="4"/>
        <v>31066462</v>
      </c>
      <c r="M26" s="358">
        <f t="shared" si="3"/>
        <v>10.8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F13" sqref="E13:F13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CONCATENATE("5.4.  melléklet ",Z_ALAPADATOK!A7," ",Z_ALAPADATOK!B7," ",Z_ALAPADATOK!C7," ",Z_ALAPADATOK!D7," ",Z_ALAPADATOK!E7," ",Z_ALAPADATOK!F7," ",Z_ALAPADATOK!G7," ",Z_ALAPADATOK!H7)</f>
        <v>5.4.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691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51846600</v>
      </c>
      <c r="D13" s="338"/>
      <c r="E13" s="338">
        <v>51846600</v>
      </c>
      <c r="F13" s="338"/>
      <c r="G13" s="338"/>
      <c r="H13" s="338"/>
      <c r="I13" s="338"/>
      <c r="J13" s="338">
        <v>51846600</v>
      </c>
      <c r="K13" s="338"/>
      <c r="L13" s="335">
        <f t="shared" si="0"/>
        <v>51846600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51846600</v>
      </c>
      <c r="D18" s="342">
        <f t="shared" si="2"/>
        <v>0</v>
      </c>
      <c r="E18" s="342">
        <f t="shared" si="2"/>
        <v>51846600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51846600</v>
      </c>
      <c r="K18" s="342">
        <f t="shared" si="2"/>
        <v>0</v>
      </c>
      <c r="L18" s="342">
        <f t="shared" si="2"/>
        <v>51846600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49864040</v>
      </c>
      <c r="D22" s="344"/>
      <c r="E22" s="344">
        <v>49863040</v>
      </c>
      <c r="F22" s="344"/>
      <c r="G22" s="344"/>
      <c r="H22" s="344"/>
      <c r="I22" s="344"/>
      <c r="J22" s="344"/>
      <c r="K22" s="344">
        <v>2185670</v>
      </c>
      <c r="L22" s="351">
        <f>+J22+K22</f>
        <v>2185670</v>
      </c>
      <c r="M22" s="352">
        <f t="shared" si="3"/>
        <v>4.4</v>
      </c>
      <c r="N22" s="536"/>
    </row>
    <row r="23" spans="1:14" ht="12.75">
      <c r="A23" s="297" t="s">
        <v>95</v>
      </c>
      <c r="B23" s="353"/>
      <c r="C23" s="344">
        <v>1983560</v>
      </c>
      <c r="D23" s="344"/>
      <c r="E23" s="344">
        <v>1983560</v>
      </c>
      <c r="F23" s="344"/>
      <c r="G23" s="344"/>
      <c r="H23" s="344"/>
      <c r="I23" s="344"/>
      <c r="J23" s="344">
        <v>259080</v>
      </c>
      <c r="K23" s="344">
        <v>518160</v>
      </c>
      <c r="L23" s="351">
        <f>+J23+K23</f>
        <v>777240</v>
      </c>
      <c r="M23" s="352">
        <f t="shared" si="3"/>
        <v>39.2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51847600</v>
      </c>
      <c r="D26" s="357">
        <f t="shared" si="4"/>
        <v>0</v>
      </c>
      <c r="E26" s="357">
        <f t="shared" si="4"/>
        <v>51846600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259080</v>
      </c>
      <c r="K26" s="357">
        <f t="shared" si="4"/>
        <v>2703830</v>
      </c>
      <c r="L26" s="357">
        <f t="shared" si="4"/>
        <v>2962910</v>
      </c>
      <c r="M26" s="358">
        <f t="shared" si="3"/>
        <v>5.7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D15" sqref="D1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CONCATENATE("5.5.  melléklet ",Z_ALAPADATOK!A7," ",Z_ALAPADATOK!B7," ",Z_ALAPADATOK!C7," ",Z_ALAPADATOK!D7," ",Z_ALAPADATOK!E7," ",Z_ALAPADATOK!F7," ",Z_ALAPADATOK!G7," ",Z_ALAPADATOK!H7)</f>
        <v>5.5.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692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29987655</v>
      </c>
      <c r="D13" s="338"/>
      <c r="E13" s="338">
        <v>29987655</v>
      </c>
      <c r="F13" s="338"/>
      <c r="G13" s="338"/>
      <c r="H13" s="338"/>
      <c r="I13" s="338"/>
      <c r="J13" s="338">
        <v>29987655</v>
      </c>
      <c r="K13" s="338"/>
      <c r="L13" s="335">
        <f t="shared" si="0"/>
        <v>29987655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29987655</v>
      </c>
      <c r="D18" s="342">
        <f t="shared" si="2"/>
        <v>0</v>
      </c>
      <c r="E18" s="342">
        <f t="shared" si="2"/>
        <v>29987655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29987655</v>
      </c>
      <c r="K18" s="342">
        <f t="shared" si="2"/>
        <v>0</v>
      </c>
      <c r="L18" s="342">
        <f t="shared" si="2"/>
        <v>29987655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28315635</v>
      </c>
      <c r="D22" s="344"/>
      <c r="E22" s="344">
        <v>28315655</v>
      </c>
      <c r="F22" s="344"/>
      <c r="G22" s="344"/>
      <c r="H22" s="344"/>
      <c r="I22" s="344"/>
      <c r="J22" s="344">
        <v>1620520</v>
      </c>
      <c r="K22" s="344">
        <v>5547934</v>
      </c>
      <c r="L22" s="351">
        <f>+J22+K22</f>
        <v>7168454</v>
      </c>
      <c r="M22" s="352">
        <f t="shared" si="3"/>
        <v>25.3</v>
      </c>
      <c r="N22" s="536"/>
    </row>
    <row r="23" spans="1:14" ht="12.75">
      <c r="A23" s="297" t="s">
        <v>95</v>
      </c>
      <c r="B23" s="353"/>
      <c r="C23" s="344">
        <v>1172000</v>
      </c>
      <c r="D23" s="344"/>
      <c r="E23" s="344">
        <v>1172000</v>
      </c>
      <c r="F23" s="344"/>
      <c r="G23" s="344"/>
      <c r="H23" s="344"/>
      <c r="I23" s="344"/>
      <c r="J23" s="344">
        <v>180975</v>
      </c>
      <c r="K23" s="344">
        <v>470535</v>
      </c>
      <c r="L23" s="351">
        <f>+J23+K23</f>
        <v>651510</v>
      </c>
      <c r="M23" s="352">
        <f t="shared" si="3"/>
        <v>55.6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29487635</v>
      </c>
      <c r="D26" s="357">
        <f t="shared" si="4"/>
        <v>0</v>
      </c>
      <c r="E26" s="357">
        <f t="shared" si="4"/>
        <v>29487655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1801495</v>
      </c>
      <c r="K26" s="357">
        <f t="shared" si="4"/>
        <v>6018469</v>
      </c>
      <c r="L26" s="357">
        <f t="shared" si="4"/>
        <v>7819964</v>
      </c>
      <c r="M26" s="358">
        <f t="shared" si="3"/>
        <v>26.5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C13" sqref="C13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CONCATENATE("5.6.  melléklet ",Z_ALAPADATOK!A7," ",Z_ALAPADATOK!B7," ",Z_ALAPADATOK!C7," ",Z_ALAPADATOK!D7," ",Z_ALAPADATOK!E7," ",Z_ALAPADATOK!F7," ",Z_ALAPADATOK!G7," ",Z_ALAPADATOK!H7)</f>
        <v>5.6.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5.75" customHeight="1">
      <c r="A4" s="528" t="s">
        <v>693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81618061</v>
      </c>
      <c r="D13" s="338"/>
      <c r="E13" s="338">
        <v>81618061</v>
      </c>
      <c r="F13" s="338"/>
      <c r="G13" s="338"/>
      <c r="H13" s="338"/>
      <c r="I13" s="338"/>
      <c r="J13" s="338">
        <v>81618061</v>
      </c>
      <c r="K13" s="338"/>
      <c r="L13" s="335">
        <f t="shared" si="0"/>
        <v>81618061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 t="s">
        <v>696</v>
      </c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81618061</v>
      </c>
      <c r="D18" s="342">
        <f t="shared" si="2"/>
        <v>0</v>
      </c>
      <c r="E18" s="342">
        <f t="shared" si="2"/>
        <v>81618061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81618061</v>
      </c>
      <c r="K18" s="342">
        <f t="shared" si="2"/>
        <v>0</v>
      </c>
      <c r="L18" s="342">
        <f t="shared" si="2"/>
        <v>81618061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78648061</v>
      </c>
      <c r="D22" s="344"/>
      <c r="E22" s="344">
        <v>78648061</v>
      </c>
      <c r="F22" s="344"/>
      <c r="G22" s="344"/>
      <c r="H22" s="344"/>
      <c r="I22" s="344"/>
      <c r="J22" s="344"/>
      <c r="K22" s="344">
        <v>18671916</v>
      </c>
      <c r="L22" s="351">
        <f>+J22+K22</f>
        <v>18671916</v>
      </c>
      <c r="M22" s="352">
        <f t="shared" si="3"/>
        <v>23.7</v>
      </c>
      <c r="N22" s="536"/>
    </row>
    <row r="23" spans="1:14" ht="12.75">
      <c r="A23" s="297" t="s">
        <v>95</v>
      </c>
      <c r="B23" s="353"/>
      <c r="C23" s="344">
        <v>2970000</v>
      </c>
      <c r="D23" s="344"/>
      <c r="E23" s="344">
        <v>2970000</v>
      </c>
      <c r="F23" s="344"/>
      <c r="G23" s="344"/>
      <c r="H23" s="344"/>
      <c r="I23" s="344"/>
      <c r="J23" s="344"/>
      <c r="K23" s="344">
        <v>1746250</v>
      </c>
      <c r="L23" s="351">
        <f>+J23+K23</f>
        <v>1746250</v>
      </c>
      <c r="M23" s="352">
        <f t="shared" si="3"/>
        <v>58.8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81618061</v>
      </c>
      <c r="D26" s="357">
        <f t="shared" si="4"/>
        <v>0</v>
      </c>
      <c r="E26" s="357">
        <f t="shared" si="4"/>
        <v>81618061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0</v>
      </c>
      <c r="K26" s="357">
        <f t="shared" si="4"/>
        <v>20418166</v>
      </c>
      <c r="L26" s="357">
        <f t="shared" si="4"/>
        <v>20418166</v>
      </c>
      <c r="M26" s="358">
        <f t="shared" si="3"/>
        <v>25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K23" sqref="K23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CONCATENATE("5.7.  melléklet ",Z_ALAPADATOK!A7," ",Z_ALAPADATOK!B7," ",Z_ALAPADATOK!C7," ",Z_ALAPADATOK!D7," ",Z_ALAPADATOK!E7," ",Z_ALAPADATOK!F7," ",Z_ALAPADATOK!G7," ",Z_ALAPADATOK!H7)</f>
        <v>5.7.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36" customHeight="1">
      <c r="A4" s="528" t="s">
        <v>694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139479281</v>
      </c>
      <c r="D13" s="338"/>
      <c r="E13" s="338">
        <v>139479281</v>
      </c>
      <c r="F13" s="338"/>
      <c r="G13" s="338"/>
      <c r="H13" s="338"/>
      <c r="I13" s="338"/>
      <c r="J13" s="338">
        <v>139479281</v>
      </c>
      <c r="K13" s="338"/>
      <c r="L13" s="335">
        <f t="shared" si="0"/>
        <v>139479281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139479281</v>
      </c>
      <c r="D18" s="342">
        <f t="shared" si="2"/>
        <v>0</v>
      </c>
      <c r="E18" s="342">
        <f t="shared" si="2"/>
        <v>139479281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139479281</v>
      </c>
      <c r="K18" s="342">
        <f t="shared" si="2"/>
        <v>0</v>
      </c>
      <c r="L18" s="342">
        <f t="shared" si="2"/>
        <v>139479281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128267601</v>
      </c>
      <c r="D22" s="344"/>
      <c r="E22" s="344">
        <v>128267601</v>
      </c>
      <c r="F22" s="344"/>
      <c r="G22" s="344"/>
      <c r="H22" s="344"/>
      <c r="I22" s="344"/>
      <c r="J22" s="344">
        <v>2603500</v>
      </c>
      <c r="K22" s="344">
        <v>25904408</v>
      </c>
      <c r="L22" s="351">
        <f>+J22+K22</f>
        <v>28507908</v>
      </c>
      <c r="M22" s="352">
        <f t="shared" si="3"/>
        <v>22.2</v>
      </c>
      <c r="N22" s="536"/>
    </row>
    <row r="23" spans="1:14" ht="12.75">
      <c r="A23" s="297" t="s">
        <v>95</v>
      </c>
      <c r="B23" s="353"/>
      <c r="C23" s="344">
        <v>11211680</v>
      </c>
      <c r="D23" s="344"/>
      <c r="E23" s="344">
        <v>11211680</v>
      </c>
      <c r="F23" s="344"/>
      <c r="G23" s="344"/>
      <c r="H23" s="344"/>
      <c r="I23" s="344"/>
      <c r="J23" s="344"/>
      <c r="K23" s="344">
        <v>4419600</v>
      </c>
      <c r="L23" s="351">
        <f>+J23+K23</f>
        <v>4419600</v>
      </c>
      <c r="M23" s="352">
        <f t="shared" si="3"/>
        <v>39.4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139479281</v>
      </c>
      <c r="D26" s="357">
        <f t="shared" si="4"/>
        <v>0</v>
      </c>
      <c r="E26" s="357">
        <f t="shared" si="4"/>
        <v>139479281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2603500</v>
      </c>
      <c r="K26" s="357">
        <f t="shared" si="4"/>
        <v>30324008</v>
      </c>
      <c r="L26" s="357">
        <f t="shared" si="4"/>
        <v>32927508</v>
      </c>
      <c r="M26" s="358">
        <f t="shared" si="3"/>
        <v>23.6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B17" sqref="B17:G17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602</v>
      </c>
    </row>
    <row r="2" spans="1:6" ht="15.75">
      <c r="A2" s="493" t="s">
        <v>500</v>
      </c>
      <c r="B2" s="493"/>
      <c r="C2" s="493"/>
      <c r="D2" s="493"/>
      <c r="E2" s="493"/>
      <c r="F2" s="493"/>
    </row>
    <row r="3" spans="1:7" ht="15.75">
      <c r="A3" s="496" t="s">
        <v>615</v>
      </c>
      <c r="B3" s="496"/>
      <c r="C3" s="496"/>
      <c r="D3" s="496"/>
      <c r="E3" s="496"/>
      <c r="F3" s="496"/>
      <c r="G3" s="496"/>
    </row>
    <row r="6" ht="15">
      <c r="A6" s="369" t="s">
        <v>584</v>
      </c>
    </row>
    <row r="7" spans="1:8" ht="12.75">
      <c r="A7" s="431" t="s">
        <v>577</v>
      </c>
      <c r="B7" s="463" t="s">
        <v>578</v>
      </c>
      <c r="C7" t="s">
        <v>579</v>
      </c>
      <c r="D7" t="s">
        <v>587</v>
      </c>
      <c r="E7" t="s">
        <v>580</v>
      </c>
      <c r="F7" s="463" t="s">
        <v>578</v>
      </c>
      <c r="G7" t="s">
        <v>581</v>
      </c>
      <c r="H7" t="s">
        <v>582</v>
      </c>
    </row>
    <row r="8" spans="1:6" ht="12.75">
      <c r="A8" s="431"/>
      <c r="B8" s="422"/>
      <c r="F8" s="422"/>
    </row>
    <row r="9" spans="1:6" ht="12.75">
      <c r="A9" s="431"/>
      <c r="B9" s="422"/>
      <c r="F9" s="422"/>
    </row>
    <row r="11" spans="1:7" ht="15.75">
      <c r="A11" s="494" t="s">
        <v>619</v>
      </c>
      <c r="B11" s="495"/>
      <c r="C11" s="495"/>
      <c r="D11" s="495"/>
      <c r="E11" s="495"/>
      <c r="F11" s="495"/>
      <c r="G11" s="495"/>
    </row>
    <row r="13" spans="1:7" ht="14.25">
      <c r="A13" s="370" t="s">
        <v>501</v>
      </c>
      <c r="B13" s="497" t="s">
        <v>617</v>
      </c>
      <c r="C13" s="498"/>
      <c r="D13" s="498"/>
      <c r="E13" s="498"/>
      <c r="F13" s="498"/>
      <c r="G13" s="498"/>
    </row>
    <row r="14" spans="2:7" ht="14.25">
      <c r="B14" s="464"/>
      <c r="C14" s="424"/>
      <c r="D14" s="424"/>
      <c r="E14" s="424"/>
      <c r="F14" s="424"/>
      <c r="G14" s="424"/>
    </row>
    <row r="15" spans="1:7" ht="14.25">
      <c r="A15" s="370" t="s">
        <v>502</v>
      </c>
      <c r="B15" s="497" t="s">
        <v>618</v>
      </c>
      <c r="C15" s="498"/>
      <c r="D15" s="498"/>
      <c r="E15" s="498"/>
      <c r="F15" s="498"/>
      <c r="G15" s="498"/>
    </row>
    <row r="16" spans="2:7" ht="14.25">
      <c r="B16" s="464"/>
      <c r="C16" s="424"/>
      <c r="D16" s="424"/>
      <c r="E16" s="424"/>
      <c r="F16" s="424"/>
      <c r="G16" s="424"/>
    </row>
    <row r="17" spans="1:7" ht="14.25">
      <c r="A17" s="370" t="s">
        <v>503</v>
      </c>
      <c r="B17" s="497" t="s">
        <v>504</v>
      </c>
      <c r="C17" s="498"/>
      <c r="D17" s="498"/>
      <c r="E17" s="498"/>
      <c r="F17" s="498"/>
      <c r="G17" s="498"/>
    </row>
    <row r="18" spans="2:7" ht="14.25">
      <c r="B18" s="464"/>
      <c r="C18" s="424"/>
      <c r="D18" s="424"/>
      <c r="E18" s="424"/>
      <c r="F18" s="424"/>
      <c r="G18" s="424"/>
    </row>
    <row r="19" spans="1:7" ht="14.25">
      <c r="A19" s="370" t="s">
        <v>505</v>
      </c>
      <c r="B19" s="497" t="s">
        <v>506</v>
      </c>
      <c r="C19" s="498"/>
      <c r="D19" s="498"/>
      <c r="E19" s="498"/>
      <c r="F19" s="498"/>
      <c r="G19" s="498"/>
    </row>
    <row r="20" spans="2:7" ht="14.25">
      <c r="B20" s="464"/>
      <c r="C20" s="424"/>
      <c r="D20" s="424"/>
      <c r="E20" s="424"/>
      <c r="F20" s="424"/>
      <c r="G20" s="424"/>
    </row>
    <row r="21" spans="1:7" ht="14.25">
      <c r="A21" s="370" t="s">
        <v>507</v>
      </c>
      <c r="B21" s="497" t="s">
        <v>508</v>
      </c>
      <c r="C21" s="498"/>
      <c r="D21" s="498"/>
      <c r="E21" s="498"/>
      <c r="F21" s="498"/>
      <c r="G21" s="498"/>
    </row>
    <row r="22" spans="2:7" ht="14.25">
      <c r="B22" s="464"/>
      <c r="C22" s="424"/>
      <c r="D22" s="424"/>
      <c r="E22" s="424"/>
      <c r="F22" s="424"/>
      <c r="G22" s="424"/>
    </row>
    <row r="23" spans="1:7" ht="14.25">
      <c r="A23" s="370" t="s">
        <v>509</v>
      </c>
      <c r="B23" s="497" t="s">
        <v>510</v>
      </c>
      <c r="C23" s="498"/>
      <c r="D23" s="498"/>
      <c r="E23" s="498"/>
      <c r="F23" s="498"/>
      <c r="G23" s="498"/>
    </row>
    <row r="24" spans="2:7" ht="14.25">
      <c r="B24" s="464"/>
      <c r="C24" s="424"/>
      <c r="D24" s="424"/>
      <c r="E24" s="424"/>
      <c r="F24" s="424"/>
      <c r="G24" s="424"/>
    </row>
    <row r="25" spans="1:7" ht="14.25">
      <c r="A25" s="370" t="s">
        <v>511</v>
      </c>
      <c r="B25" s="497" t="s">
        <v>512</v>
      </c>
      <c r="C25" s="498"/>
      <c r="D25" s="498"/>
      <c r="E25" s="498"/>
      <c r="F25" s="498"/>
      <c r="G25" s="498"/>
    </row>
    <row r="26" spans="2:7" ht="14.25">
      <c r="B26" s="464"/>
      <c r="C26" s="424"/>
      <c r="D26" s="424"/>
      <c r="E26" s="424"/>
      <c r="F26" s="424"/>
      <c r="G26" s="424"/>
    </row>
    <row r="27" spans="1:7" ht="14.25">
      <c r="A27" s="370" t="s">
        <v>513</v>
      </c>
      <c r="B27" s="497" t="s">
        <v>514</v>
      </c>
      <c r="C27" s="498"/>
      <c r="D27" s="498"/>
      <c r="E27" s="498"/>
      <c r="F27" s="498"/>
      <c r="G27" s="498"/>
    </row>
    <row r="28" spans="2:7" ht="14.25">
      <c r="B28" s="464"/>
      <c r="C28" s="424"/>
      <c r="D28" s="424"/>
      <c r="E28" s="424"/>
      <c r="F28" s="424"/>
      <c r="G28" s="424"/>
    </row>
    <row r="29" spans="1:7" ht="14.25">
      <c r="A29" s="370" t="s">
        <v>513</v>
      </c>
      <c r="B29" s="497" t="s">
        <v>515</v>
      </c>
      <c r="C29" s="498"/>
      <c r="D29" s="498"/>
      <c r="E29" s="498"/>
      <c r="F29" s="498"/>
      <c r="G29" s="498"/>
    </row>
    <row r="30" spans="2:7" ht="14.25">
      <c r="B30" s="464"/>
      <c r="C30" s="424"/>
      <c r="D30" s="424"/>
      <c r="E30" s="424"/>
      <c r="F30" s="424"/>
      <c r="G30" s="424"/>
    </row>
    <row r="31" spans="1:7" ht="14.25">
      <c r="A31" s="370" t="s">
        <v>516</v>
      </c>
      <c r="B31" s="497" t="s">
        <v>517</v>
      </c>
      <c r="C31" s="498"/>
      <c r="D31" s="498"/>
      <c r="E31" s="498"/>
      <c r="F31" s="498"/>
      <c r="G31" s="498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120" zoomScaleNormal="120" zoomScaleSheetLayoutView="100" workbookViewId="0" topLeftCell="A1">
      <selection activeCell="K24" sqref="K24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525" t="str">
        <f>CONCATENATE("5.8.  melléklet ",Z_ALAPADATOK!A7," ",Z_ALAPADATOK!B7," ",Z_ALAPADATOK!C7," ",Z_ALAPADATOK!D7," ",Z_ALAPADATOK!E7," ",Z_ALAPADATOK!F7," ",Z_ALAPADATOK!G7," ",Z_ALAPADATOK!H7)</f>
        <v>5.8.  melléklet a … / 2019. ( … ) önkormányzati rendelethez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5.75">
      <c r="A2" s="526" t="s">
        <v>524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1:13" ht="15.75">
      <c r="A3" s="527" t="s">
        <v>695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4" ht="19.5" customHeight="1">
      <c r="A4" s="528" t="s">
        <v>697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36"/>
    </row>
    <row r="5" spans="1:14" ht="15.75" thickBo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537" t="str">
        <f>'Z_4.sz.mell.'!G4</f>
        <v> Forintban!</v>
      </c>
      <c r="M5" s="537"/>
      <c r="N5" s="536"/>
    </row>
    <row r="6" spans="1:14" ht="13.5" thickBot="1">
      <c r="A6" s="538" t="s">
        <v>84</v>
      </c>
      <c r="B6" s="541" t="s">
        <v>443</v>
      </c>
      <c r="C6" s="541"/>
      <c r="D6" s="541"/>
      <c r="E6" s="541"/>
      <c r="F6" s="541"/>
      <c r="G6" s="541"/>
      <c r="H6" s="541"/>
      <c r="I6" s="541"/>
      <c r="J6" s="542" t="s">
        <v>444</v>
      </c>
      <c r="K6" s="542"/>
      <c r="L6" s="542"/>
      <c r="M6" s="542"/>
      <c r="N6" s="536"/>
    </row>
    <row r="7" spans="1:14" ht="15" customHeight="1" thickBot="1">
      <c r="A7" s="539"/>
      <c r="B7" s="535" t="s">
        <v>445</v>
      </c>
      <c r="C7" s="530" t="s">
        <v>446</v>
      </c>
      <c r="D7" s="529" t="s">
        <v>447</v>
      </c>
      <c r="E7" s="529"/>
      <c r="F7" s="529"/>
      <c r="G7" s="529"/>
      <c r="H7" s="529"/>
      <c r="I7" s="529"/>
      <c r="J7" s="543"/>
      <c r="K7" s="543"/>
      <c r="L7" s="543"/>
      <c r="M7" s="543"/>
      <c r="N7" s="536"/>
    </row>
    <row r="8" spans="1:14" ht="21.75" thickBot="1">
      <c r="A8" s="539"/>
      <c r="B8" s="535"/>
      <c r="C8" s="530"/>
      <c r="D8" s="279" t="s">
        <v>445</v>
      </c>
      <c r="E8" s="279" t="s">
        <v>446</v>
      </c>
      <c r="F8" s="279" t="s">
        <v>445</v>
      </c>
      <c r="G8" s="279" t="s">
        <v>446</v>
      </c>
      <c r="H8" s="279" t="s">
        <v>445</v>
      </c>
      <c r="I8" s="279" t="s">
        <v>446</v>
      </c>
      <c r="J8" s="543"/>
      <c r="K8" s="543"/>
      <c r="L8" s="543"/>
      <c r="M8" s="543"/>
      <c r="N8" s="536"/>
    </row>
    <row r="9" spans="1:14" ht="32.25" thickBot="1">
      <c r="A9" s="540"/>
      <c r="B9" s="530" t="s">
        <v>448</v>
      </c>
      <c r="C9" s="530"/>
      <c r="D9" s="530" t="str">
        <f>+CONCATENATE(LEFT(Z_ÖSSZEFÜGGÉSEK!A6,4),". előtt")</f>
        <v>2018. előtt</v>
      </c>
      <c r="E9" s="530"/>
      <c r="F9" s="534" t="str">
        <f>+CONCATENATE(LEFT(Z_ÖSSZEFÜGGÉSEK!A6,4),". XII.31.")</f>
        <v>2018. XII.31.</v>
      </c>
      <c r="G9" s="534"/>
      <c r="H9" s="535" t="str">
        <f>+CONCATENATE(LEFT(Z_ÖSSZEFÜGGÉSEK!A6,4),". után")</f>
        <v>2018. után</v>
      </c>
      <c r="I9" s="535"/>
      <c r="J9" s="367" t="str">
        <f>+D9</f>
        <v>2018. előtt</v>
      </c>
      <c r="K9" s="366" t="str">
        <f>+F9</f>
        <v>2018. XII.31.</v>
      </c>
      <c r="L9" s="278" t="s">
        <v>37</v>
      </c>
      <c r="M9" s="366" t="str">
        <f>+CONCATENATE("Teljesítés %-a ",LEFT(Z_ÖSSZEFÜGGÉSEK!A6,4),". XII. 31-ig")</f>
        <v>Teljesítés %-a 2018. XII. 31-ig</v>
      </c>
      <c r="N9" s="536"/>
    </row>
    <row r="10" spans="1:14" ht="13.5" thickBot="1">
      <c r="A10" s="280" t="s">
        <v>385</v>
      </c>
      <c r="B10" s="278" t="s">
        <v>386</v>
      </c>
      <c r="C10" s="278" t="s">
        <v>387</v>
      </c>
      <c r="D10" s="281" t="s">
        <v>389</v>
      </c>
      <c r="E10" s="279" t="s">
        <v>388</v>
      </c>
      <c r="F10" s="279" t="s">
        <v>390</v>
      </c>
      <c r="G10" s="279" t="s">
        <v>391</v>
      </c>
      <c r="H10" s="278" t="s">
        <v>392</v>
      </c>
      <c r="I10" s="281" t="s">
        <v>423</v>
      </c>
      <c r="J10" s="281" t="s">
        <v>449</v>
      </c>
      <c r="K10" s="281" t="s">
        <v>450</v>
      </c>
      <c r="L10" s="281" t="s">
        <v>451</v>
      </c>
      <c r="M10" s="282" t="s">
        <v>452</v>
      </c>
      <c r="N10" s="536"/>
    </row>
    <row r="11" spans="1:14" ht="12.75">
      <c r="A11" s="283" t="s">
        <v>85</v>
      </c>
      <c r="B11" s="328"/>
      <c r="C11" s="329"/>
      <c r="D11" s="329"/>
      <c r="E11" s="330"/>
      <c r="F11" s="329"/>
      <c r="G11" s="329"/>
      <c r="H11" s="329"/>
      <c r="I11" s="329"/>
      <c r="J11" s="329"/>
      <c r="K11" s="329"/>
      <c r="L11" s="331">
        <f aca="true" t="shared" si="0" ref="L11:L17">+J11+K11</f>
        <v>0</v>
      </c>
      <c r="M11" s="332">
        <f>IF((C11&lt;&gt;0),ROUND((L11/C11)*100,1),"")</f>
      </c>
      <c r="N11" s="536"/>
    </row>
    <row r="12" spans="1:14" ht="12.75">
      <c r="A12" s="285" t="s">
        <v>97</v>
      </c>
      <c r="B12" s="333"/>
      <c r="C12" s="334"/>
      <c r="D12" s="334"/>
      <c r="E12" s="334"/>
      <c r="F12" s="334"/>
      <c r="G12" s="334"/>
      <c r="H12" s="334"/>
      <c r="I12" s="334"/>
      <c r="J12" s="334"/>
      <c r="K12" s="334"/>
      <c r="L12" s="335">
        <f t="shared" si="0"/>
        <v>0</v>
      </c>
      <c r="M12" s="336">
        <f aca="true" t="shared" si="1" ref="M12:M17">IF((C12&lt;&gt;0),ROUND((L12/C12)*100,1),"")</f>
      </c>
      <c r="N12" s="536"/>
    </row>
    <row r="13" spans="1:14" ht="12.75">
      <c r="A13" s="286" t="s">
        <v>86</v>
      </c>
      <c r="B13" s="337"/>
      <c r="C13" s="344">
        <v>101389487</v>
      </c>
      <c r="D13" s="338"/>
      <c r="E13" s="338">
        <v>101389487</v>
      </c>
      <c r="F13" s="338"/>
      <c r="G13" s="338"/>
      <c r="H13" s="338"/>
      <c r="I13" s="338"/>
      <c r="J13" s="338">
        <v>101389487</v>
      </c>
      <c r="K13" s="338"/>
      <c r="L13" s="335">
        <f t="shared" si="0"/>
        <v>101389487</v>
      </c>
      <c r="M13" s="336">
        <f t="shared" si="1"/>
        <v>100</v>
      </c>
      <c r="N13" s="536"/>
    </row>
    <row r="14" spans="1:14" ht="12.75">
      <c r="A14" s="286" t="s">
        <v>98</v>
      </c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5">
        <f t="shared" si="0"/>
        <v>0</v>
      </c>
      <c r="M14" s="336">
        <f t="shared" si="1"/>
      </c>
      <c r="N14" s="536"/>
    </row>
    <row r="15" spans="1:14" ht="12.75">
      <c r="A15" s="286" t="s">
        <v>87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5">
        <f t="shared" si="0"/>
        <v>0</v>
      </c>
      <c r="M15" s="336">
        <f t="shared" si="1"/>
      </c>
      <c r="N15" s="536"/>
    </row>
    <row r="16" spans="1:14" ht="12.75">
      <c r="A16" s="286" t="s">
        <v>88</v>
      </c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5">
        <f t="shared" si="0"/>
        <v>0</v>
      </c>
      <c r="M16" s="336">
        <f t="shared" si="1"/>
      </c>
      <c r="N16" s="536"/>
    </row>
    <row r="17" spans="1:14" ht="15" customHeight="1" thickBot="1">
      <c r="A17" s="287"/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35">
        <f t="shared" si="0"/>
        <v>0</v>
      </c>
      <c r="M17" s="341">
        <f t="shared" si="1"/>
      </c>
      <c r="N17" s="536"/>
    </row>
    <row r="18" spans="1:14" ht="13.5" thickBot="1">
      <c r="A18" s="289" t="s">
        <v>90</v>
      </c>
      <c r="B18" s="342">
        <f>B11+SUM(B13:B17)</f>
        <v>0</v>
      </c>
      <c r="C18" s="342">
        <f aca="true" t="shared" si="2" ref="C18:L18">C11+SUM(C13:C17)</f>
        <v>101389487</v>
      </c>
      <c r="D18" s="342">
        <f t="shared" si="2"/>
        <v>0</v>
      </c>
      <c r="E18" s="342">
        <f t="shared" si="2"/>
        <v>101389487</v>
      </c>
      <c r="F18" s="342">
        <f t="shared" si="2"/>
        <v>0</v>
      </c>
      <c r="G18" s="342">
        <f t="shared" si="2"/>
        <v>0</v>
      </c>
      <c r="H18" s="342">
        <f t="shared" si="2"/>
        <v>0</v>
      </c>
      <c r="I18" s="342">
        <f t="shared" si="2"/>
        <v>0</v>
      </c>
      <c r="J18" s="342">
        <f t="shared" si="2"/>
        <v>101389487</v>
      </c>
      <c r="K18" s="342">
        <f t="shared" si="2"/>
        <v>0</v>
      </c>
      <c r="L18" s="342">
        <f t="shared" si="2"/>
        <v>101389487</v>
      </c>
      <c r="M18" s="343">
        <f>IF((C18&lt;&gt;0),ROUND((L18/C18)*100,1),"")</f>
        <v>100</v>
      </c>
      <c r="N18" s="536"/>
    </row>
    <row r="19" spans="1:14" ht="12.75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536"/>
    </row>
    <row r="20" spans="1:14" ht="13.5" thickBot="1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536"/>
    </row>
    <row r="21" spans="1:14" ht="12.75">
      <c r="A21" s="296" t="s">
        <v>93</v>
      </c>
      <c r="B21" s="345"/>
      <c r="C21" s="346"/>
      <c r="D21" s="346"/>
      <c r="E21" s="347"/>
      <c r="F21" s="346"/>
      <c r="G21" s="346"/>
      <c r="H21" s="346"/>
      <c r="I21" s="346"/>
      <c r="J21" s="346"/>
      <c r="K21" s="346"/>
      <c r="L21" s="348">
        <f>+J21+K21</f>
        <v>0</v>
      </c>
      <c r="M21" s="349">
        <f aca="true" t="shared" si="3" ref="M21:M26">IF((C21&lt;&gt;0),ROUND((L21/C21)*100,1),"")</f>
      </c>
      <c r="N21" s="536"/>
    </row>
    <row r="22" spans="1:14" ht="12.75">
      <c r="A22" s="297" t="s">
        <v>94</v>
      </c>
      <c r="B22" s="350"/>
      <c r="C22" s="344">
        <v>97592487</v>
      </c>
      <c r="D22" s="344"/>
      <c r="E22" s="344">
        <v>97592487</v>
      </c>
      <c r="F22" s="344"/>
      <c r="G22" s="344"/>
      <c r="H22" s="344"/>
      <c r="I22" s="344"/>
      <c r="J22" s="344">
        <v>1905000</v>
      </c>
      <c r="K22" s="344">
        <v>93787636</v>
      </c>
      <c r="L22" s="351">
        <f>+J22+K22</f>
        <v>95692636</v>
      </c>
      <c r="M22" s="352">
        <f t="shared" si="3"/>
        <v>98.1</v>
      </c>
      <c r="N22" s="536"/>
    </row>
    <row r="23" spans="1:14" ht="12.75">
      <c r="A23" s="297" t="s">
        <v>95</v>
      </c>
      <c r="B23" s="353"/>
      <c r="C23" s="344">
        <v>3797000</v>
      </c>
      <c r="D23" s="344"/>
      <c r="E23" s="344">
        <v>3797000</v>
      </c>
      <c r="F23" s="344"/>
      <c r="G23" s="344"/>
      <c r="H23" s="344"/>
      <c r="I23" s="344"/>
      <c r="J23" s="344"/>
      <c r="K23" s="344">
        <v>3017473</v>
      </c>
      <c r="L23" s="351">
        <f>+J23+K23</f>
        <v>3017473</v>
      </c>
      <c r="M23" s="352">
        <f t="shared" si="3"/>
        <v>79.5</v>
      </c>
      <c r="N23" s="536"/>
    </row>
    <row r="24" spans="1:14" ht="12.75">
      <c r="A24" s="297" t="s">
        <v>96</v>
      </c>
      <c r="B24" s="353"/>
      <c r="C24" s="344"/>
      <c r="D24" s="344"/>
      <c r="E24" s="344"/>
      <c r="F24" s="344"/>
      <c r="G24" s="344"/>
      <c r="H24" s="344"/>
      <c r="I24" s="344"/>
      <c r="J24" s="344"/>
      <c r="K24" s="344"/>
      <c r="L24" s="351">
        <f>+J24+K24</f>
        <v>0</v>
      </c>
      <c r="M24" s="352">
        <f t="shared" si="3"/>
      </c>
      <c r="N24" s="536"/>
    </row>
    <row r="25" spans="1:14" ht="13.5" thickBot="1">
      <c r="A25" s="298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1">
        <f>+J25+K25</f>
        <v>0</v>
      </c>
      <c r="M25" s="356">
        <f t="shared" si="3"/>
      </c>
      <c r="N25" s="536"/>
    </row>
    <row r="26" spans="1:14" ht="13.5" thickBot="1">
      <c r="A26" s="299" t="s">
        <v>75</v>
      </c>
      <c r="B26" s="357">
        <f aca="true" t="shared" si="4" ref="B26:L26">SUM(B21:B25)</f>
        <v>0</v>
      </c>
      <c r="C26" s="357">
        <f t="shared" si="4"/>
        <v>101389487</v>
      </c>
      <c r="D26" s="357">
        <f t="shared" si="4"/>
        <v>0</v>
      </c>
      <c r="E26" s="357">
        <f t="shared" si="4"/>
        <v>101389487</v>
      </c>
      <c r="F26" s="357">
        <f t="shared" si="4"/>
        <v>0</v>
      </c>
      <c r="G26" s="357">
        <f t="shared" si="4"/>
        <v>0</v>
      </c>
      <c r="H26" s="357">
        <f t="shared" si="4"/>
        <v>0</v>
      </c>
      <c r="I26" s="357">
        <f t="shared" si="4"/>
        <v>0</v>
      </c>
      <c r="J26" s="357">
        <f t="shared" si="4"/>
        <v>1905000</v>
      </c>
      <c r="K26" s="357">
        <f t="shared" si="4"/>
        <v>96805109</v>
      </c>
      <c r="L26" s="357">
        <f t="shared" si="4"/>
        <v>98710109</v>
      </c>
      <c r="M26" s="358">
        <f t="shared" si="3"/>
        <v>97.4</v>
      </c>
      <c r="N26" s="536"/>
    </row>
    <row r="27" spans="1:14" ht="12.75">
      <c r="A27" s="531" t="s">
        <v>520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6"/>
    </row>
    <row r="28" spans="1:14" ht="5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536"/>
    </row>
    <row r="29" spans="1:14" ht="15.75">
      <c r="A29" s="533" t="str">
        <f>+CONCATENATE("Önkormányzaton kívüli EU-s projekthez történő hozzájárulás ",LEFT(Z_ÖSSZEFÜGGÉSEK!A6,4),". XII. 31.  előirányzata és teljesítése")</f>
        <v>Önkormányzaton kívüli EU-s projekthez történő hozzájárulás 2018. XII. 31.  előirányzata és teljesítése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6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32" t="str">
        <f>L5</f>
        <v> Forintban!</v>
      </c>
      <c r="M30" s="532"/>
      <c r="N30" s="536"/>
    </row>
    <row r="31" spans="1:14" ht="21.75" thickBot="1">
      <c r="A31" s="548" t="s">
        <v>91</v>
      </c>
      <c r="B31" s="549"/>
      <c r="C31" s="549"/>
      <c r="D31" s="549"/>
      <c r="E31" s="549"/>
      <c r="F31" s="549"/>
      <c r="G31" s="549"/>
      <c r="H31" s="549"/>
      <c r="I31" s="549"/>
      <c r="J31" s="549"/>
      <c r="K31" s="301" t="s">
        <v>453</v>
      </c>
      <c r="L31" s="301" t="s">
        <v>454</v>
      </c>
      <c r="M31" s="301" t="s">
        <v>444</v>
      </c>
      <c r="N31" s="536"/>
    </row>
    <row r="32" spans="1:14" ht="12.75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284"/>
      <c r="L32" s="302"/>
      <c r="M32" s="302"/>
      <c r="N32" s="536"/>
    </row>
    <row r="33" spans="1:14" ht="13.5" thickBo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303"/>
      <c r="L33" s="288"/>
      <c r="M33" s="288"/>
      <c r="N33" s="536"/>
    </row>
    <row r="34" spans="1:14" ht="13.5" thickBot="1">
      <c r="A34" s="544" t="s">
        <v>519</v>
      </c>
      <c r="B34" s="545"/>
      <c r="C34" s="545"/>
      <c r="D34" s="545"/>
      <c r="E34" s="545"/>
      <c r="F34" s="545"/>
      <c r="G34" s="545"/>
      <c r="H34" s="545"/>
      <c r="I34" s="545"/>
      <c r="J34" s="545"/>
      <c r="K34" s="304">
        <f>SUM(K32:K33)</f>
        <v>0</v>
      </c>
      <c r="L34" s="304">
        <f>SUM(L32:L33)</f>
        <v>0</v>
      </c>
      <c r="M34" s="304">
        <f>SUM(M32:M33)</f>
        <v>0</v>
      </c>
      <c r="N34" s="536"/>
    </row>
    <row r="35" ht="12.75">
      <c r="N35" s="536"/>
    </row>
  </sheetData>
  <sheetProtection/>
  <mergeCells count="23">
    <mergeCell ref="A34:J34"/>
    <mergeCell ref="A27:M27"/>
    <mergeCell ref="A29:M29"/>
    <mergeCell ref="L30:M30"/>
    <mergeCell ref="A31:J31"/>
    <mergeCell ref="A32:J32"/>
    <mergeCell ref="A33:J33"/>
    <mergeCell ref="C7:C8"/>
    <mergeCell ref="D7:I7"/>
    <mergeCell ref="B9:C9"/>
    <mergeCell ref="D9:E9"/>
    <mergeCell ref="F9:G9"/>
    <mergeCell ref="H9:I9"/>
    <mergeCell ref="A1:M1"/>
    <mergeCell ref="A2:M2"/>
    <mergeCell ref="A3:M3"/>
    <mergeCell ref="A4:M4"/>
    <mergeCell ref="N4:N35"/>
    <mergeCell ref="L5:M5"/>
    <mergeCell ref="A6:A9"/>
    <mergeCell ref="B6:I6"/>
    <mergeCell ref="J6:M8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86">
      <selection activeCell="E117" sqref="E117"/>
    </sheetView>
  </sheetViews>
  <sheetFormatPr defaultColWidth="9.00390625" defaultRowHeight="12.75"/>
  <cols>
    <col min="1" max="1" width="16.125" style="150" customWidth="1"/>
    <col min="2" max="2" width="63.87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56" t="str">
        <f>CONCATENATE("6.1. melléklet ",Z_ALAPADATOK!A7," ",Z_ALAPADATOK!B7," ",Z_ALAPADATOK!C7," ",Z_ALAPADATOK!D7," ",Z_ALAPADATOK!E7," ",Z_ALAPADATOK!F7," ",Z_ALAPADATOK!G7," ",Z_ALAPADATOK!H7)</f>
        <v>6.1. melléklet a … / 2019. ( … ) önkormányzati rendelethez</v>
      </c>
      <c r="C1" s="557"/>
      <c r="D1" s="557"/>
      <c r="E1" s="557"/>
    </row>
    <row r="2" spans="1:5" s="50" customFormat="1" ht="21" customHeight="1" thickBot="1">
      <c r="A2" s="388" t="s">
        <v>45</v>
      </c>
      <c r="B2" s="555" t="str">
        <f>CONCATENATE(Z_ALAPADATOK!A3)</f>
        <v>Tiszaszőlős Községi Önkormányzat</v>
      </c>
      <c r="C2" s="555"/>
      <c r="D2" s="555"/>
      <c r="E2" s="389" t="s">
        <v>39</v>
      </c>
    </row>
    <row r="3" spans="1:5" s="50" customFormat="1" ht="24.75" thickBot="1">
      <c r="A3" s="388" t="s">
        <v>137</v>
      </c>
      <c r="B3" s="555" t="s">
        <v>303</v>
      </c>
      <c r="C3" s="555"/>
      <c r="D3" s="555"/>
      <c r="E3" s="390" t="s">
        <v>39</v>
      </c>
    </row>
    <row r="4" spans="1:5" s="51" customFormat="1" ht="15.75" customHeight="1" thickBot="1">
      <c r="A4" s="382"/>
      <c r="B4" s="382"/>
      <c r="C4" s="383"/>
      <c r="D4" s="384"/>
      <c r="E4" s="393" t="str">
        <f>'Z_4.sz.mell.'!G4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+CONCATENATE("Teljesítés",CHAR(10),LEFT(Z_ÖSSZEFÜGGÉSEK!A6,4),". XII. 31.")</f>
        <v>Teljesítés
2018. XII. 31.</v>
      </c>
    </row>
    <row r="6" spans="1:5" s="47" customFormat="1" ht="12.75" customHeight="1" thickBot="1">
      <c r="A6" s="72" t="s">
        <v>385</v>
      </c>
      <c r="B6" s="73" t="s">
        <v>386</v>
      </c>
      <c r="C6" s="73" t="s">
        <v>387</v>
      </c>
      <c r="D6" s="305" t="s">
        <v>389</v>
      </c>
      <c r="E6" s="74" t="s">
        <v>388</v>
      </c>
    </row>
    <row r="7" spans="1:5" s="47" customFormat="1" ht="15.75" customHeight="1" thickBot="1">
      <c r="A7" s="552" t="s">
        <v>40</v>
      </c>
      <c r="B7" s="553"/>
      <c r="C7" s="553"/>
      <c r="D7" s="553"/>
      <c r="E7" s="554"/>
    </row>
    <row r="8" spans="1:5" s="47" customFormat="1" ht="12" customHeight="1" thickBot="1">
      <c r="A8" s="25" t="s">
        <v>6</v>
      </c>
      <c r="B8" s="19" t="s">
        <v>160</v>
      </c>
      <c r="C8" s="157">
        <f>+C9+C10+C11+C12+C13+C14</f>
        <v>289906840</v>
      </c>
      <c r="D8" s="245">
        <f>+D9+D10+D11+D12+D13+D14</f>
        <v>170678072</v>
      </c>
      <c r="E8" s="93">
        <f>+E9+E10+E11+E12+E13+E14</f>
        <v>170678072</v>
      </c>
    </row>
    <row r="9" spans="1:5" s="52" customFormat="1" ht="12" customHeight="1">
      <c r="A9" s="187" t="s">
        <v>64</v>
      </c>
      <c r="B9" s="170" t="s">
        <v>161</v>
      </c>
      <c r="C9" s="159">
        <v>70951140</v>
      </c>
      <c r="D9" s="246">
        <v>70999452</v>
      </c>
      <c r="E9" s="95">
        <v>70999452</v>
      </c>
    </row>
    <row r="10" spans="1:5" s="53" customFormat="1" ht="12" customHeight="1">
      <c r="A10" s="188" t="s">
        <v>65</v>
      </c>
      <c r="B10" s="171" t="s">
        <v>162</v>
      </c>
      <c r="C10" s="158">
        <v>40904367</v>
      </c>
      <c r="D10" s="247">
        <v>40702600</v>
      </c>
      <c r="E10" s="94">
        <v>40702600</v>
      </c>
    </row>
    <row r="11" spans="1:5" s="53" customFormat="1" ht="12" customHeight="1">
      <c r="A11" s="188" t="s">
        <v>66</v>
      </c>
      <c r="B11" s="171" t="s">
        <v>163</v>
      </c>
      <c r="C11" s="158">
        <v>53418469</v>
      </c>
      <c r="D11" s="247">
        <v>50406838</v>
      </c>
      <c r="E11" s="94">
        <v>50406838</v>
      </c>
    </row>
    <row r="12" spans="1:5" s="53" customFormat="1" ht="12" customHeight="1">
      <c r="A12" s="188" t="s">
        <v>67</v>
      </c>
      <c r="B12" s="171" t="s">
        <v>164</v>
      </c>
      <c r="C12" s="158">
        <v>1885180</v>
      </c>
      <c r="D12" s="247">
        <v>2450744</v>
      </c>
      <c r="E12" s="94">
        <v>2450744</v>
      </c>
    </row>
    <row r="13" spans="1:5" s="53" customFormat="1" ht="12" customHeight="1">
      <c r="A13" s="188" t="s">
        <v>99</v>
      </c>
      <c r="B13" s="171" t="s">
        <v>393</v>
      </c>
      <c r="C13" s="158">
        <v>122747684</v>
      </c>
      <c r="D13" s="247">
        <v>6118438</v>
      </c>
      <c r="E13" s="94">
        <v>6118438</v>
      </c>
    </row>
    <row r="14" spans="1:5" s="52" customFormat="1" ht="12" customHeight="1" thickBot="1">
      <c r="A14" s="189" t="s">
        <v>68</v>
      </c>
      <c r="B14" s="172" t="s">
        <v>334</v>
      </c>
      <c r="C14" s="158"/>
      <c r="D14" s="247"/>
      <c r="E14" s="94"/>
    </row>
    <row r="15" spans="1:5" s="52" customFormat="1" ht="12" customHeight="1" thickBot="1">
      <c r="A15" s="25" t="s">
        <v>7</v>
      </c>
      <c r="B15" s="100" t="s">
        <v>165</v>
      </c>
      <c r="C15" s="157">
        <f>+C16+C17+C18+C19+C20</f>
        <v>20569406</v>
      </c>
      <c r="D15" s="245">
        <f>+D16+D17+D18+D19+D20</f>
        <v>151743277</v>
      </c>
      <c r="E15" s="93">
        <f>+E16+E17+E18+E19+E20</f>
        <v>113573823</v>
      </c>
    </row>
    <row r="16" spans="1:5" s="52" customFormat="1" ht="12" customHeight="1">
      <c r="A16" s="187" t="s">
        <v>70</v>
      </c>
      <c r="B16" s="170" t="s">
        <v>166</v>
      </c>
      <c r="C16" s="159"/>
      <c r="D16" s="246"/>
      <c r="E16" s="95"/>
    </row>
    <row r="17" spans="1:5" s="52" customFormat="1" ht="12" customHeight="1">
      <c r="A17" s="188" t="s">
        <v>71</v>
      </c>
      <c r="B17" s="171" t="s">
        <v>167</v>
      </c>
      <c r="C17" s="158"/>
      <c r="D17" s="247"/>
      <c r="E17" s="94"/>
    </row>
    <row r="18" spans="1:5" s="52" customFormat="1" ht="12" customHeight="1">
      <c r="A18" s="188" t="s">
        <v>72</v>
      </c>
      <c r="B18" s="171" t="s">
        <v>325</v>
      </c>
      <c r="C18" s="158"/>
      <c r="D18" s="247"/>
      <c r="E18" s="94"/>
    </row>
    <row r="19" spans="1:5" s="52" customFormat="1" ht="12" customHeight="1">
      <c r="A19" s="188" t="s">
        <v>73</v>
      </c>
      <c r="B19" s="171" t="s">
        <v>326</v>
      </c>
      <c r="C19" s="158"/>
      <c r="D19" s="247"/>
      <c r="E19" s="94"/>
    </row>
    <row r="20" spans="1:5" s="52" customFormat="1" ht="12" customHeight="1">
      <c r="A20" s="188" t="s">
        <v>74</v>
      </c>
      <c r="B20" s="171" t="s">
        <v>168</v>
      </c>
      <c r="C20" s="158">
        <v>20569406</v>
      </c>
      <c r="D20" s="247">
        <v>151743277</v>
      </c>
      <c r="E20" s="94">
        <v>113573823</v>
      </c>
    </row>
    <row r="21" spans="1:5" s="53" customFormat="1" ht="12" customHeight="1" thickBot="1">
      <c r="A21" s="189" t="s">
        <v>81</v>
      </c>
      <c r="B21" s="172" t="s">
        <v>169</v>
      </c>
      <c r="C21" s="160"/>
      <c r="D21" s="248">
        <v>43341960</v>
      </c>
      <c r="E21" s="96">
        <v>14206272</v>
      </c>
    </row>
    <row r="22" spans="1:5" s="53" customFormat="1" ht="12" customHeight="1" thickBot="1">
      <c r="A22" s="25" t="s">
        <v>8</v>
      </c>
      <c r="B22" s="19" t="s">
        <v>170</v>
      </c>
      <c r="C22" s="157">
        <f>+C23+C24+C25+C26+C27</f>
        <v>13128394</v>
      </c>
      <c r="D22" s="245">
        <f>+D23+D24+D25+D26+D27</f>
        <v>87520539</v>
      </c>
      <c r="E22" s="93">
        <f>+E23+E24+E25+E26+E27</f>
        <v>85438877</v>
      </c>
    </row>
    <row r="23" spans="1:5" s="53" customFormat="1" ht="12" customHeight="1">
      <c r="A23" s="187" t="s">
        <v>53</v>
      </c>
      <c r="B23" s="170" t="s">
        <v>171</v>
      </c>
      <c r="C23" s="159">
        <v>13128394</v>
      </c>
      <c r="D23" s="246">
        <v>73128394</v>
      </c>
      <c r="E23" s="95">
        <v>73128394</v>
      </c>
    </row>
    <row r="24" spans="1:5" s="52" customFormat="1" ht="12" customHeight="1">
      <c r="A24" s="188" t="s">
        <v>54</v>
      </c>
      <c r="B24" s="171" t="s">
        <v>172</v>
      </c>
      <c r="C24" s="158"/>
      <c r="D24" s="247"/>
      <c r="E24" s="94"/>
    </row>
    <row r="25" spans="1:5" s="53" customFormat="1" ht="12" customHeight="1">
      <c r="A25" s="188" t="s">
        <v>55</v>
      </c>
      <c r="B25" s="171" t="s">
        <v>327</v>
      </c>
      <c r="C25" s="158"/>
      <c r="D25" s="247"/>
      <c r="E25" s="94"/>
    </row>
    <row r="26" spans="1:5" s="53" customFormat="1" ht="12" customHeight="1">
      <c r="A26" s="188" t="s">
        <v>56</v>
      </c>
      <c r="B26" s="171" t="s">
        <v>328</v>
      </c>
      <c r="C26" s="158"/>
      <c r="D26" s="247"/>
      <c r="E26" s="94"/>
    </row>
    <row r="27" spans="1:5" s="53" customFormat="1" ht="12" customHeight="1">
      <c r="A27" s="188" t="s">
        <v>112</v>
      </c>
      <c r="B27" s="171" t="s">
        <v>173</v>
      </c>
      <c r="C27" s="158"/>
      <c r="D27" s="247">
        <v>14392145</v>
      </c>
      <c r="E27" s="94">
        <v>12310483</v>
      </c>
    </row>
    <row r="28" spans="1:5" s="53" customFormat="1" ht="12" customHeight="1" thickBot="1">
      <c r="A28" s="189" t="s">
        <v>113</v>
      </c>
      <c r="B28" s="172" t="s">
        <v>174</v>
      </c>
      <c r="C28" s="160"/>
      <c r="D28" s="248">
        <v>5405244</v>
      </c>
      <c r="E28" s="96">
        <v>2905244</v>
      </c>
    </row>
    <row r="29" spans="1:5" s="53" customFormat="1" ht="12" customHeight="1" thickBot="1">
      <c r="A29" s="25" t="s">
        <v>114</v>
      </c>
      <c r="B29" s="19" t="s">
        <v>482</v>
      </c>
      <c r="C29" s="163">
        <f>SUM(C30:C36)</f>
        <v>22430000</v>
      </c>
      <c r="D29" s="163">
        <f>SUM(D30:D36)</f>
        <v>22430000</v>
      </c>
      <c r="E29" s="199">
        <f>SUM(E30:E36)</f>
        <v>34848748</v>
      </c>
    </row>
    <row r="30" spans="1:5" s="53" customFormat="1" ht="12" customHeight="1">
      <c r="A30" s="187" t="s">
        <v>175</v>
      </c>
      <c r="B30" s="170" t="s">
        <v>483</v>
      </c>
      <c r="C30" s="159">
        <v>480000</v>
      </c>
      <c r="D30" s="159">
        <v>480000</v>
      </c>
      <c r="E30" s="95">
        <v>200340</v>
      </c>
    </row>
    <row r="31" spans="1:5" s="53" customFormat="1" ht="12" customHeight="1">
      <c r="A31" s="188" t="s">
        <v>176</v>
      </c>
      <c r="B31" s="171" t="s">
        <v>484</v>
      </c>
      <c r="C31" s="158">
        <v>800000</v>
      </c>
      <c r="D31" s="158">
        <v>800000</v>
      </c>
      <c r="E31" s="94">
        <v>1032600</v>
      </c>
    </row>
    <row r="32" spans="1:5" s="53" customFormat="1" ht="12" customHeight="1">
      <c r="A32" s="188" t="s">
        <v>177</v>
      </c>
      <c r="B32" s="171" t="s">
        <v>485</v>
      </c>
      <c r="C32" s="158">
        <v>18000000</v>
      </c>
      <c r="D32" s="158">
        <v>18000000</v>
      </c>
      <c r="E32" s="94">
        <v>30411555</v>
      </c>
    </row>
    <row r="33" spans="1:5" s="53" customFormat="1" ht="12" customHeight="1">
      <c r="A33" s="188" t="s">
        <v>178</v>
      </c>
      <c r="B33" s="171" t="s">
        <v>486</v>
      </c>
      <c r="C33" s="158">
        <v>100000</v>
      </c>
      <c r="D33" s="158">
        <v>100000</v>
      </c>
      <c r="E33" s="94"/>
    </row>
    <row r="34" spans="1:5" s="53" customFormat="1" ht="12" customHeight="1">
      <c r="A34" s="188" t="s">
        <v>487</v>
      </c>
      <c r="B34" s="171" t="s">
        <v>179</v>
      </c>
      <c r="C34" s="158">
        <v>2500000</v>
      </c>
      <c r="D34" s="158">
        <v>2500000</v>
      </c>
      <c r="E34" s="94">
        <v>2715916</v>
      </c>
    </row>
    <row r="35" spans="1:5" s="53" customFormat="1" ht="12" customHeight="1">
      <c r="A35" s="188" t="s">
        <v>488</v>
      </c>
      <c r="B35" s="171" t="s">
        <v>180</v>
      </c>
      <c r="C35" s="158">
        <v>200000</v>
      </c>
      <c r="D35" s="158">
        <v>200000</v>
      </c>
      <c r="E35" s="94"/>
    </row>
    <row r="36" spans="1:5" s="53" customFormat="1" ht="12" customHeight="1" thickBot="1">
      <c r="A36" s="189" t="s">
        <v>489</v>
      </c>
      <c r="B36" s="321" t="s">
        <v>181</v>
      </c>
      <c r="C36" s="160">
        <v>350000</v>
      </c>
      <c r="D36" s="160">
        <v>350000</v>
      </c>
      <c r="E36" s="96">
        <v>488337</v>
      </c>
    </row>
    <row r="37" spans="1:5" s="53" customFormat="1" ht="12" customHeight="1" thickBot="1">
      <c r="A37" s="25" t="s">
        <v>10</v>
      </c>
      <c r="B37" s="19" t="s">
        <v>335</v>
      </c>
      <c r="C37" s="157">
        <f>SUM(C38:C48)</f>
        <v>12712176</v>
      </c>
      <c r="D37" s="245">
        <f>SUM(D38:D48)</f>
        <v>12712176</v>
      </c>
      <c r="E37" s="93">
        <f>SUM(E38:E48)</f>
        <v>12767520</v>
      </c>
    </row>
    <row r="38" spans="1:5" s="53" customFormat="1" ht="12" customHeight="1">
      <c r="A38" s="187" t="s">
        <v>57</v>
      </c>
      <c r="B38" s="170" t="s">
        <v>184</v>
      </c>
      <c r="C38" s="159">
        <v>2000000</v>
      </c>
      <c r="D38" s="246">
        <v>2000000</v>
      </c>
      <c r="E38" s="95">
        <v>1796066</v>
      </c>
    </row>
    <row r="39" spans="1:5" s="53" customFormat="1" ht="12" customHeight="1">
      <c r="A39" s="188" t="s">
        <v>58</v>
      </c>
      <c r="B39" s="171" t="s">
        <v>185</v>
      </c>
      <c r="C39" s="158">
        <v>7115000</v>
      </c>
      <c r="D39" s="247">
        <v>7115000</v>
      </c>
      <c r="E39" s="94">
        <v>6834147</v>
      </c>
    </row>
    <row r="40" spans="1:5" s="53" customFormat="1" ht="12" customHeight="1">
      <c r="A40" s="188" t="s">
        <v>59</v>
      </c>
      <c r="B40" s="171" t="s">
        <v>186</v>
      </c>
      <c r="C40" s="158">
        <v>926000</v>
      </c>
      <c r="D40" s="247">
        <v>926000</v>
      </c>
      <c r="E40" s="94">
        <v>837731</v>
      </c>
    </row>
    <row r="41" spans="1:5" s="53" customFormat="1" ht="12" customHeight="1">
      <c r="A41" s="188" t="s">
        <v>116</v>
      </c>
      <c r="B41" s="171" t="s">
        <v>187</v>
      </c>
      <c r="C41" s="158"/>
      <c r="D41" s="247"/>
      <c r="E41" s="94"/>
    </row>
    <row r="42" spans="1:5" s="53" customFormat="1" ht="12" customHeight="1">
      <c r="A42" s="188" t="s">
        <v>117</v>
      </c>
      <c r="B42" s="171" t="s">
        <v>188</v>
      </c>
      <c r="C42" s="158">
        <v>182595</v>
      </c>
      <c r="D42" s="247">
        <v>182595</v>
      </c>
      <c r="E42" s="94">
        <v>285167</v>
      </c>
    </row>
    <row r="43" spans="1:5" s="53" customFormat="1" ht="12" customHeight="1">
      <c r="A43" s="188" t="s">
        <v>118</v>
      </c>
      <c r="B43" s="171" t="s">
        <v>189</v>
      </c>
      <c r="C43" s="158">
        <v>2488581</v>
      </c>
      <c r="D43" s="247">
        <v>2488581</v>
      </c>
      <c r="E43" s="94">
        <v>2344705</v>
      </c>
    </row>
    <row r="44" spans="1:5" s="53" customFormat="1" ht="12" customHeight="1">
      <c r="A44" s="188" t="s">
        <v>119</v>
      </c>
      <c r="B44" s="171" t="s">
        <v>190</v>
      </c>
      <c r="C44" s="158"/>
      <c r="D44" s="247"/>
      <c r="E44" s="94"/>
    </row>
    <row r="45" spans="1:5" s="53" customFormat="1" ht="12" customHeight="1">
      <c r="A45" s="188" t="s">
        <v>120</v>
      </c>
      <c r="B45" s="171" t="s">
        <v>490</v>
      </c>
      <c r="C45" s="158"/>
      <c r="D45" s="247"/>
      <c r="E45" s="94"/>
    </row>
    <row r="46" spans="1:5" s="53" customFormat="1" ht="12" customHeight="1">
      <c r="A46" s="188" t="s">
        <v>182</v>
      </c>
      <c r="B46" s="171" t="s">
        <v>192</v>
      </c>
      <c r="C46" s="161"/>
      <c r="D46" s="306"/>
      <c r="E46" s="97"/>
    </row>
    <row r="47" spans="1:5" s="53" customFormat="1" ht="12" customHeight="1">
      <c r="A47" s="189" t="s">
        <v>183</v>
      </c>
      <c r="B47" s="172" t="s">
        <v>337</v>
      </c>
      <c r="C47" s="162"/>
      <c r="D47" s="307"/>
      <c r="E47" s="98"/>
    </row>
    <row r="48" spans="1:5" s="53" customFormat="1" ht="12" customHeight="1" thickBot="1">
      <c r="A48" s="189" t="s">
        <v>336</v>
      </c>
      <c r="B48" s="172" t="s">
        <v>193</v>
      </c>
      <c r="C48" s="162"/>
      <c r="D48" s="307"/>
      <c r="E48" s="98">
        <v>669704</v>
      </c>
    </row>
    <row r="49" spans="1:5" s="53" customFormat="1" ht="12" customHeight="1" thickBot="1">
      <c r="A49" s="25" t="s">
        <v>11</v>
      </c>
      <c r="B49" s="19" t="s">
        <v>194</v>
      </c>
      <c r="C49" s="157">
        <f>SUM(C50:C54)</f>
        <v>0</v>
      </c>
      <c r="D49" s="245">
        <f>SUM(D50:D54)</f>
        <v>0</v>
      </c>
      <c r="E49" s="93">
        <f>SUM(E50:E54)</f>
        <v>64000</v>
      </c>
    </row>
    <row r="50" spans="1:5" s="53" customFormat="1" ht="12" customHeight="1">
      <c r="A50" s="187" t="s">
        <v>60</v>
      </c>
      <c r="B50" s="170" t="s">
        <v>198</v>
      </c>
      <c r="C50" s="210"/>
      <c r="D50" s="308"/>
      <c r="E50" s="99"/>
    </row>
    <row r="51" spans="1:5" s="53" customFormat="1" ht="12" customHeight="1">
      <c r="A51" s="188" t="s">
        <v>61</v>
      </c>
      <c r="B51" s="171" t="s">
        <v>199</v>
      </c>
      <c r="C51" s="161"/>
      <c r="D51" s="306"/>
      <c r="E51" s="97">
        <v>64000</v>
      </c>
    </row>
    <row r="52" spans="1:5" s="53" customFormat="1" ht="12" customHeight="1">
      <c r="A52" s="188" t="s">
        <v>195</v>
      </c>
      <c r="B52" s="171" t="s">
        <v>200</v>
      </c>
      <c r="C52" s="161"/>
      <c r="D52" s="306"/>
      <c r="E52" s="97"/>
    </row>
    <row r="53" spans="1:5" s="53" customFormat="1" ht="12" customHeight="1">
      <c r="A53" s="188" t="s">
        <v>196</v>
      </c>
      <c r="B53" s="171" t="s">
        <v>201</v>
      </c>
      <c r="C53" s="161"/>
      <c r="D53" s="306"/>
      <c r="E53" s="97"/>
    </row>
    <row r="54" spans="1:5" s="53" customFormat="1" ht="12" customHeight="1" thickBot="1">
      <c r="A54" s="189" t="s">
        <v>197</v>
      </c>
      <c r="B54" s="172" t="s">
        <v>202</v>
      </c>
      <c r="C54" s="162"/>
      <c r="D54" s="307"/>
      <c r="E54" s="98"/>
    </row>
    <row r="55" spans="1:5" s="53" customFormat="1" ht="12" customHeight="1" thickBot="1">
      <c r="A55" s="25" t="s">
        <v>121</v>
      </c>
      <c r="B55" s="19" t="s">
        <v>203</v>
      </c>
      <c r="C55" s="157">
        <f>SUM(C56:C58)</f>
        <v>240000</v>
      </c>
      <c r="D55" s="245">
        <f>SUM(D56:D58)</f>
        <v>605000</v>
      </c>
      <c r="E55" s="93">
        <f>SUM(E56:E58)</f>
        <v>6454249</v>
      </c>
    </row>
    <row r="56" spans="1:5" s="53" customFormat="1" ht="12" customHeight="1">
      <c r="A56" s="187" t="s">
        <v>62</v>
      </c>
      <c r="B56" s="170" t="s">
        <v>204</v>
      </c>
      <c r="C56" s="159"/>
      <c r="D56" s="246"/>
      <c r="E56" s="95"/>
    </row>
    <row r="57" spans="1:5" s="53" customFormat="1" ht="12" customHeight="1">
      <c r="A57" s="188" t="s">
        <v>63</v>
      </c>
      <c r="B57" s="171" t="s">
        <v>329</v>
      </c>
      <c r="C57" s="158"/>
      <c r="D57" s="247"/>
      <c r="E57" s="94"/>
    </row>
    <row r="58" spans="1:5" s="53" customFormat="1" ht="12" customHeight="1">
      <c r="A58" s="188" t="s">
        <v>207</v>
      </c>
      <c r="B58" s="171" t="s">
        <v>205</v>
      </c>
      <c r="C58" s="158">
        <v>240000</v>
      </c>
      <c r="D58" s="247">
        <v>605000</v>
      </c>
      <c r="E58" s="94">
        <v>6454249</v>
      </c>
    </row>
    <row r="59" spans="1:5" s="53" customFormat="1" ht="12" customHeight="1" thickBot="1">
      <c r="A59" s="189" t="s">
        <v>208</v>
      </c>
      <c r="B59" s="172" t="s">
        <v>206</v>
      </c>
      <c r="C59" s="160"/>
      <c r="D59" s="248"/>
      <c r="E59" s="96"/>
    </row>
    <row r="60" spans="1:5" s="53" customFormat="1" ht="12" customHeight="1" thickBot="1">
      <c r="A60" s="25" t="s">
        <v>13</v>
      </c>
      <c r="B60" s="100" t="s">
        <v>209</v>
      </c>
      <c r="C60" s="157">
        <f>SUM(C61:C63)</f>
        <v>0</v>
      </c>
      <c r="D60" s="245">
        <f>SUM(D61:D63)</f>
        <v>4008662</v>
      </c>
      <c r="E60" s="93">
        <f>SUM(E61:E63)</f>
        <v>0</v>
      </c>
    </row>
    <row r="61" spans="1:5" s="53" customFormat="1" ht="12" customHeight="1">
      <c r="A61" s="187" t="s">
        <v>122</v>
      </c>
      <c r="B61" s="170" t="s">
        <v>211</v>
      </c>
      <c r="C61" s="161"/>
      <c r="D61" s="306"/>
      <c r="E61" s="97"/>
    </row>
    <row r="62" spans="1:5" s="53" customFormat="1" ht="12" customHeight="1">
      <c r="A62" s="188" t="s">
        <v>123</v>
      </c>
      <c r="B62" s="171" t="s">
        <v>330</v>
      </c>
      <c r="C62" s="161"/>
      <c r="D62" s="306"/>
      <c r="E62" s="97"/>
    </row>
    <row r="63" spans="1:5" s="53" customFormat="1" ht="12" customHeight="1">
      <c r="A63" s="188" t="s">
        <v>142</v>
      </c>
      <c r="B63" s="171" t="s">
        <v>212</v>
      </c>
      <c r="C63" s="161"/>
      <c r="D63" s="306">
        <v>4008662</v>
      </c>
      <c r="E63" s="97"/>
    </row>
    <row r="64" spans="1:5" s="53" customFormat="1" ht="12" customHeight="1" thickBot="1">
      <c r="A64" s="189" t="s">
        <v>210</v>
      </c>
      <c r="B64" s="172" t="s">
        <v>213</v>
      </c>
      <c r="C64" s="161"/>
      <c r="D64" s="306"/>
      <c r="E64" s="97"/>
    </row>
    <row r="65" spans="1:5" s="53" customFormat="1" ht="12" customHeight="1" thickBot="1">
      <c r="A65" s="25" t="s">
        <v>14</v>
      </c>
      <c r="B65" s="19" t="s">
        <v>214</v>
      </c>
      <c r="C65" s="163">
        <f>+C8+C15+C22+C29+C37+C49+C55+C60</f>
        <v>358986816</v>
      </c>
      <c r="D65" s="249">
        <f>+D8+D15+D22+D29+D37+D49+D55+D60</f>
        <v>449697726</v>
      </c>
      <c r="E65" s="199">
        <f>+E8+E15+E22+E29+E37+E49+E55+E60</f>
        <v>423825289</v>
      </c>
    </row>
    <row r="66" spans="1:5" s="53" customFormat="1" ht="12" customHeight="1" thickBot="1">
      <c r="A66" s="190" t="s">
        <v>299</v>
      </c>
      <c r="B66" s="100" t="s">
        <v>216</v>
      </c>
      <c r="C66" s="157">
        <f>SUM(C67:C69)</f>
        <v>0</v>
      </c>
      <c r="D66" s="245">
        <f>SUM(D67:D69)</f>
        <v>0</v>
      </c>
      <c r="E66" s="93">
        <f>SUM(E67:E69)</f>
        <v>0</v>
      </c>
    </row>
    <row r="67" spans="1:5" s="53" customFormat="1" ht="12" customHeight="1">
      <c r="A67" s="187" t="s">
        <v>244</v>
      </c>
      <c r="B67" s="170" t="s">
        <v>217</v>
      </c>
      <c r="C67" s="161"/>
      <c r="D67" s="306"/>
      <c r="E67" s="97"/>
    </row>
    <row r="68" spans="1:5" s="53" customFormat="1" ht="12" customHeight="1">
      <c r="A68" s="188" t="s">
        <v>253</v>
      </c>
      <c r="B68" s="171" t="s">
        <v>218</v>
      </c>
      <c r="C68" s="161"/>
      <c r="D68" s="306"/>
      <c r="E68" s="97"/>
    </row>
    <row r="69" spans="1:5" s="53" customFormat="1" ht="12" customHeight="1" thickBot="1">
      <c r="A69" s="197" t="s">
        <v>254</v>
      </c>
      <c r="B69" s="376" t="s">
        <v>362</v>
      </c>
      <c r="C69" s="377"/>
      <c r="D69" s="309"/>
      <c r="E69" s="378"/>
    </row>
    <row r="70" spans="1:5" s="53" customFormat="1" ht="12" customHeight="1" thickBot="1">
      <c r="A70" s="190" t="s">
        <v>220</v>
      </c>
      <c r="B70" s="100" t="s">
        <v>221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>
      <c r="A71" s="187" t="s">
        <v>100</v>
      </c>
      <c r="B71" s="359" t="s">
        <v>222</v>
      </c>
      <c r="C71" s="161"/>
      <c r="D71" s="161"/>
      <c r="E71" s="97"/>
    </row>
    <row r="72" spans="1:5" s="53" customFormat="1" ht="12" customHeight="1">
      <c r="A72" s="188" t="s">
        <v>101</v>
      </c>
      <c r="B72" s="359" t="s">
        <v>497</v>
      </c>
      <c r="C72" s="161"/>
      <c r="D72" s="161"/>
      <c r="E72" s="97"/>
    </row>
    <row r="73" spans="1:5" s="53" customFormat="1" ht="12" customHeight="1">
      <c r="A73" s="188" t="s">
        <v>245</v>
      </c>
      <c r="B73" s="359" t="s">
        <v>223</v>
      </c>
      <c r="C73" s="161"/>
      <c r="D73" s="161"/>
      <c r="E73" s="97"/>
    </row>
    <row r="74" spans="1:5" s="53" customFormat="1" ht="12" customHeight="1" thickBot="1">
      <c r="A74" s="189" t="s">
        <v>246</v>
      </c>
      <c r="B74" s="360" t="s">
        <v>498</v>
      </c>
      <c r="C74" s="161"/>
      <c r="D74" s="161"/>
      <c r="E74" s="97"/>
    </row>
    <row r="75" spans="1:5" s="53" customFormat="1" ht="12" customHeight="1" thickBot="1">
      <c r="A75" s="190" t="s">
        <v>224</v>
      </c>
      <c r="B75" s="100" t="s">
        <v>225</v>
      </c>
      <c r="C75" s="157">
        <f>SUM(C76:C77)</f>
        <v>0</v>
      </c>
      <c r="D75" s="157">
        <f>SUM(D76:D77)</f>
        <v>757844335</v>
      </c>
      <c r="E75" s="93">
        <f>SUM(E76:E77)</f>
        <v>757844335</v>
      </c>
    </row>
    <row r="76" spans="1:5" s="53" customFormat="1" ht="12" customHeight="1">
      <c r="A76" s="187" t="s">
        <v>247</v>
      </c>
      <c r="B76" s="170" t="s">
        <v>226</v>
      </c>
      <c r="C76" s="161"/>
      <c r="D76" s="161">
        <v>757844335</v>
      </c>
      <c r="E76" s="97">
        <v>757844335</v>
      </c>
    </row>
    <row r="77" spans="1:5" s="53" customFormat="1" ht="12" customHeight="1" thickBot="1">
      <c r="A77" s="189" t="s">
        <v>248</v>
      </c>
      <c r="B77" s="172" t="s">
        <v>227</v>
      </c>
      <c r="C77" s="161"/>
      <c r="D77" s="161"/>
      <c r="E77" s="97"/>
    </row>
    <row r="78" spans="1:5" s="52" customFormat="1" ht="12" customHeight="1" thickBot="1">
      <c r="A78" s="190" t="s">
        <v>228</v>
      </c>
      <c r="B78" s="100" t="s">
        <v>229</v>
      </c>
      <c r="C78" s="157">
        <f>SUM(C79:C81)</f>
        <v>0</v>
      </c>
      <c r="D78" s="157">
        <f>SUM(D79:D81)</f>
        <v>6133570</v>
      </c>
      <c r="E78" s="93">
        <f>SUM(E79:E81)</f>
        <v>6133570</v>
      </c>
    </row>
    <row r="79" spans="1:5" s="53" customFormat="1" ht="12" customHeight="1">
      <c r="A79" s="187" t="s">
        <v>249</v>
      </c>
      <c r="B79" s="170" t="s">
        <v>230</v>
      </c>
      <c r="C79" s="161"/>
      <c r="D79" s="161">
        <v>6133570</v>
      </c>
      <c r="E79" s="97">
        <v>6133570</v>
      </c>
    </row>
    <row r="80" spans="1:5" s="53" customFormat="1" ht="12" customHeight="1">
      <c r="A80" s="188" t="s">
        <v>250</v>
      </c>
      <c r="B80" s="171" t="s">
        <v>231</v>
      </c>
      <c r="C80" s="161"/>
      <c r="D80" s="161"/>
      <c r="E80" s="97"/>
    </row>
    <row r="81" spans="1:5" s="53" customFormat="1" ht="12" customHeight="1" thickBot="1">
      <c r="A81" s="189" t="s">
        <v>251</v>
      </c>
      <c r="B81" s="172" t="s">
        <v>499</v>
      </c>
      <c r="C81" s="161"/>
      <c r="D81" s="161"/>
      <c r="E81" s="97"/>
    </row>
    <row r="82" spans="1:5" s="53" customFormat="1" ht="12" customHeight="1" thickBot="1">
      <c r="A82" s="190" t="s">
        <v>232</v>
      </c>
      <c r="B82" s="100" t="s">
        <v>252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>
      <c r="A83" s="191" t="s">
        <v>233</v>
      </c>
      <c r="B83" s="170" t="s">
        <v>234</v>
      </c>
      <c r="C83" s="161"/>
      <c r="D83" s="161"/>
      <c r="E83" s="97"/>
    </row>
    <row r="84" spans="1:5" s="53" customFormat="1" ht="12" customHeight="1">
      <c r="A84" s="192" t="s">
        <v>235</v>
      </c>
      <c r="B84" s="171" t="s">
        <v>236</v>
      </c>
      <c r="C84" s="161"/>
      <c r="D84" s="161"/>
      <c r="E84" s="97"/>
    </row>
    <row r="85" spans="1:5" s="53" customFormat="1" ht="12" customHeight="1">
      <c r="A85" s="192" t="s">
        <v>237</v>
      </c>
      <c r="B85" s="171" t="s">
        <v>238</v>
      </c>
      <c r="C85" s="161"/>
      <c r="D85" s="161"/>
      <c r="E85" s="97"/>
    </row>
    <row r="86" spans="1:5" s="52" customFormat="1" ht="12" customHeight="1" thickBot="1">
      <c r="A86" s="193" t="s">
        <v>239</v>
      </c>
      <c r="B86" s="172" t="s">
        <v>240</v>
      </c>
      <c r="C86" s="161"/>
      <c r="D86" s="161"/>
      <c r="E86" s="97"/>
    </row>
    <row r="87" spans="1:5" s="52" customFormat="1" ht="12" customHeight="1" thickBot="1">
      <c r="A87" s="190" t="s">
        <v>241</v>
      </c>
      <c r="B87" s="100" t="s">
        <v>376</v>
      </c>
      <c r="C87" s="213"/>
      <c r="D87" s="213"/>
      <c r="E87" s="214"/>
    </row>
    <row r="88" spans="1:5" s="52" customFormat="1" ht="12" customHeight="1" thickBot="1">
      <c r="A88" s="190" t="s">
        <v>394</v>
      </c>
      <c r="B88" s="100" t="s">
        <v>242</v>
      </c>
      <c r="C88" s="213"/>
      <c r="D88" s="213"/>
      <c r="E88" s="214"/>
    </row>
    <row r="89" spans="1:5" s="52" customFormat="1" ht="12" customHeight="1" thickBot="1">
      <c r="A89" s="190" t="s">
        <v>395</v>
      </c>
      <c r="B89" s="177" t="s">
        <v>379</v>
      </c>
      <c r="C89" s="163">
        <f>+C66+C70+C75+C78+C82+C88+C87</f>
        <v>0</v>
      </c>
      <c r="D89" s="163">
        <f>+D66+D70+D75+D78+D82+D88+D87</f>
        <v>763977905</v>
      </c>
      <c r="E89" s="199">
        <f>+E66+E70+E75+E78+E82+E88+E87</f>
        <v>763977905</v>
      </c>
    </row>
    <row r="90" spans="1:5" s="52" customFormat="1" ht="12" customHeight="1" thickBot="1">
      <c r="A90" s="194" t="s">
        <v>396</v>
      </c>
      <c r="B90" s="178" t="s">
        <v>397</v>
      </c>
      <c r="C90" s="163">
        <f>+C65+C89</f>
        <v>358986816</v>
      </c>
      <c r="D90" s="163">
        <f>+D65+D89</f>
        <v>1213675631</v>
      </c>
      <c r="E90" s="199">
        <f>+E65+E89</f>
        <v>1187803194</v>
      </c>
    </row>
    <row r="91" spans="1:3" s="53" customFormat="1" ht="15" customHeight="1" thickBot="1">
      <c r="A91" s="83"/>
      <c r="B91" s="84"/>
      <c r="C91" s="139"/>
    </row>
    <row r="92" spans="1:5" s="47" customFormat="1" ht="16.5" customHeight="1" thickBot="1">
      <c r="A92" s="552" t="s">
        <v>41</v>
      </c>
      <c r="B92" s="553"/>
      <c r="C92" s="553"/>
      <c r="D92" s="553"/>
      <c r="E92" s="554"/>
    </row>
    <row r="93" spans="1:5" s="54" customFormat="1" ht="12" customHeight="1" thickBot="1">
      <c r="A93" s="164" t="s">
        <v>6</v>
      </c>
      <c r="B93" s="24" t="s">
        <v>401</v>
      </c>
      <c r="C93" s="156">
        <f>+C94+C95+C96+C97+C98+C111</f>
        <v>185283973</v>
      </c>
      <c r="D93" s="156">
        <f>+D94+D95+D96+D97+D98+D111</f>
        <v>374482465</v>
      </c>
      <c r="E93" s="228">
        <f>+E94+E95+E96+E97+E98+E111</f>
        <v>274698054</v>
      </c>
    </row>
    <row r="94" spans="1:5" ht="12" customHeight="1">
      <c r="A94" s="195" t="s">
        <v>64</v>
      </c>
      <c r="B94" s="8" t="s">
        <v>35</v>
      </c>
      <c r="C94" s="235">
        <v>54881983</v>
      </c>
      <c r="D94" s="235">
        <v>133961078</v>
      </c>
      <c r="E94" s="229">
        <v>113858923</v>
      </c>
    </row>
    <row r="95" spans="1:5" ht="12" customHeight="1">
      <c r="A95" s="188" t="s">
        <v>65</v>
      </c>
      <c r="B95" s="6" t="s">
        <v>124</v>
      </c>
      <c r="C95" s="158">
        <v>10439989</v>
      </c>
      <c r="D95" s="158">
        <v>20221365</v>
      </c>
      <c r="E95" s="94">
        <v>15788215</v>
      </c>
    </row>
    <row r="96" spans="1:5" ht="12" customHeight="1">
      <c r="A96" s="188" t="s">
        <v>66</v>
      </c>
      <c r="B96" s="6" t="s">
        <v>92</v>
      </c>
      <c r="C96" s="160">
        <v>83300001</v>
      </c>
      <c r="D96" s="158">
        <v>181536811</v>
      </c>
      <c r="E96" s="96">
        <v>113661519</v>
      </c>
    </row>
    <row r="97" spans="1:5" ht="12" customHeight="1">
      <c r="A97" s="188" t="s">
        <v>67</v>
      </c>
      <c r="B97" s="9" t="s">
        <v>125</v>
      </c>
      <c r="C97" s="160">
        <v>20459000</v>
      </c>
      <c r="D97" s="248">
        <v>23199404</v>
      </c>
      <c r="E97" s="96">
        <v>16305590</v>
      </c>
    </row>
    <row r="98" spans="1:5" ht="12" customHeight="1">
      <c r="A98" s="188" t="s">
        <v>76</v>
      </c>
      <c r="B98" s="17" t="s">
        <v>126</v>
      </c>
      <c r="C98" s="160">
        <f>SUM(C99:C110)</f>
        <v>15803000</v>
      </c>
      <c r="D98" s="160">
        <f>SUM(D99:D110)</f>
        <v>15563807</v>
      </c>
      <c r="E98" s="465">
        <f>SUM(E99:E110)</f>
        <v>15083807</v>
      </c>
    </row>
    <row r="99" spans="1:5" ht="12" customHeight="1">
      <c r="A99" s="188" t="s">
        <v>68</v>
      </c>
      <c r="B99" s="6" t="s">
        <v>398</v>
      </c>
      <c r="C99" s="160"/>
      <c r="D99" s="248">
        <v>2379666</v>
      </c>
      <c r="E99" s="96">
        <v>2379666</v>
      </c>
    </row>
    <row r="100" spans="1:5" ht="12" customHeight="1">
      <c r="A100" s="188" t="s">
        <v>69</v>
      </c>
      <c r="B100" s="64" t="s">
        <v>342</v>
      </c>
      <c r="C100" s="160"/>
      <c r="D100" s="248"/>
      <c r="E100" s="96"/>
    </row>
    <row r="101" spans="1:5" ht="12" customHeight="1">
      <c r="A101" s="188" t="s">
        <v>77</v>
      </c>
      <c r="B101" s="64" t="s">
        <v>341</v>
      </c>
      <c r="C101" s="160"/>
      <c r="D101" s="248"/>
      <c r="E101" s="96"/>
    </row>
    <row r="102" spans="1:5" ht="12" customHeight="1">
      <c r="A102" s="188" t="s">
        <v>78</v>
      </c>
      <c r="B102" s="64" t="s">
        <v>258</v>
      </c>
      <c r="C102" s="160"/>
      <c r="D102" s="248"/>
      <c r="E102" s="96"/>
    </row>
    <row r="103" spans="1:5" ht="12" customHeight="1">
      <c r="A103" s="188" t="s">
        <v>79</v>
      </c>
      <c r="B103" s="65" t="s">
        <v>259</v>
      </c>
      <c r="C103" s="160"/>
      <c r="D103" s="248"/>
      <c r="E103" s="96"/>
    </row>
    <row r="104" spans="1:5" ht="12" customHeight="1">
      <c r="A104" s="188" t="s">
        <v>80</v>
      </c>
      <c r="B104" s="65" t="s">
        <v>260</v>
      </c>
      <c r="C104" s="160"/>
      <c r="D104" s="248"/>
      <c r="E104" s="96"/>
    </row>
    <row r="105" spans="1:5" ht="12" customHeight="1">
      <c r="A105" s="188" t="s">
        <v>82</v>
      </c>
      <c r="B105" s="64" t="s">
        <v>261</v>
      </c>
      <c r="C105" s="160">
        <v>500000</v>
      </c>
      <c r="D105" s="248">
        <v>647138</v>
      </c>
      <c r="E105" s="96">
        <v>647138</v>
      </c>
    </row>
    <row r="106" spans="1:5" ht="12" customHeight="1">
      <c r="A106" s="188" t="s">
        <v>127</v>
      </c>
      <c r="B106" s="64" t="s">
        <v>262</v>
      </c>
      <c r="C106" s="160"/>
      <c r="D106" s="248"/>
      <c r="E106" s="96"/>
    </row>
    <row r="107" spans="1:5" ht="12" customHeight="1">
      <c r="A107" s="188" t="s">
        <v>256</v>
      </c>
      <c r="B107" s="65" t="s">
        <v>263</v>
      </c>
      <c r="C107" s="158"/>
      <c r="D107" s="248"/>
      <c r="E107" s="96"/>
    </row>
    <row r="108" spans="1:5" ht="12" customHeight="1">
      <c r="A108" s="196" t="s">
        <v>257</v>
      </c>
      <c r="B108" s="66" t="s">
        <v>264</v>
      </c>
      <c r="C108" s="160"/>
      <c r="D108" s="248"/>
      <c r="E108" s="96"/>
    </row>
    <row r="109" spans="1:5" ht="12" customHeight="1">
      <c r="A109" s="188" t="s">
        <v>339</v>
      </c>
      <c r="B109" s="66" t="s">
        <v>265</v>
      </c>
      <c r="C109" s="160"/>
      <c r="D109" s="248"/>
      <c r="E109" s="96"/>
    </row>
    <row r="110" spans="1:5" ht="12" customHeight="1">
      <c r="A110" s="188" t="s">
        <v>340</v>
      </c>
      <c r="B110" s="65" t="s">
        <v>266</v>
      </c>
      <c r="C110" s="158">
        <v>15303000</v>
      </c>
      <c r="D110" s="247">
        <v>12537003</v>
      </c>
      <c r="E110" s="94">
        <v>12057003</v>
      </c>
    </row>
    <row r="111" spans="1:5" ht="12" customHeight="1">
      <c r="A111" s="188" t="s">
        <v>344</v>
      </c>
      <c r="B111" s="9" t="s">
        <v>36</v>
      </c>
      <c r="C111" s="158">
        <v>400000</v>
      </c>
      <c r="D111" s="247"/>
      <c r="E111" s="94"/>
    </row>
    <row r="112" spans="1:5" ht="12" customHeight="1">
      <c r="A112" s="189" t="s">
        <v>345</v>
      </c>
      <c r="B112" s="6" t="s">
        <v>399</v>
      </c>
      <c r="C112" s="160">
        <v>400000</v>
      </c>
      <c r="D112" s="248"/>
      <c r="E112" s="96"/>
    </row>
    <row r="113" spans="1:5" ht="12" customHeight="1" thickBot="1">
      <c r="A113" s="197" t="s">
        <v>346</v>
      </c>
      <c r="B113" s="67" t="s">
        <v>400</v>
      </c>
      <c r="C113" s="236"/>
      <c r="D113" s="312"/>
      <c r="E113" s="230"/>
    </row>
    <row r="114" spans="1:5" ht="12" customHeight="1" thickBot="1">
      <c r="A114" s="25" t="s">
        <v>7</v>
      </c>
      <c r="B114" s="23" t="s">
        <v>267</v>
      </c>
      <c r="C114" s="157">
        <f>+C115+C117+C119</f>
        <v>38503788</v>
      </c>
      <c r="D114" s="245">
        <f>+D115+D117+D119</f>
        <v>700083599</v>
      </c>
      <c r="E114" s="93">
        <f>+E115+E117+E119</f>
        <v>212526672</v>
      </c>
    </row>
    <row r="115" spans="1:5" ht="12" customHeight="1">
      <c r="A115" s="187" t="s">
        <v>70</v>
      </c>
      <c r="B115" s="6" t="s">
        <v>141</v>
      </c>
      <c r="C115" s="159">
        <v>19460710</v>
      </c>
      <c r="D115" s="246">
        <v>673319974</v>
      </c>
      <c r="E115" s="95">
        <v>191373009</v>
      </c>
    </row>
    <row r="116" spans="1:5" ht="12" customHeight="1">
      <c r="A116" s="187" t="s">
        <v>71</v>
      </c>
      <c r="B116" s="10" t="s">
        <v>271</v>
      </c>
      <c r="C116" s="159"/>
      <c r="D116" s="246">
        <v>583724484</v>
      </c>
      <c r="E116" s="95">
        <v>175226075</v>
      </c>
    </row>
    <row r="117" spans="1:5" ht="12" customHeight="1">
      <c r="A117" s="187" t="s">
        <v>72</v>
      </c>
      <c r="B117" s="10" t="s">
        <v>128</v>
      </c>
      <c r="C117" s="158">
        <v>19043078</v>
      </c>
      <c r="D117" s="247">
        <v>22254963</v>
      </c>
      <c r="E117" s="94">
        <v>21153663</v>
      </c>
    </row>
    <row r="118" spans="1:5" ht="12" customHeight="1">
      <c r="A118" s="187" t="s">
        <v>73</v>
      </c>
      <c r="B118" s="10" t="s">
        <v>272</v>
      </c>
      <c r="C118" s="158"/>
      <c r="D118" s="247">
        <v>1500000</v>
      </c>
      <c r="E118" s="94"/>
    </row>
    <row r="119" spans="1:5" ht="12" customHeight="1">
      <c r="A119" s="187" t="s">
        <v>74</v>
      </c>
      <c r="B119" s="102" t="s">
        <v>143</v>
      </c>
      <c r="C119" s="158"/>
      <c r="D119" s="247">
        <f>SUM(D120:D127)</f>
        <v>4508662</v>
      </c>
      <c r="E119" s="465">
        <f>SUM(E120:E127)</f>
        <v>0</v>
      </c>
    </row>
    <row r="120" spans="1:5" ht="12" customHeight="1">
      <c r="A120" s="187" t="s">
        <v>81</v>
      </c>
      <c r="B120" s="101" t="s">
        <v>331</v>
      </c>
      <c r="C120" s="158"/>
      <c r="D120" s="247"/>
      <c r="E120" s="94"/>
    </row>
    <row r="121" spans="1:5" ht="12" customHeight="1">
      <c r="A121" s="187" t="s">
        <v>83</v>
      </c>
      <c r="B121" s="166" t="s">
        <v>277</v>
      </c>
      <c r="C121" s="158"/>
      <c r="D121" s="247"/>
      <c r="E121" s="94"/>
    </row>
    <row r="122" spans="1:5" ht="12" customHeight="1">
      <c r="A122" s="187" t="s">
        <v>129</v>
      </c>
      <c r="B122" s="65" t="s">
        <v>260</v>
      </c>
      <c r="C122" s="158"/>
      <c r="D122" s="247"/>
      <c r="E122" s="94"/>
    </row>
    <row r="123" spans="1:5" ht="12" customHeight="1">
      <c r="A123" s="187" t="s">
        <v>130</v>
      </c>
      <c r="B123" s="65" t="s">
        <v>276</v>
      </c>
      <c r="C123" s="158"/>
      <c r="D123" s="247"/>
      <c r="E123" s="94"/>
    </row>
    <row r="124" spans="1:5" ht="12" customHeight="1">
      <c r="A124" s="187" t="s">
        <v>131</v>
      </c>
      <c r="B124" s="65" t="s">
        <v>275</v>
      </c>
      <c r="C124" s="158"/>
      <c r="D124" s="247"/>
      <c r="E124" s="94"/>
    </row>
    <row r="125" spans="1:5" ht="12" customHeight="1">
      <c r="A125" s="187" t="s">
        <v>268</v>
      </c>
      <c r="B125" s="65" t="s">
        <v>263</v>
      </c>
      <c r="C125" s="158"/>
      <c r="D125" s="247"/>
      <c r="E125" s="94"/>
    </row>
    <row r="126" spans="1:5" ht="12" customHeight="1">
      <c r="A126" s="187" t="s">
        <v>269</v>
      </c>
      <c r="B126" s="65" t="s">
        <v>274</v>
      </c>
      <c r="C126" s="158"/>
      <c r="D126" s="247"/>
      <c r="E126" s="94"/>
    </row>
    <row r="127" spans="1:5" ht="12" customHeight="1" thickBot="1">
      <c r="A127" s="196" t="s">
        <v>270</v>
      </c>
      <c r="B127" s="65" t="s">
        <v>273</v>
      </c>
      <c r="C127" s="160"/>
      <c r="D127" s="248">
        <v>4508662</v>
      </c>
      <c r="E127" s="96"/>
    </row>
    <row r="128" spans="1:5" ht="12" customHeight="1" thickBot="1">
      <c r="A128" s="25" t="s">
        <v>8</v>
      </c>
      <c r="B128" s="58" t="s">
        <v>349</v>
      </c>
      <c r="C128" s="157">
        <f>+C93+C114</f>
        <v>223787761</v>
      </c>
      <c r="D128" s="245">
        <f>+D93+D114</f>
        <v>1074566064</v>
      </c>
      <c r="E128" s="93">
        <f>+E93+E114</f>
        <v>487224726</v>
      </c>
    </row>
    <row r="129" spans="1:5" ht="12" customHeight="1" thickBot="1">
      <c r="A129" s="25" t="s">
        <v>9</v>
      </c>
      <c r="B129" s="58" t="s">
        <v>350</v>
      </c>
      <c r="C129" s="157">
        <f>+C130+C131+C132</f>
        <v>0</v>
      </c>
      <c r="D129" s="245">
        <f>+D130+D131+D132</f>
        <v>0</v>
      </c>
      <c r="E129" s="93">
        <f>+E130+E131+E132</f>
        <v>0</v>
      </c>
    </row>
    <row r="130" spans="1:5" s="54" customFormat="1" ht="12" customHeight="1">
      <c r="A130" s="187" t="s">
        <v>175</v>
      </c>
      <c r="B130" s="7" t="s">
        <v>404</v>
      </c>
      <c r="C130" s="158"/>
      <c r="D130" s="247"/>
      <c r="E130" s="94"/>
    </row>
    <row r="131" spans="1:5" ht="12" customHeight="1">
      <c r="A131" s="187" t="s">
        <v>176</v>
      </c>
      <c r="B131" s="7" t="s">
        <v>358</v>
      </c>
      <c r="C131" s="158"/>
      <c r="D131" s="247"/>
      <c r="E131" s="94"/>
    </row>
    <row r="132" spans="1:5" ht="12" customHeight="1" thickBot="1">
      <c r="A132" s="196" t="s">
        <v>177</v>
      </c>
      <c r="B132" s="5" t="s">
        <v>403</v>
      </c>
      <c r="C132" s="158"/>
      <c r="D132" s="247"/>
      <c r="E132" s="94"/>
    </row>
    <row r="133" spans="1:5" ht="12" customHeight="1" thickBot="1">
      <c r="A133" s="25" t="s">
        <v>10</v>
      </c>
      <c r="B133" s="58" t="s">
        <v>351</v>
      </c>
      <c r="C133" s="157">
        <f>+C134+C135+C136+C137+C138+C139</f>
        <v>0</v>
      </c>
      <c r="D133" s="245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360</v>
      </c>
      <c r="C134" s="158"/>
      <c r="D134" s="247"/>
      <c r="E134" s="94"/>
    </row>
    <row r="135" spans="1:5" ht="12" customHeight="1">
      <c r="A135" s="187" t="s">
        <v>58</v>
      </c>
      <c r="B135" s="7" t="s">
        <v>352</v>
      </c>
      <c r="C135" s="158"/>
      <c r="D135" s="247"/>
      <c r="E135" s="94"/>
    </row>
    <row r="136" spans="1:5" ht="12" customHeight="1">
      <c r="A136" s="187" t="s">
        <v>59</v>
      </c>
      <c r="B136" s="7" t="s">
        <v>353</v>
      </c>
      <c r="C136" s="158"/>
      <c r="D136" s="247"/>
      <c r="E136" s="94"/>
    </row>
    <row r="137" spans="1:5" ht="12" customHeight="1">
      <c r="A137" s="187" t="s">
        <v>116</v>
      </c>
      <c r="B137" s="7" t="s">
        <v>402</v>
      </c>
      <c r="C137" s="158"/>
      <c r="D137" s="247"/>
      <c r="E137" s="94"/>
    </row>
    <row r="138" spans="1:5" ht="12" customHeight="1">
      <c r="A138" s="187" t="s">
        <v>117</v>
      </c>
      <c r="B138" s="7" t="s">
        <v>355</v>
      </c>
      <c r="C138" s="158"/>
      <c r="D138" s="247"/>
      <c r="E138" s="94"/>
    </row>
    <row r="139" spans="1:5" s="54" customFormat="1" ht="12" customHeight="1" thickBot="1">
      <c r="A139" s="196" t="s">
        <v>118</v>
      </c>
      <c r="B139" s="5" t="s">
        <v>356</v>
      </c>
      <c r="C139" s="158"/>
      <c r="D139" s="247"/>
      <c r="E139" s="94"/>
    </row>
    <row r="140" spans="1:11" ht="12" customHeight="1" thickBot="1">
      <c r="A140" s="25" t="s">
        <v>11</v>
      </c>
      <c r="B140" s="58" t="s">
        <v>417</v>
      </c>
      <c r="C140" s="163">
        <f>+C141+C142+C144+C145+C143</f>
        <v>0</v>
      </c>
      <c r="D140" s="249">
        <f>+D141+D142+D144+D145+D143</f>
        <v>6134936</v>
      </c>
      <c r="E140" s="199">
        <f>+E141+E142+E144+E145+E143</f>
        <v>6134936</v>
      </c>
      <c r="K140" s="92"/>
    </row>
    <row r="141" spans="1:5" ht="12.75">
      <c r="A141" s="187" t="s">
        <v>60</v>
      </c>
      <c r="B141" s="7" t="s">
        <v>278</v>
      </c>
      <c r="C141" s="158"/>
      <c r="D141" s="247"/>
      <c r="E141" s="94"/>
    </row>
    <row r="142" spans="1:5" ht="12" customHeight="1">
      <c r="A142" s="187" t="s">
        <v>61</v>
      </c>
      <c r="B142" s="7" t="s">
        <v>279</v>
      </c>
      <c r="C142" s="158"/>
      <c r="D142" s="247">
        <v>6134936</v>
      </c>
      <c r="E142" s="94">
        <v>6134936</v>
      </c>
    </row>
    <row r="143" spans="1:5" ht="12" customHeight="1">
      <c r="A143" s="187" t="s">
        <v>195</v>
      </c>
      <c r="B143" s="7" t="s">
        <v>416</v>
      </c>
      <c r="C143" s="158"/>
      <c r="D143" s="247"/>
      <c r="E143" s="94"/>
    </row>
    <row r="144" spans="1:5" s="54" customFormat="1" ht="12" customHeight="1">
      <c r="A144" s="187" t="s">
        <v>196</v>
      </c>
      <c r="B144" s="7" t="s">
        <v>365</v>
      </c>
      <c r="C144" s="158"/>
      <c r="D144" s="247"/>
      <c r="E144" s="94"/>
    </row>
    <row r="145" spans="1:5" s="54" customFormat="1" ht="12" customHeight="1" thickBot="1">
      <c r="A145" s="196" t="s">
        <v>197</v>
      </c>
      <c r="B145" s="5" t="s">
        <v>295</v>
      </c>
      <c r="C145" s="158"/>
      <c r="D145" s="247"/>
      <c r="E145" s="94"/>
    </row>
    <row r="146" spans="1:5" s="54" customFormat="1" ht="12" customHeight="1" thickBot="1">
      <c r="A146" s="25" t="s">
        <v>12</v>
      </c>
      <c r="B146" s="58" t="s">
        <v>366</v>
      </c>
      <c r="C146" s="238">
        <f>+C147+C148+C149+C150+C151</f>
        <v>0</v>
      </c>
      <c r="D146" s="250">
        <f>+D147+D148+D149+D150+D151</f>
        <v>0</v>
      </c>
      <c r="E146" s="232">
        <f>+E147+E148+E149+E150+E151</f>
        <v>0</v>
      </c>
    </row>
    <row r="147" spans="1:5" s="54" customFormat="1" ht="12" customHeight="1">
      <c r="A147" s="187" t="s">
        <v>62</v>
      </c>
      <c r="B147" s="7" t="s">
        <v>361</v>
      </c>
      <c r="C147" s="158"/>
      <c r="D147" s="247"/>
      <c r="E147" s="94"/>
    </row>
    <row r="148" spans="1:5" s="54" customFormat="1" ht="12" customHeight="1">
      <c r="A148" s="187" t="s">
        <v>63</v>
      </c>
      <c r="B148" s="7" t="s">
        <v>368</v>
      </c>
      <c r="C148" s="158"/>
      <c r="D148" s="247"/>
      <c r="E148" s="94"/>
    </row>
    <row r="149" spans="1:5" s="54" customFormat="1" ht="12" customHeight="1">
      <c r="A149" s="187" t="s">
        <v>207</v>
      </c>
      <c r="B149" s="7" t="s">
        <v>363</v>
      </c>
      <c r="C149" s="158"/>
      <c r="D149" s="247"/>
      <c r="E149" s="94"/>
    </row>
    <row r="150" spans="1:5" s="54" customFormat="1" ht="12" customHeight="1">
      <c r="A150" s="187" t="s">
        <v>208</v>
      </c>
      <c r="B150" s="7" t="s">
        <v>405</v>
      </c>
      <c r="C150" s="158"/>
      <c r="D150" s="247"/>
      <c r="E150" s="94"/>
    </row>
    <row r="151" spans="1:5" ht="12.75" customHeight="1" thickBot="1">
      <c r="A151" s="196" t="s">
        <v>367</v>
      </c>
      <c r="B151" s="5" t="s">
        <v>370</v>
      </c>
      <c r="C151" s="160"/>
      <c r="D151" s="248"/>
      <c r="E151" s="96"/>
    </row>
    <row r="152" spans="1:5" ht="12.75" customHeight="1" thickBot="1">
      <c r="A152" s="227" t="s">
        <v>13</v>
      </c>
      <c r="B152" s="58" t="s">
        <v>371</v>
      </c>
      <c r="C152" s="238"/>
      <c r="D152" s="250"/>
      <c r="E152" s="232"/>
    </row>
    <row r="153" spans="1:5" ht="12.75" customHeight="1" thickBot="1">
      <c r="A153" s="227" t="s">
        <v>14</v>
      </c>
      <c r="B153" s="58" t="s">
        <v>372</v>
      </c>
      <c r="C153" s="238"/>
      <c r="D153" s="250"/>
      <c r="E153" s="232"/>
    </row>
    <row r="154" spans="1:5" ht="12" customHeight="1" thickBot="1">
      <c r="A154" s="25" t="s">
        <v>15</v>
      </c>
      <c r="B154" s="58" t="s">
        <v>374</v>
      </c>
      <c r="C154" s="240">
        <f>+C129+C133+C140+C146+C152+C153</f>
        <v>0</v>
      </c>
      <c r="D154" s="252">
        <f>+D129+D133+D140+D146+D152+D153</f>
        <v>6134936</v>
      </c>
      <c r="E154" s="234">
        <f>+E129+E133+E140+E146+E152+E153</f>
        <v>6134936</v>
      </c>
    </row>
    <row r="155" spans="1:5" ht="15" customHeight="1" thickBot="1">
      <c r="A155" s="198" t="s">
        <v>16</v>
      </c>
      <c r="B155" s="144" t="s">
        <v>373</v>
      </c>
      <c r="C155" s="240">
        <f>+C128+C154</f>
        <v>223787761</v>
      </c>
      <c r="D155" s="252">
        <f>+D128+D154</f>
        <v>1080701000</v>
      </c>
      <c r="E155" s="234">
        <f>+E128+E154</f>
        <v>493359662</v>
      </c>
    </row>
    <row r="156" spans="1:5" ht="13.5" thickBot="1">
      <c r="A156" s="147"/>
      <c r="B156" s="148"/>
      <c r="C156" s="432">
        <f>C90-C155</f>
        <v>135199055</v>
      </c>
      <c r="D156" s="432">
        <f>D90-D155</f>
        <v>132974631</v>
      </c>
      <c r="E156" s="149"/>
    </row>
    <row r="157" spans="1:5" ht="15" customHeight="1" thickBot="1">
      <c r="A157" s="90" t="s">
        <v>492</v>
      </c>
      <c r="B157" s="91"/>
      <c r="C157" s="311">
        <v>9</v>
      </c>
      <c r="D157" s="311">
        <v>12</v>
      </c>
      <c r="E157" s="310">
        <v>12</v>
      </c>
    </row>
    <row r="158" spans="1:5" ht="14.25" customHeight="1" thickBot="1">
      <c r="A158" s="90" t="s">
        <v>493</v>
      </c>
      <c r="B158" s="91"/>
      <c r="C158" s="311">
        <v>72</v>
      </c>
      <c r="D158" s="311">
        <v>69</v>
      </c>
      <c r="E158" s="310">
        <v>69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09">
      <selection activeCell="E117" sqref="E117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56" t="str">
        <f>CONCATENATE("6.1.1. melléklet ",Z_ALAPADATOK!A7," ",Z_ALAPADATOK!B7," ",Z_ALAPADATOK!C7," ",Z_ALAPADATOK!D7," ",Z_ALAPADATOK!E7," ",Z_ALAPADATOK!F7," ",Z_ALAPADATOK!G7," ",Z_ALAPADATOK!H7)</f>
        <v>6.1.1. melléklet a … / 2019. ( … ) önkormányzati rendelethez</v>
      </c>
      <c r="C1" s="557"/>
      <c r="D1" s="557"/>
      <c r="E1" s="557"/>
    </row>
    <row r="2" spans="1:5" s="50" customFormat="1" ht="21" customHeight="1" thickBot="1">
      <c r="A2" s="388" t="s">
        <v>45</v>
      </c>
      <c r="B2" s="555" t="str">
        <f>CONCATENATE(Z_ALAPADATOK!A3)</f>
        <v>Tiszaszőlős Községi Önkormányzat</v>
      </c>
      <c r="C2" s="555"/>
      <c r="D2" s="555"/>
      <c r="E2" s="389" t="s">
        <v>39</v>
      </c>
    </row>
    <row r="3" spans="1:5" s="50" customFormat="1" ht="24.75" thickBot="1">
      <c r="A3" s="388" t="s">
        <v>137</v>
      </c>
      <c r="B3" s="555" t="s">
        <v>322</v>
      </c>
      <c r="C3" s="555"/>
      <c r="D3" s="555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'Z_6.1.sz.mell'!E4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CONCATENATE('Z_6.1.sz.mell'!E5)</f>
        <v>Teljesítés
2018. XII. 31.</v>
      </c>
    </row>
    <row r="6" spans="1:5" s="47" customFormat="1" ht="12.75" customHeight="1" thickBot="1">
      <c r="A6" s="72" t="s">
        <v>385</v>
      </c>
      <c r="B6" s="73" t="s">
        <v>386</v>
      </c>
      <c r="C6" s="73" t="s">
        <v>387</v>
      </c>
      <c r="D6" s="305" t="s">
        <v>389</v>
      </c>
      <c r="E6" s="74" t="s">
        <v>388</v>
      </c>
    </row>
    <row r="7" spans="1:5" s="47" customFormat="1" ht="15.75" customHeight="1" thickBot="1">
      <c r="A7" s="552" t="s">
        <v>40</v>
      </c>
      <c r="B7" s="553"/>
      <c r="C7" s="553"/>
      <c r="D7" s="553"/>
      <c r="E7" s="554"/>
    </row>
    <row r="8" spans="1:5" s="47" customFormat="1" ht="12" customHeight="1" thickBot="1">
      <c r="A8" s="25" t="s">
        <v>6</v>
      </c>
      <c r="B8" s="19" t="s">
        <v>160</v>
      </c>
      <c r="C8" s="157">
        <f>+C9+C10+C11+C12+C13+C14</f>
        <v>289906840</v>
      </c>
      <c r="D8" s="245">
        <f>+D9+D10+D11+D12+D13+D14</f>
        <v>170678072</v>
      </c>
      <c r="E8" s="93">
        <f>+E9+E10+E11+E12+E13+E14</f>
        <v>170678072</v>
      </c>
    </row>
    <row r="9" spans="1:5" s="52" customFormat="1" ht="12" customHeight="1">
      <c r="A9" s="187" t="s">
        <v>64</v>
      </c>
      <c r="B9" s="170" t="s">
        <v>161</v>
      </c>
      <c r="C9" s="159">
        <v>70951140</v>
      </c>
      <c r="D9" s="246">
        <v>70999452</v>
      </c>
      <c r="E9" s="95">
        <v>70999452</v>
      </c>
    </row>
    <row r="10" spans="1:5" s="53" customFormat="1" ht="12" customHeight="1">
      <c r="A10" s="188" t="s">
        <v>65</v>
      </c>
      <c r="B10" s="171" t="s">
        <v>162</v>
      </c>
      <c r="C10" s="158">
        <v>40904367</v>
      </c>
      <c r="D10" s="247">
        <v>40702600</v>
      </c>
      <c r="E10" s="94">
        <v>40702600</v>
      </c>
    </row>
    <row r="11" spans="1:5" s="53" customFormat="1" ht="12" customHeight="1">
      <c r="A11" s="188" t="s">
        <v>66</v>
      </c>
      <c r="B11" s="171" t="s">
        <v>163</v>
      </c>
      <c r="C11" s="158">
        <v>53418469</v>
      </c>
      <c r="D11" s="247">
        <v>50406838</v>
      </c>
      <c r="E11" s="94">
        <v>50406838</v>
      </c>
    </row>
    <row r="12" spans="1:5" s="53" customFormat="1" ht="12" customHeight="1">
      <c r="A12" s="188" t="s">
        <v>67</v>
      </c>
      <c r="B12" s="171" t="s">
        <v>164</v>
      </c>
      <c r="C12" s="158">
        <v>1885180</v>
      </c>
      <c r="D12" s="247">
        <v>2450744</v>
      </c>
      <c r="E12" s="94">
        <v>2450744</v>
      </c>
    </row>
    <row r="13" spans="1:5" s="53" customFormat="1" ht="12" customHeight="1">
      <c r="A13" s="188" t="s">
        <v>99</v>
      </c>
      <c r="B13" s="171" t="s">
        <v>393</v>
      </c>
      <c r="C13" s="158">
        <v>122747684</v>
      </c>
      <c r="D13" s="247">
        <v>6118438</v>
      </c>
      <c r="E13" s="94">
        <v>6118438</v>
      </c>
    </row>
    <row r="14" spans="1:5" s="52" customFormat="1" ht="12" customHeight="1" thickBot="1">
      <c r="A14" s="189" t="s">
        <v>68</v>
      </c>
      <c r="B14" s="172" t="s">
        <v>334</v>
      </c>
      <c r="C14" s="158"/>
      <c r="D14" s="247"/>
      <c r="E14" s="94"/>
    </row>
    <row r="15" spans="1:5" s="52" customFormat="1" ht="12" customHeight="1" thickBot="1">
      <c r="A15" s="25" t="s">
        <v>7</v>
      </c>
      <c r="B15" s="100" t="s">
        <v>165</v>
      </c>
      <c r="C15" s="157">
        <f>+C16+C17+C18+C19+C20</f>
        <v>20569406</v>
      </c>
      <c r="D15" s="245">
        <f>+D16+D17+D18+D19+D20</f>
        <v>151743277</v>
      </c>
      <c r="E15" s="93">
        <f>+E16+E17+E18+E19+E20</f>
        <v>113573823</v>
      </c>
    </row>
    <row r="16" spans="1:5" s="52" customFormat="1" ht="12" customHeight="1">
      <c r="A16" s="187" t="s">
        <v>70</v>
      </c>
      <c r="B16" s="170" t="s">
        <v>166</v>
      </c>
      <c r="C16" s="159"/>
      <c r="D16" s="246"/>
      <c r="E16" s="95"/>
    </row>
    <row r="17" spans="1:5" s="52" customFormat="1" ht="12" customHeight="1">
      <c r="A17" s="188" t="s">
        <v>71</v>
      </c>
      <c r="B17" s="171" t="s">
        <v>167</v>
      </c>
      <c r="C17" s="158"/>
      <c r="D17" s="247"/>
      <c r="E17" s="94"/>
    </row>
    <row r="18" spans="1:5" s="52" customFormat="1" ht="12" customHeight="1">
      <c r="A18" s="188" t="s">
        <v>72</v>
      </c>
      <c r="B18" s="171" t="s">
        <v>325</v>
      </c>
      <c r="C18" s="158"/>
      <c r="D18" s="247"/>
      <c r="E18" s="94"/>
    </row>
    <row r="19" spans="1:5" s="52" customFormat="1" ht="12" customHeight="1">
      <c r="A19" s="188" t="s">
        <v>73</v>
      </c>
      <c r="B19" s="171" t="s">
        <v>326</v>
      </c>
      <c r="C19" s="158"/>
      <c r="D19" s="247"/>
      <c r="E19" s="94"/>
    </row>
    <row r="20" spans="1:5" s="52" customFormat="1" ht="12" customHeight="1">
      <c r="A20" s="188" t="s">
        <v>74</v>
      </c>
      <c r="B20" s="171" t="s">
        <v>168</v>
      </c>
      <c r="C20" s="158">
        <v>20569406</v>
      </c>
      <c r="D20" s="247">
        <v>151743277</v>
      </c>
      <c r="E20" s="94">
        <v>113573823</v>
      </c>
    </row>
    <row r="21" spans="1:5" s="53" customFormat="1" ht="12" customHeight="1" thickBot="1">
      <c r="A21" s="189" t="s">
        <v>81</v>
      </c>
      <c r="B21" s="172" t="s">
        <v>169</v>
      </c>
      <c r="C21" s="160"/>
      <c r="D21" s="248">
        <v>43341960</v>
      </c>
      <c r="E21" s="96">
        <v>14206272</v>
      </c>
    </row>
    <row r="22" spans="1:5" s="53" customFormat="1" ht="12" customHeight="1" thickBot="1">
      <c r="A22" s="25" t="s">
        <v>8</v>
      </c>
      <c r="B22" s="19" t="s">
        <v>170</v>
      </c>
      <c r="C22" s="157">
        <f>+C23+C24+C25+C26+C27</f>
        <v>13128394</v>
      </c>
      <c r="D22" s="245">
        <f>+D23+D24+D25+D26+D27</f>
        <v>87520539</v>
      </c>
      <c r="E22" s="93">
        <f>+E23+E24+E25+E26+E27</f>
        <v>85438877</v>
      </c>
    </row>
    <row r="23" spans="1:5" s="53" customFormat="1" ht="12" customHeight="1">
      <c r="A23" s="187" t="s">
        <v>53</v>
      </c>
      <c r="B23" s="170" t="s">
        <v>171</v>
      </c>
      <c r="C23" s="159">
        <v>13128394</v>
      </c>
      <c r="D23" s="246">
        <v>73128394</v>
      </c>
      <c r="E23" s="95">
        <v>73128394</v>
      </c>
    </row>
    <row r="24" spans="1:5" s="52" customFormat="1" ht="12" customHeight="1">
      <c r="A24" s="188" t="s">
        <v>54</v>
      </c>
      <c r="B24" s="171" t="s">
        <v>172</v>
      </c>
      <c r="C24" s="158"/>
      <c r="D24" s="247"/>
      <c r="E24" s="94"/>
    </row>
    <row r="25" spans="1:5" s="53" customFormat="1" ht="12" customHeight="1">
      <c r="A25" s="188" t="s">
        <v>55</v>
      </c>
      <c r="B25" s="171" t="s">
        <v>327</v>
      </c>
      <c r="C25" s="158"/>
      <c r="D25" s="247"/>
      <c r="E25" s="94"/>
    </row>
    <row r="26" spans="1:5" s="53" customFormat="1" ht="12" customHeight="1">
      <c r="A26" s="188" t="s">
        <v>56</v>
      </c>
      <c r="B26" s="171" t="s">
        <v>328</v>
      </c>
      <c r="C26" s="158"/>
      <c r="D26" s="247"/>
      <c r="E26" s="94"/>
    </row>
    <row r="27" spans="1:5" s="53" customFormat="1" ht="12" customHeight="1">
      <c r="A27" s="188" t="s">
        <v>112</v>
      </c>
      <c r="B27" s="171" t="s">
        <v>173</v>
      </c>
      <c r="C27" s="158"/>
      <c r="D27" s="247">
        <v>14392145</v>
      </c>
      <c r="E27" s="94">
        <v>12310483</v>
      </c>
    </row>
    <row r="28" spans="1:5" s="53" customFormat="1" ht="12" customHeight="1" thickBot="1">
      <c r="A28" s="189" t="s">
        <v>113</v>
      </c>
      <c r="B28" s="172" t="s">
        <v>174</v>
      </c>
      <c r="C28" s="160"/>
      <c r="D28" s="248">
        <v>5405244</v>
      </c>
      <c r="E28" s="96">
        <v>2905244</v>
      </c>
    </row>
    <row r="29" spans="1:5" s="53" customFormat="1" ht="12" customHeight="1" thickBot="1">
      <c r="A29" s="25" t="s">
        <v>114</v>
      </c>
      <c r="B29" s="19" t="s">
        <v>482</v>
      </c>
      <c r="C29" s="163">
        <f>SUM(C30:C36)</f>
        <v>22430000</v>
      </c>
      <c r="D29" s="163">
        <f>SUM(D30:D36)</f>
        <v>22430000</v>
      </c>
      <c r="E29" s="199">
        <f>SUM(E30:E36)</f>
        <v>34848748</v>
      </c>
    </row>
    <row r="30" spans="1:5" s="53" customFormat="1" ht="12" customHeight="1">
      <c r="A30" s="187" t="s">
        <v>175</v>
      </c>
      <c r="B30" s="170" t="s">
        <v>483</v>
      </c>
      <c r="C30" s="159">
        <v>480000</v>
      </c>
      <c r="D30" s="159">
        <v>480000</v>
      </c>
      <c r="E30" s="95">
        <v>200340</v>
      </c>
    </row>
    <row r="31" spans="1:5" s="53" customFormat="1" ht="12" customHeight="1">
      <c r="A31" s="188" t="s">
        <v>176</v>
      </c>
      <c r="B31" s="171" t="s">
        <v>484</v>
      </c>
      <c r="C31" s="158">
        <v>800000</v>
      </c>
      <c r="D31" s="158">
        <v>800000</v>
      </c>
      <c r="E31" s="94">
        <v>1032600</v>
      </c>
    </row>
    <row r="32" spans="1:5" s="53" customFormat="1" ht="12" customHeight="1">
      <c r="A32" s="188" t="s">
        <v>177</v>
      </c>
      <c r="B32" s="171" t="s">
        <v>485</v>
      </c>
      <c r="C32" s="158">
        <v>18000000</v>
      </c>
      <c r="D32" s="158">
        <v>18000000</v>
      </c>
      <c r="E32" s="94">
        <v>30411555</v>
      </c>
    </row>
    <row r="33" spans="1:5" s="53" customFormat="1" ht="12" customHeight="1">
      <c r="A33" s="188" t="s">
        <v>178</v>
      </c>
      <c r="B33" s="171" t="s">
        <v>486</v>
      </c>
      <c r="C33" s="158">
        <v>100000</v>
      </c>
      <c r="D33" s="158">
        <v>100000</v>
      </c>
      <c r="E33" s="94"/>
    </row>
    <row r="34" spans="1:5" s="53" customFormat="1" ht="12" customHeight="1">
      <c r="A34" s="188" t="s">
        <v>487</v>
      </c>
      <c r="B34" s="171" t="s">
        <v>179</v>
      </c>
      <c r="C34" s="158">
        <v>2500000</v>
      </c>
      <c r="D34" s="158">
        <v>2500000</v>
      </c>
      <c r="E34" s="94">
        <v>2715916</v>
      </c>
    </row>
    <row r="35" spans="1:5" s="53" customFormat="1" ht="12" customHeight="1">
      <c r="A35" s="188" t="s">
        <v>488</v>
      </c>
      <c r="B35" s="171" t="s">
        <v>180</v>
      </c>
      <c r="C35" s="158">
        <v>200000</v>
      </c>
      <c r="D35" s="158">
        <v>200000</v>
      </c>
      <c r="E35" s="94"/>
    </row>
    <row r="36" spans="1:5" s="53" customFormat="1" ht="12" customHeight="1" thickBot="1">
      <c r="A36" s="189" t="s">
        <v>489</v>
      </c>
      <c r="B36" s="321" t="s">
        <v>181</v>
      </c>
      <c r="C36" s="160">
        <v>350000</v>
      </c>
      <c r="D36" s="160">
        <v>350000</v>
      </c>
      <c r="E36" s="96">
        <v>488337</v>
      </c>
    </row>
    <row r="37" spans="1:5" s="53" customFormat="1" ht="12" customHeight="1" thickBot="1">
      <c r="A37" s="25" t="s">
        <v>10</v>
      </c>
      <c r="B37" s="19" t="s">
        <v>335</v>
      </c>
      <c r="C37" s="157">
        <f>SUM(C38:C48)</f>
        <v>12712176</v>
      </c>
      <c r="D37" s="245">
        <f>SUM(D38:D48)</f>
        <v>12712176</v>
      </c>
      <c r="E37" s="93">
        <f>SUM(E38:E48)</f>
        <v>12767520</v>
      </c>
    </row>
    <row r="38" spans="1:5" s="53" customFormat="1" ht="12" customHeight="1">
      <c r="A38" s="187" t="s">
        <v>57</v>
      </c>
      <c r="B38" s="170" t="s">
        <v>184</v>
      </c>
      <c r="C38" s="159">
        <v>2000000</v>
      </c>
      <c r="D38" s="246">
        <v>2000000</v>
      </c>
      <c r="E38" s="95">
        <v>1796066</v>
      </c>
    </row>
    <row r="39" spans="1:5" s="53" customFormat="1" ht="12" customHeight="1">
      <c r="A39" s="188" t="s">
        <v>58</v>
      </c>
      <c r="B39" s="171" t="s">
        <v>185</v>
      </c>
      <c r="C39" s="158">
        <v>7115000</v>
      </c>
      <c r="D39" s="247">
        <v>7115000</v>
      </c>
      <c r="E39" s="94">
        <v>6834147</v>
      </c>
    </row>
    <row r="40" spans="1:5" s="53" customFormat="1" ht="12" customHeight="1">
      <c r="A40" s="188" t="s">
        <v>59</v>
      </c>
      <c r="B40" s="171" t="s">
        <v>186</v>
      </c>
      <c r="C40" s="158">
        <v>926000</v>
      </c>
      <c r="D40" s="247">
        <v>926000</v>
      </c>
      <c r="E40" s="94">
        <v>837731</v>
      </c>
    </row>
    <row r="41" spans="1:5" s="53" customFormat="1" ht="12" customHeight="1">
      <c r="A41" s="188" t="s">
        <v>116</v>
      </c>
      <c r="B41" s="171" t="s">
        <v>187</v>
      </c>
      <c r="C41" s="158"/>
      <c r="D41" s="247"/>
      <c r="E41" s="94"/>
    </row>
    <row r="42" spans="1:5" s="53" customFormat="1" ht="12" customHeight="1">
      <c r="A42" s="188" t="s">
        <v>117</v>
      </c>
      <c r="B42" s="171" t="s">
        <v>188</v>
      </c>
      <c r="C42" s="158">
        <v>182595</v>
      </c>
      <c r="D42" s="247">
        <v>182595</v>
      </c>
      <c r="E42" s="94">
        <v>285167</v>
      </c>
    </row>
    <row r="43" spans="1:5" s="53" customFormat="1" ht="12" customHeight="1">
      <c r="A43" s="188" t="s">
        <v>118</v>
      </c>
      <c r="B43" s="171" t="s">
        <v>189</v>
      </c>
      <c r="C43" s="158">
        <v>2488581</v>
      </c>
      <c r="D43" s="247">
        <v>2488581</v>
      </c>
      <c r="E43" s="94">
        <v>2344705</v>
      </c>
    </row>
    <row r="44" spans="1:5" s="53" customFormat="1" ht="12" customHeight="1">
      <c r="A44" s="188" t="s">
        <v>119</v>
      </c>
      <c r="B44" s="171" t="s">
        <v>190</v>
      </c>
      <c r="C44" s="158"/>
      <c r="D44" s="247"/>
      <c r="E44" s="94"/>
    </row>
    <row r="45" spans="1:5" s="53" customFormat="1" ht="12" customHeight="1">
      <c r="A45" s="188" t="s">
        <v>120</v>
      </c>
      <c r="B45" s="171" t="s">
        <v>490</v>
      </c>
      <c r="C45" s="158"/>
      <c r="D45" s="247"/>
      <c r="E45" s="94"/>
    </row>
    <row r="46" spans="1:5" s="53" customFormat="1" ht="12" customHeight="1">
      <c r="A46" s="188" t="s">
        <v>182</v>
      </c>
      <c r="B46" s="171" t="s">
        <v>192</v>
      </c>
      <c r="C46" s="161"/>
      <c r="D46" s="306"/>
      <c r="E46" s="97"/>
    </row>
    <row r="47" spans="1:5" s="53" customFormat="1" ht="12" customHeight="1">
      <c r="A47" s="189" t="s">
        <v>183</v>
      </c>
      <c r="B47" s="172" t="s">
        <v>337</v>
      </c>
      <c r="C47" s="162"/>
      <c r="D47" s="307"/>
      <c r="E47" s="98"/>
    </row>
    <row r="48" spans="1:5" s="53" customFormat="1" ht="12" customHeight="1" thickBot="1">
      <c r="A48" s="189" t="s">
        <v>336</v>
      </c>
      <c r="B48" s="172" t="s">
        <v>193</v>
      </c>
      <c r="C48" s="162"/>
      <c r="D48" s="307"/>
      <c r="E48" s="98">
        <v>669704</v>
      </c>
    </row>
    <row r="49" spans="1:5" s="53" customFormat="1" ht="12" customHeight="1" thickBot="1">
      <c r="A49" s="25" t="s">
        <v>11</v>
      </c>
      <c r="B49" s="19" t="s">
        <v>194</v>
      </c>
      <c r="C49" s="157">
        <f>SUM(C50:C54)</f>
        <v>0</v>
      </c>
      <c r="D49" s="245">
        <f>SUM(D50:D54)</f>
        <v>0</v>
      </c>
      <c r="E49" s="93">
        <f>SUM(E50:E54)</f>
        <v>64000</v>
      </c>
    </row>
    <row r="50" spans="1:5" s="53" customFormat="1" ht="12" customHeight="1">
      <c r="A50" s="187" t="s">
        <v>60</v>
      </c>
      <c r="B50" s="170" t="s">
        <v>198</v>
      </c>
      <c r="C50" s="210"/>
      <c r="D50" s="308"/>
      <c r="E50" s="99"/>
    </row>
    <row r="51" spans="1:5" s="53" customFormat="1" ht="12" customHeight="1">
      <c r="A51" s="188" t="s">
        <v>61</v>
      </c>
      <c r="B51" s="171" t="s">
        <v>199</v>
      </c>
      <c r="C51" s="161"/>
      <c r="D51" s="306"/>
      <c r="E51" s="97">
        <v>64000</v>
      </c>
    </row>
    <row r="52" spans="1:5" s="53" customFormat="1" ht="12" customHeight="1">
      <c r="A52" s="188" t="s">
        <v>195</v>
      </c>
      <c r="B52" s="171" t="s">
        <v>200</v>
      </c>
      <c r="C52" s="161"/>
      <c r="D52" s="306"/>
      <c r="E52" s="97"/>
    </row>
    <row r="53" spans="1:5" s="53" customFormat="1" ht="12" customHeight="1">
      <c r="A53" s="188" t="s">
        <v>196</v>
      </c>
      <c r="B53" s="171" t="s">
        <v>201</v>
      </c>
      <c r="C53" s="161"/>
      <c r="D53" s="306"/>
      <c r="E53" s="97"/>
    </row>
    <row r="54" spans="1:5" s="53" customFormat="1" ht="12" customHeight="1" thickBot="1">
      <c r="A54" s="189" t="s">
        <v>197</v>
      </c>
      <c r="B54" s="172" t="s">
        <v>202</v>
      </c>
      <c r="C54" s="162"/>
      <c r="D54" s="307"/>
      <c r="E54" s="98"/>
    </row>
    <row r="55" spans="1:5" s="53" customFormat="1" ht="12" customHeight="1" thickBot="1">
      <c r="A55" s="25" t="s">
        <v>121</v>
      </c>
      <c r="B55" s="19" t="s">
        <v>203</v>
      </c>
      <c r="C55" s="157">
        <f>SUM(C56:C58)</f>
        <v>0</v>
      </c>
      <c r="D55" s="245">
        <f>SUM(D56:D58)</f>
        <v>365000</v>
      </c>
      <c r="E55" s="93">
        <f>SUM(E56:E58)</f>
        <v>6188041</v>
      </c>
    </row>
    <row r="56" spans="1:5" s="53" customFormat="1" ht="12" customHeight="1">
      <c r="A56" s="187" t="s">
        <v>62</v>
      </c>
      <c r="B56" s="170" t="s">
        <v>204</v>
      </c>
      <c r="C56" s="159"/>
      <c r="D56" s="246"/>
      <c r="E56" s="95"/>
    </row>
    <row r="57" spans="1:5" s="53" customFormat="1" ht="12" customHeight="1">
      <c r="A57" s="188" t="s">
        <v>63</v>
      </c>
      <c r="B57" s="171" t="s">
        <v>329</v>
      </c>
      <c r="C57" s="158"/>
      <c r="D57" s="247"/>
      <c r="E57" s="94"/>
    </row>
    <row r="58" spans="1:5" s="53" customFormat="1" ht="12" customHeight="1">
      <c r="A58" s="188" t="s">
        <v>207</v>
      </c>
      <c r="B58" s="171" t="s">
        <v>205</v>
      </c>
      <c r="C58" s="158"/>
      <c r="D58" s="247">
        <v>365000</v>
      </c>
      <c r="E58" s="94">
        <v>6188041</v>
      </c>
    </row>
    <row r="59" spans="1:5" s="53" customFormat="1" ht="12" customHeight="1" thickBot="1">
      <c r="A59" s="189" t="s">
        <v>208</v>
      </c>
      <c r="B59" s="172" t="s">
        <v>206</v>
      </c>
      <c r="C59" s="160"/>
      <c r="D59" s="248"/>
      <c r="E59" s="96"/>
    </row>
    <row r="60" spans="1:5" s="53" customFormat="1" ht="12" customHeight="1" thickBot="1">
      <c r="A60" s="25" t="s">
        <v>13</v>
      </c>
      <c r="B60" s="100" t="s">
        <v>209</v>
      </c>
      <c r="C60" s="157">
        <f>SUM(C61:C63)</f>
        <v>0</v>
      </c>
      <c r="D60" s="245">
        <f>SUM(D61:D63)</f>
        <v>4008662</v>
      </c>
      <c r="E60" s="93">
        <f>SUM(E61:E63)</f>
        <v>0</v>
      </c>
    </row>
    <row r="61" spans="1:5" s="53" customFormat="1" ht="12" customHeight="1">
      <c r="A61" s="187" t="s">
        <v>122</v>
      </c>
      <c r="B61" s="170" t="s">
        <v>211</v>
      </c>
      <c r="C61" s="161"/>
      <c r="D61" s="306"/>
      <c r="E61" s="97"/>
    </row>
    <row r="62" spans="1:5" s="53" customFormat="1" ht="12" customHeight="1">
      <c r="A62" s="188" t="s">
        <v>123</v>
      </c>
      <c r="B62" s="171" t="s">
        <v>330</v>
      </c>
      <c r="C62" s="161"/>
      <c r="D62" s="306"/>
      <c r="E62" s="97"/>
    </row>
    <row r="63" spans="1:5" s="53" customFormat="1" ht="12" customHeight="1">
      <c r="A63" s="188" t="s">
        <v>142</v>
      </c>
      <c r="B63" s="171" t="s">
        <v>212</v>
      </c>
      <c r="C63" s="161"/>
      <c r="D63" s="306">
        <v>4008662</v>
      </c>
      <c r="E63" s="97"/>
    </row>
    <row r="64" spans="1:5" s="53" customFormat="1" ht="12" customHeight="1" thickBot="1">
      <c r="A64" s="189" t="s">
        <v>210</v>
      </c>
      <c r="B64" s="172" t="s">
        <v>213</v>
      </c>
      <c r="C64" s="161"/>
      <c r="D64" s="306"/>
      <c r="E64" s="97"/>
    </row>
    <row r="65" spans="1:5" s="53" customFormat="1" ht="12" customHeight="1" thickBot="1">
      <c r="A65" s="25" t="s">
        <v>14</v>
      </c>
      <c r="B65" s="19" t="s">
        <v>214</v>
      </c>
      <c r="C65" s="163">
        <f>+C8+C15+C22+C29+C37+C49+C55+C60</f>
        <v>358746816</v>
      </c>
      <c r="D65" s="249">
        <f>+D8+D15+D22+D29+D37+D49+D55+D60</f>
        <v>449457726</v>
      </c>
      <c r="E65" s="199">
        <f>+E8+E15+E22+E29+E37+E49+E55+E60</f>
        <v>423559081</v>
      </c>
    </row>
    <row r="66" spans="1:5" s="53" customFormat="1" ht="12" customHeight="1" thickBot="1">
      <c r="A66" s="190" t="s">
        <v>299</v>
      </c>
      <c r="B66" s="100" t="s">
        <v>216</v>
      </c>
      <c r="C66" s="157">
        <f>SUM(C67:C69)</f>
        <v>0</v>
      </c>
      <c r="D66" s="245">
        <f>SUM(D67:D69)</f>
        <v>0</v>
      </c>
      <c r="E66" s="93">
        <f>SUM(E67:E69)</f>
        <v>0</v>
      </c>
    </row>
    <row r="67" spans="1:5" s="53" customFormat="1" ht="12" customHeight="1">
      <c r="A67" s="187" t="s">
        <v>244</v>
      </c>
      <c r="B67" s="170" t="s">
        <v>217</v>
      </c>
      <c r="C67" s="161"/>
      <c r="D67" s="306"/>
      <c r="E67" s="97"/>
    </row>
    <row r="68" spans="1:5" s="53" customFormat="1" ht="12" customHeight="1">
      <c r="A68" s="188" t="s">
        <v>253</v>
      </c>
      <c r="B68" s="171" t="s">
        <v>218</v>
      </c>
      <c r="C68" s="161"/>
      <c r="D68" s="306"/>
      <c r="E68" s="97"/>
    </row>
    <row r="69" spans="1:5" s="53" customFormat="1" ht="12" customHeight="1" thickBot="1">
      <c r="A69" s="197" t="s">
        <v>254</v>
      </c>
      <c r="B69" s="376" t="s">
        <v>219</v>
      </c>
      <c r="C69" s="377"/>
      <c r="D69" s="309"/>
      <c r="E69" s="378"/>
    </row>
    <row r="70" spans="1:5" s="53" customFormat="1" ht="12" customHeight="1" thickBot="1">
      <c r="A70" s="190" t="s">
        <v>220</v>
      </c>
      <c r="B70" s="100" t="s">
        <v>221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>
      <c r="A71" s="187" t="s">
        <v>100</v>
      </c>
      <c r="B71" s="359" t="s">
        <v>222</v>
      </c>
      <c r="C71" s="161"/>
      <c r="D71" s="161"/>
      <c r="E71" s="97"/>
    </row>
    <row r="72" spans="1:5" s="53" customFormat="1" ht="12" customHeight="1">
      <c r="A72" s="188" t="s">
        <v>101</v>
      </c>
      <c r="B72" s="359" t="s">
        <v>497</v>
      </c>
      <c r="C72" s="161"/>
      <c r="D72" s="161"/>
      <c r="E72" s="97"/>
    </row>
    <row r="73" spans="1:5" s="53" customFormat="1" ht="12" customHeight="1">
      <c r="A73" s="188" t="s">
        <v>245</v>
      </c>
      <c r="B73" s="359" t="s">
        <v>223</v>
      </c>
      <c r="C73" s="161"/>
      <c r="D73" s="161"/>
      <c r="E73" s="97"/>
    </row>
    <row r="74" spans="1:5" s="53" customFormat="1" ht="12" customHeight="1" thickBot="1">
      <c r="A74" s="189" t="s">
        <v>246</v>
      </c>
      <c r="B74" s="360" t="s">
        <v>498</v>
      </c>
      <c r="C74" s="161"/>
      <c r="D74" s="161"/>
      <c r="E74" s="97"/>
    </row>
    <row r="75" spans="1:5" s="53" customFormat="1" ht="12" customHeight="1" thickBot="1">
      <c r="A75" s="190" t="s">
        <v>224</v>
      </c>
      <c r="B75" s="100" t="s">
        <v>225</v>
      </c>
      <c r="C75" s="157">
        <f>SUM(C76:C77)</f>
        <v>0</v>
      </c>
      <c r="D75" s="157">
        <f>SUM(D76:D77)</f>
        <v>757844335</v>
      </c>
      <c r="E75" s="93">
        <f>SUM(E76:E77)</f>
        <v>757844335</v>
      </c>
    </row>
    <row r="76" spans="1:5" s="53" customFormat="1" ht="12" customHeight="1">
      <c r="A76" s="187" t="s">
        <v>247</v>
      </c>
      <c r="B76" s="170" t="s">
        <v>226</v>
      </c>
      <c r="C76" s="161"/>
      <c r="D76" s="161">
        <v>757844335</v>
      </c>
      <c r="E76" s="97">
        <v>757844335</v>
      </c>
    </row>
    <row r="77" spans="1:5" s="53" customFormat="1" ht="12" customHeight="1" thickBot="1">
      <c r="A77" s="189" t="s">
        <v>248</v>
      </c>
      <c r="B77" s="172" t="s">
        <v>227</v>
      </c>
      <c r="C77" s="161"/>
      <c r="D77" s="161"/>
      <c r="E77" s="97"/>
    </row>
    <row r="78" spans="1:5" s="52" customFormat="1" ht="12" customHeight="1" thickBot="1">
      <c r="A78" s="190" t="s">
        <v>228</v>
      </c>
      <c r="B78" s="100" t="s">
        <v>229</v>
      </c>
      <c r="C78" s="157">
        <f>SUM(C79:C81)</f>
        <v>0</v>
      </c>
      <c r="D78" s="157">
        <f>SUM(D79:D81)</f>
        <v>6133570</v>
      </c>
      <c r="E78" s="93">
        <f>SUM(E79:E81)</f>
        <v>6133570</v>
      </c>
    </row>
    <row r="79" spans="1:5" s="53" customFormat="1" ht="12" customHeight="1">
      <c r="A79" s="187" t="s">
        <v>249</v>
      </c>
      <c r="B79" s="170" t="s">
        <v>230</v>
      </c>
      <c r="C79" s="161"/>
      <c r="D79" s="161">
        <v>6133570</v>
      </c>
      <c r="E79" s="97">
        <v>6133570</v>
      </c>
    </row>
    <row r="80" spans="1:5" s="53" customFormat="1" ht="12" customHeight="1">
      <c r="A80" s="188" t="s">
        <v>250</v>
      </c>
      <c r="B80" s="171" t="s">
        <v>231</v>
      </c>
      <c r="C80" s="161"/>
      <c r="D80" s="161"/>
      <c r="E80" s="97"/>
    </row>
    <row r="81" spans="1:5" s="53" customFormat="1" ht="12" customHeight="1" thickBot="1">
      <c r="A81" s="189" t="s">
        <v>251</v>
      </c>
      <c r="B81" s="172" t="s">
        <v>499</v>
      </c>
      <c r="C81" s="161"/>
      <c r="D81" s="161"/>
      <c r="E81" s="97"/>
    </row>
    <row r="82" spans="1:5" s="53" customFormat="1" ht="12" customHeight="1" thickBot="1">
      <c r="A82" s="190" t="s">
        <v>232</v>
      </c>
      <c r="B82" s="100" t="s">
        <v>252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>
      <c r="A83" s="191" t="s">
        <v>233</v>
      </c>
      <c r="B83" s="170" t="s">
        <v>234</v>
      </c>
      <c r="C83" s="161"/>
      <c r="D83" s="161"/>
      <c r="E83" s="97"/>
    </row>
    <row r="84" spans="1:5" s="53" customFormat="1" ht="12" customHeight="1">
      <c r="A84" s="192" t="s">
        <v>235</v>
      </c>
      <c r="B84" s="171" t="s">
        <v>236</v>
      </c>
      <c r="C84" s="161"/>
      <c r="D84" s="161"/>
      <c r="E84" s="97"/>
    </row>
    <row r="85" spans="1:5" s="53" customFormat="1" ht="12" customHeight="1">
      <c r="A85" s="192" t="s">
        <v>237</v>
      </c>
      <c r="B85" s="171" t="s">
        <v>238</v>
      </c>
      <c r="C85" s="161"/>
      <c r="D85" s="161"/>
      <c r="E85" s="97"/>
    </row>
    <row r="86" spans="1:5" s="52" customFormat="1" ht="12" customHeight="1" thickBot="1">
      <c r="A86" s="193" t="s">
        <v>239</v>
      </c>
      <c r="B86" s="172" t="s">
        <v>240</v>
      </c>
      <c r="C86" s="161"/>
      <c r="D86" s="161"/>
      <c r="E86" s="97"/>
    </row>
    <row r="87" spans="1:5" s="52" customFormat="1" ht="12" customHeight="1" thickBot="1">
      <c r="A87" s="190" t="s">
        <v>241</v>
      </c>
      <c r="B87" s="100" t="s">
        <v>376</v>
      </c>
      <c r="C87" s="213"/>
      <c r="D87" s="213"/>
      <c r="E87" s="214"/>
    </row>
    <row r="88" spans="1:5" s="52" customFormat="1" ht="12" customHeight="1" thickBot="1">
      <c r="A88" s="190" t="s">
        <v>394</v>
      </c>
      <c r="B88" s="100" t="s">
        <v>242</v>
      </c>
      <c r="C88" s="213"/>
      <c r="D88" s="213"/>
      <c r="E88" s="214"/>
    </row>
    <row r="89" spans="1:5" s="52" customFormat="1" ht="12" customHeight="1" thickBot="1">
      <c r="A89" s="190" t="s">
        <v>395</v>
      </c>
      <c r="B89" s="177" t="s">
        <v>379</v>
      </c>
      <c r="C89" s="163">
        <f>+C66+C70+C75+C78+C82+C88+C87</f>
        <v>0</v>
      </c>
      <c r="D89" s="163">
        <f>+D66+D70+D75+D78+D82+D88+D87</f>
        <v>763977905</v>
      </c>
      <c r="E89" s="199">
        <f>+E66+E70+E75+E78+E82+E88+E87</f>
        <v>763977905</v>
      </c>
    </row>
    <row r="90" spans="1:5" s="52" customFormat="1" ht="12" customHeight="1" thickBot="1">
      <c r="A90" s="194" t="s">
        <v>396</v>
      </c>
      <c r="B90" s="178" t="s">
        <v>397</v>
      </c>
      <c r="C90" s="163">
        <f>+C65+C89</f>
        <v>358746816</v>
      </c>
      <c r="D90" s="163">
        <f>+D65+D89</f>
        <v>1213435631</v>
      </c>
      <c r="E90" s="199">
        <f>+E65+E89</f>
        <v>1187536986</v>
      </c>
    </row>
    <row r="91" spans="1:3" s="53" customFormat="1" ht="15" customHeight="1" thickBot="1">
      <c r="A91" s="83"/>
      <c r="B91" s="84"/>
      <c r="C91" s="139"/>
    </row>
    <row r="92" spans="1:5" s="47" customFormat="1" ht="16.5" customHeight="1" thickBot="1">
      <c r="A92" s="552" t="s">
        <v>41</v>
      </c>
      <c r="B92" s="553"/>
      <c r="C92" s="553"/>
      <c r="D92" s="553"/>
      <c r="E92" s="554"/>
    </row>
    <row r="93" spans="1:5" s="54" customFormat="1" ht="12" customHeight="1" thickBot="1">
      <c r="A93" s="164" t="s">
        <v>6</v>
      </c>
      <c r="B93" s="24" t="s">
        <v>401</v>
      </c>
      <c r="C93" s="156">
        <f>+C94+C95+C96+C97+C98+C111</f>
        <v>173368973</v>
      </c>
      <c r="D93" s="156">
        <f>+D94+D95+D96+D97+D98+D111</f>
        <v>362420327</v>
      </c>
      <c r="E93" s="228">
        <f>+E94+E95+E96+E97+E98+E111</f>
        <v>267739136</v>
      </c>
    </row>
    <row r="94" spans="1:5" ht="12" customHeight="1">
      <c r="A94" s="195" t="s">
        <v>64</v>
      </c>
      <c r="B94" s="8" t="s">
        <v>35</v>
      </c>
      <c r="C94" s="235">
        <v>52692983</v>
      </c>
      <c r="D94" s="235">
        <v>131772078</v>
      </c>
      <c r="E94" s="229">
        <v>113636155</v>
      </c>
    </row>
    <row r="95" spans="1:5" ht="12" customHeight="1">
      <c r="A95" s="188" t="s">
        <v>65</v>
      </c>
      <c r="B95" s="6" t="s">
        <v>124</v>
      </c>
      <c r="C95" s="158">
        <v>9681989</v>
      </c>
      <c r="D95" s="158">
        <v>19463365</v>
      </c>
      <c r="E95" s="94">
        <v>15744775</v>
      </c>
    </row>
    <row r="96" spans="1:5" ht="12" customHeight="1">
      <c r="A96" s="188" t="s">
        <v>66</v>
      </c>
      <c r="B96" s="6" t="s">
        <v>92</v>
      </c>
      <c r="C96" s="160">
        <v>80372001</v>
      </c>
      <c r="D96" s="158">
        <v>178608811</v>
      </c>
      <c r="E96" s="96">
        <v>111285025</v>
      </c>
    </row>
    <row r="97" spans="1:5" ht="12" customHeight="1">
      <c r="A97" s="188" t="s">
        <v>67</v>
      </c>
      <c r="B97" s="9" t="s">
        <v>125</v>
      </c>
      <c r="C97" s="160">
        <v>20459000</v>
      </c>
      <c r="D97" s="248">
        <v>23199404</v>
      </c>
      <c r="E97" s="96">
        <v>16305590</v>
      </c>
    </row>
    <row r="98" spans="1:5" ht="12" customHeight="1">
      <c r="A98" s="188" t="s">
        <v>76</v>
      </c>
      <c r="B98" s="17" t="s">
        <v>126</v>
      </c>
      <c r="C98" s="160">
        <f>SUM(C99:C110)</f>
        <v>9763000</v>
      </c>
      <c r="D98" s="160">
        <f>SUM(D99:D110)</f>
        <v>9376669</v>
      </c>
      <c r="E98" s="465">
        <f>SUM(E99:E110)</f>
        <v>10767591</v>
      </c>
    </row>
    <row r="99" spans="1:5" ht="12" customHeight="1">
      <c r="A99" s="188" t="s">
        <v>68</v>
      </c>
      <c r="B99" s="6" t="s">
        <v>398</v>
      </c>
      <c r="C99" s="160"/>
      <c r="D99" s="248">
        <v>2379666</v>
      </c>
      <c r="E99" s="96">
        <v>2379666</v>
      </c>
    </row>
    <row r="100" spans="1:5" ht="12" customHeight="1">
      <c r="A100" s="188" t="s">
        <v>69</v>
      </c>
      <c r="B100" s="64" t="s">
        <v>342</v>
      </c>
      <c r="C100" s="160"/>
      <c r="D100" s="248"/>
      <c r="E100" s="96"/>
    </row>
    <row r="101" spans="1:5" ht="12" customHeight="1">
      <c r="A101" s="188" t="s">
        <v>77</v>
      </c>
      <c r="B101" s="64" t="s">
        <v>341</v>
      </c>
      <c r="C101" s="160"/>
      <c r="D101" s="248"/>
      <c r="E101" s="96"/>
    </row>
    <row r="102" spans="1:5" ht="12" customHeight="1">
      <c r="A102" s="188" t="s">
        <v>78</v>
      </c>
      <c r="B102" s="64" t="s">
        <v>258</v>
      </c>
      <c r="C102" s="160"/>
      <c r="D102" s="248"/>
      <c r="E102" s="96"/>
    </row>
    <row r="103" spans="1:5" ht="12" customHeight="1">
      <c r="A103" s="188" t="s">
        <v>79</v>
      </c>
      <c r="B103" s="65" t="s">
        <v>259</v>
      </c>
      <c r="C103" s="160"/>
      <c r="D103" s="248"/>
      <c r="E103" s="96"/>
    </row>
    <row r="104" spans="1:5" ht="12" customHeight="1">
      <c r="A104" s="188" t="s">
        <v>80</v>
      </c>
      <c r="B104" s="65" t="s">
        <v>260</v>
      </c>
      <c r="C104" s="160"/>
      <c r="D104" s="248"/>
      <c r="E104" s="96"/>
    </row>
    <row r="105" spans="1:5" ht="12" customHeight="1">
      <c r="A105" s="188" t="s">
        <v>82</v>
      </c>
      <c r="B105" s="64" t="s">
        <v>261</v>
      </c>
      <c r="C105" s="160"/>
      <c r="D105" s="248"/>
      <c r="E105" s="96">
        <v>630000</v>
      </c>
    </row>
    <row r="106" spans="1:5" ht="12" customHeight="1">
      <c r="A106" s="188" t="s">
        <v>127</v>
      </c>
      <c r="B106" s="64" t="s">
        <v>262</v>
      </c>
      <c r="C106" s="160"/>
      <c r="D106" s="248"/>
      <c r="E106" s="96"/>
    </row>
    <row r="107" spans="1:5" ht="12" customHeight="1">
      <c r="A107" s="188" t="s">
        <v>256</v>
      </c>
      <c r="B107" s="65" t="s">
        <v>263</v>
      </c>
      <c r="C107" s="158"/>
      <c r="D107" s="248"/>
      <c r="E107" s="96"/>
    </row>
    <row r="108" spans="1:5" ht="12" customHeight="1">
      <c r="A108" s="196" t="s">
        <v>257</v>
      </c>
      <c r="B108" s="66" t="s">
        <v>264</v>
      </c>
      <c r="C108" s="160"/>
      <c r="D108" s="248"/>
      <c r="E108" s="96"/>
    </row>
    <row r="109" spans="1:5" ht="12" customHeight="1">
      <c r="A109" s="188" t="s">
        <v>339</v>
      </c>
      <c r="B109" s="66" t="s">
        <v>265</v>
      </c>
      <c r="C109" s="160"/>
      <c r="D109" s="248"/>
      <c r="E109" s="96"/>
    </row>
    <row r="110" spans="1:5" ht="12" customHeight="1">
      <c r="A110" s="188" t="s">
        <v>340</v>
      </c>
      <c r="B110" s="65" t="s">
        <v>266</v>
      </c>
      <c r="C110" s="158">
        <v>9763000</v>
      </c>
      <c r="D110" s="247">
        <v>6997003</v>
      </c>
      <c r="E110" s="94">
        <v>7757925</v>
      </c>
    </row>
    <row r="111" spans="1:5" ht="12" customHeight="1">
      <c r="A111" s="188" t="s">
        <v>344</v>
      </c>
      <c r="B111" s="9" t="s">
        <v>36</v>
      </c>
      <c r="C111" s="158">
        <v>400000</v>
      </c>
      <c r="D111" s="247"/>
      <c r="E111" s="94"/>
    </row>
    <row r="112" spans="1:5" ht="12" customHeight="1">
      <c r="A112" s="189" t="s">
        <v>345</v>
      </c>
      <c r="B112" s="6" t="s">
        <v>399</v>
      </c>
      <c r="C112" s="160">
        <v>400000</v>
      </c>
      <c r="D112" s="248"/>
      <c r="E112" s="96"/>
    </row>
    <row r="113" spans="1:5" ht="12" customHeight="1" thickBot="1">
      <c r="A113" s="197" t="s">
        <v>346</v>
      </c>
      <c r="B113" s="67" t="s">
        <v>400</v>
      </c>
      <c r="C113" s="236"/>
      <c r="D113" s="312"/>
      <c r="E113" s="230"/>
    </row>
    <row r="114" spans="1:5" ht="12" customHeight="1" thickBot="1">
      <c r="A114" s="25" t="s">
        <v>7</v>
      </c>
      <c r="B114" s="23" t="s">
        <v>267</v>
      </c>
      <c r="C114" s="157">
        <f>+C115+C117+C119</f>
        <v>29595714</v>
      </c>
      <c r="D114" s="245">
        <f>+D115+D117+D119</f>
        <v>691175525</v>
      </c>
      <c r="E114" s="93">
        <f>+E115+E117+E119</f>
        <v>205893474</v>
      </c>
    </row>
    <row r="115" spans="1:5" ht="12" customHeight="1">
      <c r="A115" s="187" t="s">
        <v>70</v>
      </c>
      <c r="B115" s="6" t="s">
        <v>141</v>
      </c>
      <c r="C115" s="159">
        <v>15790410</v>
      </c>
      <c r="D115" s="246">
        <v>669649674</v>
      </c>
      <c r="E115" s="95">
        <v>187628509</v>
      </c>
    </row>
    <row r="116" spans="1:5" ht="12" customHeight="1">
      <c r="A116" s="187" t="s">
        <v>71</v>
      </c>
      <c r="B116" s="10" t="s">
        <v>271</v>
      </c>
      <c r="C116" s="159"/>
      <c r="D116" s="246">
        <v>583724484</v>
      </c>
      <c r="E116" s="95">
        <v>175226075</v>
      </c>
    </row>
    <row r="117" spans="1:5" ht="12" customHeight="1">
      <c r="A117" s="187" t="s">
        <v>72</v>
      </c>
      <c r="B117" s="10" t="s">
        <v>128</v>
      </c>
      <c r="C117" s="158">
        <v>13805304</v>
      </c>
      <c r="D117" s="247">
        <v>17017189</v>
      </c>
      <c r="E117" s="94">
        <v>18264965</v>
      </c>
    </row>
    <row r="118" spans="1:5" ht="12" customHeight="1">
      <c r="A118" s="187" t="s">
        <v>73</v>
      </c>
      <c r="B118" s="10" t="s">
        <v>272</v>
      </c>
      <c r="C118" s="158"/>
      <c r="D118" s="247">
        <v>1500000</v>
      </c>
      <c r="E118" s="94"/>
    </row>
    <row r="119" spans="1:5" ht="12" customHeight="1">
      <c r="A119" s="187" t="s">
        <v>74</v>
      </c>
      <c r="B119" s="102" t="s">
        <v>143</v>
      </c>
      <c r="C119" s="158">
        <f>SUM(C120:C127)</f>
        <v>0</v>
      </c>
      <c r="D119" s="158">
        <f>SUM(D120:D127)</f>
        <v>4508662</v>
      </c>
      <c r="E119" s="465">
        <f>SUM(E120:E127)</f>
        <v>0</v>
      </c>
    </row>
    <row r="120" spans="1:5" ht="12" customHeight="1">
      <c r="A120" s="187" t="s">
        <v>81</v>
      </c>
      <c r="B120" s="101" t="s">
        <v>331</v>
      </c>
      <c r="C120" s="158"/>
      <c r="D120" s="247"/>
      <c r="E120" s="94"/>
    </row>
    <row r="121" spans="1:5" ht="12" customHeight="1">
      <c r="A121" s="187" t="s">
        <v>83</v>
      </c>
      <c r="B121" s="166" t="s">
        <v>277</v>
      </c>
      <c r="C121" s="158"/>
      <c r="D121" s="247"/>
      <c r="E121" s="94"/>
    </row>
    <row r="122" spans="1:5" ht="12" customHeight="1">
      <c r="A122" s="187" t="s">
        <v>129</v>
      </c>
      <c r="B122" s="65" t="s">
        <v>260</v>
      </c>
      <c r="C122" s="158"/>
      <c r="D122" s="247"/>
      <c r="E122" s="94"/>
    </row>
    <row r="123" spans="1:5" ht="12" customHeight="1">
      <c r="A123" s="187" t="s">
        <v>130</v>
      </c>
      <c r="B123" s="65" t="s">
        <v>276</v>
      </c>
      <c r="C123" s="158"/>
      <c r="D123" s="247"/>
      <c r="E123" s="94"/>
    </row>
    <row r="124" spans="1:5" ht="12" customHeight="1">
      <c r="A124" s="187" t="s">
        <v>131</v>
      </c>
      <c r="B124" s="65" t="s">
        <v>275</v>
      </c>
      <c r="C124" s="158"/>
      <c r="D124" s="247"/>
      <c r="E124" s="94"/>
    </row>
    <row r="125" spans="1:5" ht="12" customHeight="1">
      <c r="A125" s="187" t="s">
        <v>268</v>
      </c>
      <c r="B125" s="65" t="s">
        <v>263</v>
      </c>
      <c r="C125" s="158"/>
      <c r="D125" s="247"/>
      <c r="E125" s="94"/>
    </row>
    <row r="126" spans="1:5" ht="12" customHeight="1">
      <c r="A126" s="187" t="s">
        <v>269</v>
      </c>
      <c r="B126" s="65" t="s">
        <v>274</v>
      </c>
      <c r="C126" s="158"/>
      <c r="D126" s="247"/>
      <c r="E126" s="94"/>
    </row>
    <row r="127" spans="1:5" ht="12" customHeight="1" thickBot="1">
      <c r="A127" s="196" t="s">
        <v>270</v>
      </c>
      <c r="B127" s="65" t="s">
        <v>273</v>
      </c>
      <c r="C127" s="160"/>
      <c r="D127" s="248">
        <v>4508662</v>
      </c>
      <c r="E127" s="96"/>
    </row>
    <row r="128" spans="1:5" ht="12" customHeight="1" thickBot="1">
      <c r="A128" s="25" t="s">
        <v>8</v>
      </c>
      <c r="B128" s="58" t="s">
        <v>349</v>
      </c>
      <c r="C128" s="157">
        <f>+C93+C114</f>
        <v>202964687</v>
      </c>
      <c r="D128" s="245">
        <f>+D93+D114</f>
        <v>1053595852</v>
      </c>
      <c r="E128" s="93">
        <f>+E93+E114</f>
        <v>473632610</v>
      </c>
    </row>
    <row r="129" spans="1:5" ht="12" customHeight="1" thickBot="1">
      <c r="A129" s="25" t="s">
        <v>9</v>
      </c>
      <c r="B129" s="58" t="s">
        <v>350</v>
      </c>
      <c r="C129" s="157">
        <f>+C130+C131+C132</f>
        <v>0</v>
      </c>
      <c r="D129" s="245">
        <f>+D130+D131+D132</f>
        <v>0</v>
      </c>
      <c r="E129" s="93">
        <f>+E130+E131+E132</f>
        <v>0</v>
      </c>
    </row>
    <row r="130" spans="1:5" s="54" customFormat="1" ht="12" customHeight="1">
      <c r="A130" s="187" t="s">
        <v>175</v>
      </c>
      <c r="B130" s="7" t="s">
        <v>404</v>
      </c>
      <c r="C130" s="158"/>
      <c r="D130" s="247"/>
      <c r="E130" s="94"/>
    </row>
    <row r="131" spans="1:5" ht="12" customHeight="1">
      <c r="A131" s="187" t="s">
        <v>176</v>
      </c>
      <c r="B131" s="7" t="s">
        <v>358</v>
      </c>
      <c r="C131" s="158"/>
      <c r="D131" s="247"/>
      <c r="E131" s="94"/>
    </row>
    <row r="132" spans="1:5" ht="12" customHeight="1" thickBot="1">
      <c r="A132" s="196" t="s">
        <v>177</v>
      </c>
      <c r="B132" s="5" t="s">
        <v>403</v>
      </c>
      <c r="C132" s="158"/>
      <c r="D132" s="247"/>
      <c r="E132" s="94"/>
    </row>
    <row r="133" spans="1:5" ht="12" customHeight="1" thickBot="1">
      <c r="A133" s="25" t="s">
        <v>10</v>
      </c>
      <c r="B133" s="58" t="s">
        <v>351</v>
      </c>
      <c r="C133" s="157">
        <f>+C134+C135+C136+C137+C138+C139</f>
        <v>0</v>
      </c>
      <c r="D133" s="245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360</v>
      </c>
      <c r="C134" s="158"/>
      <c r="D134" s="247"/>
      <c r="E134" s="94"/>
    </row>
    <row r="135" spans="1:5" ht="12" customHeight="1">
      <c r="A135" s="187" t="s">
        <v>58</v>
      </c>
      <c r="B135" s="7" t="s">
        <v>352</v>
      </c>
      <c r="C135" s="158"/>
      <c r="D135" s="247"/>
      <c r="E135" s="94"/>
    </row>
    <row r="136" spans="1:5" ht="12" customHeight="1">
      <c r="A136" s="187" t="s">
        <v>59</v>
      </c>
      <c r="B136" s="7" t="s">
        <v>353</v>
      </c>
      <c r="C136" s="158"/>
      <c r="D136" s="247"/>
      <c r="E136" s="94"/>
    </row>
    <row r="137" spans="1:5" ht="12" customHeight="1">
      <c r="A137" s="187" t="s">
        <v>116</v>
      </c>
      <c r="B137" s="7" t="s">
        <v>402</v>
      </c>
      <c r="C137" s="158"/>
      <c r="D137" s="247"/>
      <c r="E137" s="94"/>
    </row>
    <row r="138" spans="1:5" ht="12" customHeight="1">
      <c r="A138" s="187" t="s">
        <v>117</v>
      </c>
      <c r="B138" s="7" t="s">
        <v>355</v>
      </c>
      <c r="C138" s="158"/>
      <c r="D138" s="247"/>
      <c r="E138" s="94"/>
    </row>
    <row r="139" spans="1:5" s="54" customFormat="1" ht="12" customHeight="1" thickBot="1">
      <c r="A139" s="196" t="s">
        <v>118</v>
      </c>
      <c r="B139" s="5" t="s">
        <v>356</v>
      </c>
      <c r="C139" s="158"/>
      <c r="D139" s="247"/>
      <c r="E139" s="94"/>
    </row>
    <row r="140" spans="1:11" ht="12" customHeight="1" thickBot="1">
      <c r="A140" s="25" t="s">
        <v>11</v>
      </c>
      <c r="B140" s="58" t="s">
        <v>417</v>
      </c>
      <c r="C140" s="163">
        <f>+C141+C142+C144+C145+C143</f>
        <v>0</v>
      </c>
      <c r="D140" s="249">
        <f>+D141+D142+D144+D145+D143</f>
        <v>6134936</v>
      </c>
      <c r="E140" s="199">
        <f>+E141+E142+E144+E145+E143</f>
        <v>6134936</v>
      </c>
      <c r="K140" s="92"/>
    </row>
    <row r="141" spans="1:5" ht="12.75">
      <c r="A141" s="187" t="s">
        <v>60</v>
      </c>
      <c r="B141" s="7" t="s">
        <v>278</v>
      </c>
      <c r="C141" s="158"/>
      <c r="D141" s="247"/>
      <c r="E141" s="94"/>
    </row>
    <row r="142" spans="1:5" ht="12" customHeight="1">
      <c r="A142" s="187" t="s">
        <v>61</v>
      </c>
      <c r="B142" s="7" t="s">
        <v>279</v>
      </c>
      <c r="C142" s="158"/>
      <c r="D142" s="247">
        <v>6134936</v>
      </c>
      <c r="E142" s="94">
        <v>6134936</v>
      </c>
    </row>
    <row r="143" spans="1:5" ht="12" customHeight="1">
      <c r="A143" s="187" t="s">
        <v>195</v>
      </c>
      <c r="B143" s="7" t="s">
        <v>416</v>
      </c>
      <c r="C143" s="158"/>
      <c r="D143" s="247"/>
      <c r="E143" s="94"/>
    </row>
    <row r="144" spans="1:5" s="54" customFormat="1" ht="12" customHeight="1">
      <c r="A144" s="187" t="s">
        <v>196</v>
      </c>
      <c r="B144" s="7" t="s">
        <v>365</v>
      </c>
      <c r="C144" s="158"/>
      <c r="D144" s="247"/>
      <c r="E144" s="94"/>
    </row>
    <row r="145" spans="1:5" s="54" customFormat="1" ht="12" customHeight="1" thickBot="1">
      <c r="A145" s="196" t="s">
        <v>197</v>
      </c>
      <c r="B145" s="5" t="s">
        <v>295</v>
      </c>
      <c r="C145" s="158"/>
      <c r="D145" s="247"/>
      <c r="E145" s="94"/>
    </row>
    <row r="146" spans="1:5" s="54" customFormat="1" ht="12" customHeight="1" thickBot="1">
      <c r="A146" s="25" t="s">
        <v>12</v>
      </c>
      <c r="B146" s="58" t="s">
        <v>366</v>
      </c>
      <c r="C146" s="238">
        <f>+C147+C148+C149+C150+C151</f>
        <v>0</v>
      </c>
      <c r="D146" s="250">
        <f>+D147+D148+D149+D150+D151</f>
        <v>0</v>
      </c>
      <c r="E146" s="232">
        <f>+E147+E148+E149+E150+E151</f>
        <v>0</v>
      </c>
    </row>
    <row r="147" spans="1:5" s="54" customFormat="1" ht="12" customHeight="1">
      <c r="A147" s="187" t="s">
        <v>62</v>
      </c>
      <c r="B147" s="7" t="s">
        <v>361</v>
      </c>
      <c r="C147" s="158"/>
      <c r="D147" s="247"/>
      <c r="E147" s="94"/>
    </row>
    <row r="148" spans="1:5" s="54" customFormat="1" ht="12" customHeight="1">
      <c r="A148" s="187" t="s">
        <v>63</v>
      </c>
      <c r="B148" s="7" t="s">
        <v>368</v>
      </c>
      <c r="C148" s="158"/>
      <c r="D148" s="247"/>
      <c r="E148" s="94"/>
    </row>
    <row r="149" spans="1:5" s="54" customFormat="1" ht="12" customHeight="1">
      <c r="A149" s="187" t="s">
        <v>207</v>
      </c>
      <c r="B149" s="7" t="s">
        <v>363</v>
      </c>
      <c r="C149" s="158"/>
      <c r="D149" s="247"/>
      <c r="E149" s="94"/>
    </row>
    <row r="150" spans="1:5" s="54" customFormat="1" ht="12" customHeight="1">
      <c r="A150" s="187" t="s">
        <v>208</v>
      </c>
      <c r="B150" s="7" t="s">
        <v>405</v>
      </c>
      <c r="C150" s="158"/>
      <c r="D150" s="247"/>
      <c r="E150" s="94"/>
    </row>
    <row r="151" spans="1:5" ht="12.75" customHeight="1" thickBot="1">
      <c r="A151" s="196" t="s">
        <v>367</v>
      </c>
      <c r="B151" s="5" t="s">
        <v>370</v>
      </c>
      <c r="C151" s="160"/>
      <c r="D151" s="248"/>
      <c r="E151" s="96"/>
    </row>
    <row r="152" spans="1:5" ht="12.75" customHeight="1" thickBot="1">
      <c r="A152" s="227" t="s">
        <v>13</v>
      </c>
      <c r="B152" s="58" t="s">
        <v>371</v>
      </c>
      <c r="C152" s="238"/>
      <c r="D152" s="250"/>
      <c r="E152" s="232"/>
    </row>
    <row r="153" spans="1:5" ht="12.75" customHeight="1" thickBot="1">
      <c r="A153" s="227" t="s">
        <v>14</v>
      </c>
      <c r="B153" s="58" t="s">
        <v>372</v>
      </c>
      <c r="C153" s="238"/>
      <c r="D153" s="250"/>
      <c r="E153" s="232"/>
    </row>
    <row r="154" spans="1:5" ht="12" customHeight="1" thickBot="1">
      <c r="A154" s="25" t="s">
        <v>15</v>
      </c>
      <c r="B154" s="58" t="s">
        <v>374</v>
      </c>
      <c r="C154" s="240">
        <f>+C129+C133+C140+C146+C152+C153</f>
        <v>0</v>
      </c>
      <c r="D154" s="252">
        <f>+D129+D133+D140+D146+D152+D153</f>
        <v>6134936</v>
      </c>
      <c r="E154" s="234">
        <f>+E129+E133+E140+E146+E152+E153</f>
        <v>6134936</v>
      </c>
    </row>
    <row r="155" spans="1:5" ht="15" customHeight="1" thickBot="1">
      <c r="A155" s="198" t="s">
        <v>16</v>
      </c>
      <c r="B155" s="144" t="s">
        <v>373</v>
      </c>
      <c r="C155" s="240">
        <f>+C128+C154</f>
        <v>202964687</v>
      </c>
      <c r="D155" s="252">
        <f>+D128+D154</f>
        <v>1059730788</v>
      </c>
      <c r="E155" s="234">
        <f>+E128+E154</f>
        <v>479767546</v>
      </c>
    </row>
    <row r="156" spans="1:5" ht="13.5" thickBot="1">
      <c r="A156" s="147"/>
      <c r="B156" s="148"/>
      <c r="C156" s="432">
        <f>C90-C155</f>
        <v>155782129</v>
      </c>
      <c r="D156" s="432">
        <f>D90-D155</f>
        <v>153704843</v>
      </c>
      <c r="E156" s="149"/>
    </row>
    <row r="157" spans="1:5" ht="15" customHeight="1" thickBot="1">
      <c r="A157" s="322" t="s">
        <v>492</v>
      </c>
      <c r="B157" s="323"/>
      <c r="C157" s="311">
        <v>9</v>
      </c>
      <c r="D157" s="311">
        <v>12</v>
      </c>
      <c r="E157" s="310">
        <v>12</v>
      </c>
    </row>
    <row r="158" spans="1:5" ht="14.25" customHeight="1" thickBot="1">
      <c r="A158" s="324" t="s">
        <v>493</v>
      </c>
      <c r="B158" s="325"/>
      <c r="C158" s="311"/>
      <c r="D158" s="311"/>
      <c r="E158" s="310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76">
      <selection activeCell="E118" sqref="E118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391"/>
      <c r="C1" s="392"/>
      <c r="D1" s="392"/>
      <c r="E1" s="434" t="str">
        <f>CONCATENATE("6.1.2. melléklet ",Z_ALAPADATOK!A7," ",Z_ALAPADATOK!B7," ",Z_ALAPADATOK!C7," ",Z_ALAPADATOK!D7," ",Z_ALAPADATOK!E7," ",Z_ALAPADATOK!F7," ",Z_ALAPADATOK!G7," ",Z_ALAPADATOK!H7)</f>
        <v>6.1.2. melléklet a … / 2019. ( … ) önkormányzati rendelethez</v>
      </c>
    </row>
    <row r="2" spans="1:5" s="50" customFormat="1" ht="21" customHeight="1" thickBot="1">
      <c r="A2" s="388" t="s">
        <v>45</v>
      </c>
      <c r="B2" s="555" t="str">
        <f>CONCATENATE(Z_ALAPADATOK!A3)</f>
        <v>Tiszaszőlős Községi Önkormányzat</v>
      </c>
      <c r="C2" s="555"/>
      <c r="D2" s="555"/>
      <c r="E2" s="389" t="s">
        <v>39</v>
      </c>
    </row>
    <row r="3" spans="1:5" s="50" customFormat="1" ht="24.75" thickBot="1">
      <c r="A3" s="388" t="s">
        <v>137</v>
      </c>
      <c r="B3" s="555" t="s">
        <v>323</v>
      </c>
      <c r="C3" s="555"/>
      <c r="D3" s="555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'Z_6.1.1.sz.mell'!E4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CONCATENATE('Z_6.1.1.sz.mell'!E5)</f>
        <v>Teljesítés
2018. XII. 31.</v>
      </c>
    </row>
    <row r="6" spans="1:5" s="47" customFormat="1" ht="12.75" customHeight="1" thickBot="1">
      <c r="A6" s="72" t="s">
        <v>385</v>
      </c>
      <c r="B6" s="73" t="s">
        <v>386</v>
      </c>
      <c r="C6" s="73" t="s">
        <v>387</v>
      </c>
      <c r="D6" s="305" t="s">
        <v>389</v>
      </c>
      <c r="E6" s="74" t="s">
        <v>388</v>
      </c>
    </row>
    <row r="7" spans="1:5" s="47" customFormat="1" ht="15.75" customHeight="1" thickBot="1">
      <c r="A7" s="552" t="s">
        <v>40</v>
      </c>
      <c r="B7" s="553"/>
      <c r="C7" s="553"/>
      <c r="D7" s="553"/>
      <c r="E7" s="554"/>
    </row>
    <row r="8" spans="1:5" s="47" customFormat="1" ht="12" customHeight="1" thickBot="1">
      <c r="A8" s="25" t="s">
        <v>6</v>
      </c>
      <c r="B8" s="19" t="s">
        <v>160</v>
      </c>
      <c r="C8" s="157">
        <f>+C9+C10+C11+C12+C13+C14</f>
        <v>0</v>
      </c>
      <c r="D8" s="245">
        <f>+D9+D10+D11+D12+D13+D14</f>
        <v>0</v>
      </c>
      <c r="E8" s="93">
        <f>+E9+E10+E11+E12+E13+E14</f>
        <v>0</v>
      </c>
    </row>
    <row r="9" spans="1:5" s="52" customFormat="1" ht="12" customHeight="1">
      <c r="A9" s="187" t="s">
        <v>64</v>
      </c>
      <c r="B9" s="170" t="s">
        <v>161</v>
      </c>
      <c r="C9" s="159"/>
      <c r="D9" s="246"/>
      <c r="E9" s="95"/>
    </row>
    <row r="10" spans="1:5" s="53" customFormat="1" ht="12" customHeight="1">
      <c r="A10" s="188" t="s">
        <v>65</v>
      </c>
      <c r="B10" s="171" t="s">
        <v>162</v>
      </c>
      <c r="C10" s="158"/>
      <c r="D10" s="247"/>
      <c r="E10" s="94"/>
    </row>
    <row r="11" spans="1:5" s="53" customFormat="1" ht="12" customHeight="1">
      <c r="A11" s="188" t="s">
        <v>66</v>
      </c>
      <c r="B11" s="171" t="s">
        <v>163</v>
      </c>
      <c r="C11" s="158"/>
      <c r="D11" s="247"/>
      <c r="E11" s="94"/>
    </row>
    <row r="12" spans="1:5" s="53" customFormat="1" ht="12" customHeight="1">
      <c r="A12" s="188" t="s">
        <v>67</v>
      </c>
      <c r="B12" s="171" t="s">
        <v>164</v>
      </c>
      <c r="C12" s="158"/>
      <c r="D12" s="247"/>
      <c r="E12" s="94"/>
    </row>
    <row r="13" spans="1:5" s="53" customFormat="1" ht="12" customHeight="1">
      <c r="A13" s="188" t="s">
        <v>99</v>
      </c>
      <c r="B13" s="171" t="s">
        <v>393</v>
      </c>
      <c r="C13" s="158"/>
      <c r="D13" s="247"/>
      <c r="E13" s="94"/>
    </row>
    <row r="14" spans="1:5" s="52" customFormat="1" ht="12" customHeight="1" thickBot="1">
      <c r="A14" s="189" t="s">
        <v>68</v>
      </c>
      <c r="B14" s="172" t="s">
        <v>334</v>
      </c>
      <c r="C14" s="158"/>
      <c r="D14" s="247"/>
      <c r="E14" s="94"/>
    </row>
    <row r="15" spans="1:5" s="52" customFormat="1" ht="12" customHeight="1" thickBot="1">
      <c r="A15" s="25" t="s">
        <v>7</v>
      </c>
      <c r="B15" s="100" t="s">
        <v>165</v>
      </c>
      <c r="C15" s="157">
        <f>+C16+C17+C18+C19+C20</f>
        <v>0</v>
      </c>
      <c r="D15" s="245">
        <f>+D16+D17+D18+D19+D20</f>
        <v>0</v>
      </c>
      <c r="E15" s="93">
        <f>+E16+E17+E18+E19+E20</f>
        <v>0</v>
      </c>
    </row>
    <row r="16" spans="1:5" s="52" customFormat="1" ht="12" customHeight="1">
      <c r="A16" s="187" t="s">
        <v>70</v>
      </c>
      <c r="B16" s="170" t="s">
        <v>166</v>
      </c>
      <c r="C16" s="159"/>
      <c r="D16" s="246"/>
      <c r="E16" s="95"/>
    </row>
    <row r="17" spans="1:5" s="52" customFormat="1" ht="12" customHeight="1">
      <c r="A17" s="188" t="s">
        <v>71</v>
      </c>
      <c r="B17" s="171" t="s">
        <v>167</v>
      </c>
      <c r="C17" s="158"/>
      <c r="D17" s="247"/>
      <c r="E17" s="94"/>
    </row>
    <row r="18" spans="1:5" s="52" customFormat="1" ht="12" customHeight="1">
      <c r="A18" s="188" t="s">
        <v>72</v>
      </c>
      <c r="B18" s="171" t="s">
        <v>325</v>
      </c>
      <c r="C18" s="158"/>
      <c r="D18" s="247"/>
      <c r="E18" s="94"/>
    </row>
    <row r="19" spans="1:5" s="52" customFormat="1" ht="12" customHeight="1">
      <c r="A19" s="188" t="s">
        <v>73</v>
      </c>
      <c r="B19" s="171" t="s">
        <v>326</v>
      </c>
      <c r="C19" s="158"/>
      <c r="D19" s="247"/>
      <c r="E19" s="94"/>
    </row>
    <row r="20" spans="1:5" s="52" customFormat="1" ht="12" customHeight="1">
      <c r="A20" s="188" t="s">
        <v>74</v>
      </c>
      <c r="B20" s="171" t="s">
        <v>168</v>
      </c>
      <c r="C20" s="158"/>
      <c r="D20" s="247"/>
      <c r="E20" s="94"/>
    </row>
    <row r="21" spans="1:5" s="53" customFormat="1" ht="12" customHeight="1" thickBot="1">
      <c r="A21" s="189" t="s">
        <v>81</v>
      </c>
      <c r="B21" s="172" t="s">
        <v>169</v>
      </c>
      <c r="C21" s="160"/>
      <c r="D21" s="248"/>
      <c r="E21" s="96"/>
    </row>
    <row r="22" spans="1:5" s="53" customFormat="1" ht="12" customHeight="1" thickBot="1">
      <c r="A22" s="25" t="s">
        <v>8</v>
      </c>
      <c r="B22" s="19" t="s">
        <v>170</v>
      </c>
      <c r="C22" s="157">
        <f>+C23+C24+C25+C26+C27</f>
        <v>0</v>
      </c>
      <c r="D22" s="245">
        <f>+D23+D24+D25+D26+D27</f>
        <v>0</v>
      </c>
      <c r="E22" s="93">
        <f>+E23+E24+E25+E26+E27</f>
        <v>0</v>
      </c>
    </row>
    <row r="23" spans="1:5" s="53" customFormat="1" ht="12" customHeight="1">
      <c r="A23" s="187" t="s">
        <v>53</v>
      </c>
      <c r="B23" s="170" t="s">
        <v>171</v>
      </c>
      <c r="C23" s="159"/>
      <c r="D23" s="246"/>
      <c r="E23" s="95"/>
    </row>
    <row r="24" spans="1:5" s="52" customFormat="1" ht="12" customHeight="1">
      <c r="A24" s="188" t="s">
        <v>54</v>
      </c>
      <c r="B24" s="171" t="s">
        <v>172</v>
      </c>
      <c r="C24" s="158"/>
      <c r="D24" s="247"/>
      <c r="E24" s="94"/>
    </row>
    <row r="25" spans="1:5" s="53" customFormat="1" ht="12" customHeight="1">
      <c r="A25" s="188" t="s">
        <v>55</v>
      </c>
      <c r="B25" s="171" t="s">
        <v>327</v>
      </c>
      <c r="C25" s="158"/>
      <c r="D25" s="247"/>
      <c r="E25" s="94"/>
    </row>
    <row r="26" spans="1:5" s="53" customFormat="1" ht="12" customHeight="1">
      <c r="A26" s="188" t="s">
        <v>56</v>
      </c>
      <c r="B26" s="171" t="s">
        <v>328</v>
      </c>
      <c r="C26" s="158"/>
      <c r="D26" s="247"/>
      <c r="E26" s="94"/>
    </row>
    <row r="27" spans="1:5" s="53" customFormat="1" ht="12" customHeight="1">
      <c r="A27" s="188" t="s">
        <v>112</v>
      </c>
      <c r="B27" s="171" t="s">
        <v>173</v>
      </c>
      <c r="C27" s="158"/>
      <c r="D27" s="247"/>
      <c r="E27" s="94"/>
    </row>
    <row r="28" spans="1:5" s="53" customFormat="1" ht="12" customHeight="1" thickBot="1">
      <c r="A28" s="189" t="s">
        <v>113</v>
      </c>
      <c r="B28" s="172" t="s">
        <v>174</v>
      </c>
      <c r="C28" s="160"/>
      <c r="D28" s="248"/>
      <c r="E28" s="96"/>
    </row>
    <row r="29" spans="1:5" s="53" customFormat="1" ht="12" customHeight="1" thickBot="1">
      <c r="A29" s="25" t="s">
        <v>114</v>
      </c>
      <c r="B29" s="19" t="s">
        <v>482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>
      <c r="A30" s="187" t="s">
        <v>175</v>
      </c>
      <c r="B30" s="170" t="s">
        <v>483</v>
      </c>
      <c r="C30" s="159">
        <f>+C31+C32+C33</f>
        <v>0</v>
      </c>
      <c r="D30" s="159">
        <f>+D31+D32+D33</f>
        <v>0</v>
      </c>
      <c r="E30" s="95">
        <f>+E31+E32+E33</f>
        <v>0</v>
      </c>
    </row>
    <row r="31" spans="1:5" s="53" customFormat="1" ht="12" customHeight="1">
      <c r="A31" s="188" t="s">
        <v>176</v>
      </c>
      <c r="B31" s="171" t="s">
        <v>484</v>
      </c>
      <c r="C31" s="158"/>
      <c r="D31" s="158"/>
      <c r="E31" s="94"/>
    </row>
    <row r="32" spans="1:5" s="53" customFormat="1" ht="12" customHeight="1">
      <c r="A32" s="188" t="s">
        <v>177</v>
      </c>
      <c r="B32" s="171" t="s">
        <v>485</v>
      </c>
      <c r="C32" s="158"/>
      <c r="D32" s="158"/>
      <c r="E32" s="94"/>
    </row>
    <row r="33" spans="1:5" s="53" customFormat="1" ht="12" customHeight="1">
      <c r="A33" s="188" t="s">
        <v>178</v>
      </c>
      <c r="B33" s="171" t="s">
        <v>486</v>
      </c>
      <c r="C33" s="158"/>
      <c r="D33" s="158"/>
      <c r="E33" s="94"/>
    </row>
    <row r="34" spans="1:5" s="53" customFormat="1" ht="12" customHeight="1">
      <c r="A34" s="188" t="s">
        <v>487</v>
      </c>
      <c r="B34" s="171" t="s">
        <v>179</v>
      </c>
      <c r="C34" s="158"/>
      <c r="D34" s="158"/>
      <c r="E34" s="94"/>
    </row>
    <row r="35" spans="1:5" s="53" customFormat="1" ht="12" customHeight="1">
      <c r="A35" s="188" t="s">
        <v>488</v>
      </c>
      <c r="B35" s="171" t="s">
        <v>180</v>
      </c>
      <c r="C35" s="158"/>
      <c r="D35" s="158"/>
      <c r="E35" s="94"/>
    </row>
    <row r="36" spans="1:5" s="53" customFormat="1" ht="12" customHeight="1" thickBot="1">
      <c r="A36" s="189" t="s">
        <v>489</v>
      </c>
      <c r="B36" s="321" t="s">
        <v>181</v>
      </c>
      <c r="C36" s="160"/>
      <c r="D36" s="160"/>
      <c r="E36" s="96"/>
    </row>
    <row r="37" spans="1:5" s="53" customFormat="1" ht="12" customHeight="1" thickBot="1">
      <c r="A37" s="25" t="s">
        <v>10</v>
      </c>
      <c r="B37" s="19" t="s">
        <v>335</v>
      </c>
      <c r="C37" s="157">
        <f>SUM(C38:C48)</f>
        <v>0</v>
      </c>
      <c r="D37" s="245">
        <f>SUM(D38:D48)</f>
        <v>0</v>
      </c>
      <c r="E37" s="93">
        <f>SUM(E38:E48)</f>
        <v>0</v>
      </c>
    </row>
    <row r="38" spans="1:5" s="53" customFormat="1" ht="12" customHeight="1">
      <c r="A38" s="187" t="s">
        <v>57</v>
      </c>
      <c r="B38" s="170" t="s">
        <v>184</v>
      </c>
      <c r="C38" s="159"/>
      <c r="D38" s="246"/>
      <c r="E38" s="95"/>
    </row>
    <row r="39" spans="1:5" s="53" customFormat="1" ht="12" customHeight="1">
      <c r="A39" s="188" t="s">
        <v>58</v>
      </c>
      <c r="B39" s="171" t="s">
        <v>185</v>
      </c>
      <c r="C39" s="158"/>
      <c r="D39" s="247"/>
      <c r="E39" s="94"/>
    </row>
    <row r="40" spans="1:5" s="53" customFormat="1" ht="12" customHeight="1">
      <c r="A40" s="188" t="s">
        <v>59</v>
      </c>
      <c r="B40" s="171" t="s">
        <v>186</v>
      </c>
      <c r="C40" s="158"/>
      <c r="D40" s="247"/>
      <c r="E40" s="94"/>
    </row>
    <row r="41" spans="1:5" s="53" customFormat="1" ht="12" customHeight="1">
      <c r="A41" s="188" t="s">
        <v>116</v>
      </c>
      <c r="B41" s="171" t="s">
        <v>187</v>
      </c>
      <c r="C41" s="158"/>
      <c r="D41" s="247"/>
      <c r="E41" s="94"/>
    </row>
    <row r="42" spans="1:5" s="53" customFormat="1" ht="12" customHeight="1">
      <c r="A42" s="188" t="s">
        <v>117</v>
      </c>
      <c r="B42" s="171" t="s">
        <v>188</v>
      </c>
      <c r="C42" s="158"/>
      <c r="D42" s="247"/>
      <c r="E42" s="94"/>
    </row>
    <row r="43" spans="1:5" s="53" customFormat="1" ht="12" customHeight="1">
      <c r="A43" s="188" t="s">
        <v>118</v>
      </c>
      <c r="B43" s="171" t="s">
        <v>189</v>
      </c>
      <c r="C43" s="158"/>
      <c r="D43" s="247"/>
      <c r="E43" s="94"/>
    </row>
    <row r="44" spans="1:5" s="53" customFormat="1" ht="12" customHeight="1">
      <c r="A44" s="188" t="s">
        <v>119</v>
      </c>
      <c r="B44" s="171" t="s">
        <v>190</v>
      </c>
      <c r="C44" s="158"/>
      <c r="D44" s="247"/>
      <c r="E44" s="94"/>
    </row>
    <row r="45" spans="1:5" s="53" customFormat="1" ht="12" customHeight="1">
      <c r="A45" s="188" t="s">
        <v>120</v>
      </c>
      <c r="B45" s="171" t="s">
        <v>490</v>
      </c>
      <c r="C45" s="158"/>
      <c r="D45" s="247"/>
      <c r="E45" s="94"/>
    </row>
    <row r="46" spans="1:5" s="53" customFormat="1" ht="12" customHeight="1">
      <c r="A46" s="188" t="s">
        <v>182</v>
      </c>
      <c r="B46" s="171" t="s">
        <v>192</v>
      </c>
      <c r="C46" s="161"/>
      <c r="D46" s="306"/>
      <c r="E46" s="97"/>
    </row>
    <row r="47" spans="1:5" s="53" customFormat="1" ht="12" customHeight="1">
      <c r="A47" s="189" t="s">
        <v>183</v>
      </c>
      <c r="B47" s="172" t="s">
        <v>337</v>
      </c>
      <c r="C47" s="162"/>
      <c r="D47" s="307"/>
      <c r="E47" s="98"/>
    </row>
    <row r="48" spans="1:5" s="53" customFormat="1" ht="12" customHeight="1" thickBot="1">
      <c r="A48" s="189" t="s">
        <v>336</v>
      </c>
      <c r="B48" s="172" t="s">
        <v>193</v>
      </c>
      <c r="C48" s="162"/>
      <c r="D48" s="307"/>
      <c r="E48" s="98"/>
    </row>
    <row r="49" spans="1:5" s="53" customFormat="1" ht="12" customHeight="1" thickBot="1">
      <c r="A49" s="25" t="s">
        <v>11</v>
      </c>
      <c r="B49" s="19" t="s">
        <v>194</v>
      </c>
      <c r="C49" s="157">
        <f>SUM(C50:C54)</f>
        <v>0</v>
      </c>
      <c r="D49" s="245">
        <f>SUM(D50:D54)</f>
        <v>0</v>
      </c>
      <c r="E49" s="93">
        <f>SUM(E50:E54)</f>
        <v>0</v>
      </c>
    </row>
    <row r="50" spans="1:5" s="53" customFormat="1" ht="12" customHeight="1">
      <c r="A50" s="187" t="s">
        <v>60</v>
      </c>
      <c r="B50" s="170" t="s">
        <v>198</v>
      </c>
      <c r="C50" s="210"/>
      <c r="D50" s="308"/>
      <c r="E50" s="99"/>
    </row>
    <row r="51" spans="1:5" s="53" customFormat="1" ht="12" customHeight="1">
      <c r="A51" s="188" t="s">
        <v>61</v>
      </c>
      <c r="B51" s="171" t="s">
        <v>199</v>
      </c>
      <c r="C51" s="161"/>
      <c r="D51" s="306"/>
      <c r="E51" s="97"/>
    </row>
    <row r="52" spans="1:5" s="53" customFormat="1" ht="12" customHeight="1">
      <c r="A52" s="188" t="s">
        <v>195</v>
      </c>
      <c r="B52" s="171" t="s">
        <v>200</v>
      </c>
      <c r="C52" s="161"/>
      <c r="D52" s="306"/>
      <c r="E52" s="97"/>
    </row>
    <row r="53" spans="1:5" s="53" customFormat="1" ht="12" customHeight="1">
      <c r="A53" s="188" t="s">
        <v>196</v>
      </c>
      <c r="B53" s="171" t="s">
        <v>201</v>
      </c>
      <c r="C53" s="161"/>
      <c r="D53" s="306"/>
      <c r="E53" s="97"/>
    </row>
    <row r="54" spans="1:5" s="53" customFormat="1" ht="12" customHeight="1" thickBot="1">
      <c r="A54" s="189" t="s">
        <v>197</v>
      </c>
      <c r="B54" s="172" t="s">
        <v>202</v>
      </c>
      <c r="C54" s="162"/>
      <c r="D54" s="307"/>
      <c r="E54" s="98"/>
    </row>
    <row r="55" spans="1:5" s="53" customFormat="1" ht="12" customHeight="1" thickBot="1">
      <c r="A55" s="25" t="s">
        <v>121</v>
      </c>
      <c r="B55" s="19" t="s">
        <v>203</v>
      </c>
      <c r="C55" s="157">
        <f>SUM(C56:C58)</f>
        <v>240000</v>
      </c>
      <c r="D55" s="245">
        <f>SUM(D56:D58)</f>
        <v>240000</v>
      </c>
      <c r="E55" s="93">
        <f>SUM(E56:E58)</f>
        <v>266208</v>
      </c>
    </row>
    <row r="56" spans="1:5" s="53" customFormat="1" ht="12" customHeight="1">
      <c r="A56" s="187" t="s">
        <v>62</v>
      </c>
      <c r="B56" s="170" t="s">
        <v>204</v>
      </c>
      <c r="C56" s="159"/>
      <c r="D56" s="246"/>
      <c r="E56" s="95"/>
    </row>
    <row r="57" spans="1:5" s="53" customFormat="1" ht="12" customHeight="1">
      <c r="A57" s="188" t="s">
        <v>63</v>
      </c>
      <c r="B57" s="171" t="s">
        <v>329</v>
      </c>
      <c r="C57" s="158"/>
      <c r="D57" s="247"/>
      <c r="E57" s="94"/>
    </row>
    <row r="58" spans="1:5" s="53" customFormat="1" ht="12" customHeight="1">
      <c r="A58" s="188" t="s">
        <v>207</v>
      </c>
      <c r="B58" s="171" t="s">
        <v>205</v>
      </c>
      <c r="C58" s="158">
        <v>240000</v>
      </c>
      <c r="D58" s="247">
        <v>240000</v>
      </c>
      <c r="E58" s="94">
        <v>266208</v>
      </c>
    </row>
    <row r="59" spans="1:5" s="53" customFormat="1" ht="12" customHeight="1" thickBot="1">
      <c r="A59" s="189" t="s">
        <v>208</v>
      </c>
      <c r="B59" s="172" t="s">
        <v>206</v>
      </c>
      <c r="C59" s="160"/>
      <c r="D59" s="248"/>
      <c r="E59" s="96"/>
    </row>
    <row r="60" spans="1:5" s="53" customFormat="1" ht="12" customHeight="1" thickBot="1">
      <c r="A60" s="25" t="s">
        <v>13</v>
      </c>
      <c r="B60" s="100" t="s">
        <v>209</v>
      </c>
      <c r="C60" s="157">
        <f>SUM(C61:C63)</f>
        <v>0</v>
      </c>
      <c r="D60" s="245">
        <f>SUM(D61:D63)</f>
        <v>0</v>
      </c>
      <c r="E60" s="93">
        <f>SUM(E61:E63)</f>
        <v>0</v>
      </c>
    </row>
    <row r="61" spans="1:5" s="53" customFormat="1" ht="12" customHeight="1">
      <c r="A61" s="187" t="s">
        <v>122</v>
      </c>
      <c r="B61" s="170" t="s">
        <v>211</v>
      </c>
      <c r="C61" s="161"/>
      <c r="D61" s="306"/>
      <c r="E61" s="97"/>
    </row>
    <row r="62" spans="1:5" s="53" customFormat="1" ht="12" customHeight="1">
      <c r="A62" s="188" t="s">
        <v>123</v>
      </c>
      <c r="B62" s="171" t="s">
        <v>330</v>
      </c>
      <c r="C62" s="161"/>
      <c r="D62" s="306"/>
      <c r="E62" s="97"/>
    </row>
    <row r="63" spans="1:5" s="53" customFormat="1" ht="12" customHeight="1">
      <c r="A63" s="188" t="s">
        <v>142</v>
      </c>
      <c r="B63" s="171" t="s">
        <v>212</v>
      </c>
      <c r="C63" s="161"/>
      <c r="D63" s="306"/>
      <c r="E63" s="97"/>
    </row>
    <row r="64" spans="1:5" s="53" customFormat="1" ht="12" customHeight="1" thickBot="1">
      <c r="A64" s="189" t="s">
        <v>210</v>
      </c>
      <c r="B64" s="172" t="s">
        <v>213</v>
      </c>
      <c r="C64" s="161"/>
      <c r="D64" s="306"/>
      <c r="E64" s="97"/>
    </row>
    <row r="65" spans="1:5" s="53" customFormat="1" ht="12" customHeight="1" thickBot="1">
      <c r="A65" s="25" t="s">
        <v>14</v>
      </c>
      <c r="B65" s="19" t="s">
        <v>214</v>
      </c>
      <c r="C65" s="163">
        <f>+C8+C15+C22+C29+C37+C49+C55+C60</f>
        <v>240000</v>
      </c>
      <c r="D65" s="249">
        <f>+D8+D15+D22+D29+D37+D49+D55+D60</f>
        <v>240000</v>
      </c>
      <c r="E65" s="199">
        <f>+E8+E15+E22+E29+E37+E49+E55+E60</f>
        <v>266208</v>
      </c>
    </row>
    <row r="66" spans="1:5" s="53" customFormat="1" ht="12" customHeight="1" thickBot="1">
      <c r="A66" s="190" t="s">
        <v>299</v>
      </c>
      <c r="B66" s="100" t="s">
        <v>216</v>
      </c>
      <c r="C66" s="157">
        <f>SUM(C67:C69)</f>
        <v>0</v>
      </c>
      <c r="D66" s="245">
        <f>SUM(D67:D69)</f>
        <v>0</v>
      </c>
      <c r="E66" s="93">
        <f>SUM(E67:E69)</f>
        <v>0</v>
      </c>
    </row>
    <row r="67" spans="1:5" s="53" customFormat="1" ht="12" customHeight="1">
      <c r="A67" s="187" t="s">
        <v>244</v>
      </c>
      <c r="B67" s="170" t="s">
        <v>217</v>
      </c>
      <c r="C67" s="161"/>
      <c r="D67" s="306"/>
      <c r="E67" s="97"/>
    </row>
    <row r="68" spans="1:5" s="53" customFormat="1" ht="12" customHeight="1">
      <c r="A68" s="188" t="s">
        <v>253</v>
      </c>
      <c r="B68" s="171" t="s">
        <v>218</v>
      </c>
      <c r="C68" s="161"/>
      <c r="D68" s="306"/>
      <c r="E68" s="97"/>
    </row>
    <row r="69" spans="1:5" s="53" customFormat="1" ht="12" customHeight="1" thickBot="1">
      <c r="A69" s="189" t="s">
        <v>254</v>
      </c>
      <c r="B69" s="173" t="s">
        <v>219</v>
      </c>
      <c r="C69" s="161"/>
      <c r="D69" s="309"/>
      <c r="E69" s="97"/>
    </row>
    <row r="70" spans="1:5" s="53" customFormat="1" ht="12" customHeight="1" thickBot="1">
      <c r="A70" s="190" t="s">
        <v>220</v>
      </c>
      <c r="B70" s="100" t="s">
        <v>221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>
      <c r="A71" s="187" t="s">
        <v>100</v>
      </c>
      <c r="B71" s="359" t="s">
        <v>222</v>
      </c>
      <c r="C71" s="161"/>
      <c r="D71" s="161"/>
      <c r="E71" s="97"/>
    </row>
    <row r="72" spans="1:5" s="53" customFormat="1" ht="12" customHeight="1">
      <c r="A72" s="188" t="s">
        <v>101</v>
      </c>
      <c r="B72" s="359" t="s">
        <v>497</v>
      </c>
      <c r="C72" s="161"/>
      <c r="D72" s="161"/>
      <c r="E72" s="97"/>
    </row>
    <row r="73" spans="1:5" s="53" customFormat="1" ht="12" customHeight="1">
      <c r="A73" s="188" t="s">
        <v>245</v>
      </c>
      <c r="B73" s="359" t="s">
        <v>223</v>
      </c>
      <c r="C73" s="161"/>
      <c r="D73" s="161"/>
      <c r="E73" s="97"/>
    </row>
    <row r="74" spans="1:5" s="53" customFormat="1" ht="12" customHeight="1" thickBot="1">
      <c r="A74" s="189" t="s">
        <v>246</v>
      </c>
      <c r="B74" s="360" t="s">
        <v>498</v>
      </c>
      <c r="C74" s="161"/>
      <c r="D74" s="161"/>
      <c r="E74" s="97"/>
    </row>
    <row r="75" spans="1:5" s="53" customFormat="1" ht="12" customHeight="1" thickBot="1">
      <c r="A75" s="190" t="s">
        <v>224</v>
      </c>
      <c r="B75" s="100" t="s">
        <v>225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>
      <c r="A76" s="187" t="s">
        <v>247</v>
      </c>
      <c r="B76" s="170" t="s">
        <v>226</v>
      </c>
      <c r="C76" s="161"/>
      <c r="D76" s="161"/>
      <c r="E76" s="97"/>
    </row>
    <row r="77" spans="1:5" s="53" customFormat="1" ht="12" customHeight="1" thickBot="1">
      <c r="A77" s="189" t="s">
        <v>248</v>
      </c>
      <c r="B77" s="172" t="s">
        <v>227</v>
      </c>
      <c r="C77" s="161"/>
      <c r="D77" s="161"/>
      <c r="E77" s="97"/>
    </row>
    <row r="78" spans="1:5" s="52" customFormat="1" ht="12" customHeight="1" thickBot="1">
      <c r="A78" s="190" t="s">
        <v>228</v>
      </c>
      <c r="B78" s="100" t="s">
        <v>229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>
      <c r="A79" s="187" t="s">
        <v>249</v>
      </c>
      <c r="B79" s="170" t="s">
        <v>230</v>
      </c>
      <c r="C79" s="161"/>
      <c r="D79" s="161"/>
      <c r="E79" s="97"/>
    </row>
    <row r="80" spans="1:5" s="53" customFormat="1" ht="12" customHeight="1">
      <c r="A80" s="188" t="s">
        <v>250</v>
      </c>
      <c r="B80" s="171" t="s">
        <v>231</v>
      </c>
      <c r="C80" s="161"/>
      <c r="D80" s="161"/>
      <c r="E80" s="97"/>
    </row>
    <row r="81" spans="1:5" s="53" customFormat="1" ht="12" customHeight="1" thickBot="1">
      <c r="A81" s="189" t="s">
        <v>251</v>
      </c>
      <c r="B81" s="172" t="s">
        <v>499</v>
      </c>
      <c r="C81" s="161"/>
      <c r="D81" s="161"/>
      <c r="E81" s="97"/>
    </row>
    <row r="82" spans="1:5" s="53" customFormat="1" ht="12" customHeight="1" thickBot="1">
      <c r="A82" s="190" t="s">
        <v>232</v>
      </c>
      <c r="B82" s="100" t="s">
        <v>252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>
      <c r="A83" s="191" t="s">
        <v>233</v>
      </c>
      <c r="B83" s="170" t="s">
        <v>234</v>
      </c>
      <c r="C83" s="161"/>
      <c r="D83" s="161"/>
      <c r="E83" s="97"/>
    </row>
    <row r="84" spans="1:5" s="53" customFormat="1" ht="12" customHeight="1">
      <c r="A84" s="192" t="s">
        <v>235</v>
      </c>
      <c r="B84" s="171" t="s">
        <v>236</v>
      </c>
      <c r="C84" s="161"/>
      <c r="D84" s="161"/>
      <c r="E84" s="97"/>
    </row>
    <row r="85" spans="1:5" s="53" customFormat="1" ht="12" customHeight="1">
      <c r="A85" s="192" t="s">
        <v>237</v>
      </c>
      <c r="B85" s="171" t="s">
        <v>238</v>
      </c>
      <c r="C85" s="161"/>
      <c r="D85" s="161"/>
      <c r="E85" s="97"/>
    </row>
    <row r="86" spans="1:5" s="52" customFormat="1" ht="12" customHeight="1" thickBot="1">
      <c r="A86" s="193" t="s">
        <v>239</v>
      </c>
      <c r="B86" s="172" t="s">
        <v>240</v>
      </c>
      <c r="C86" s="161"/>
      <c r="D86" s="161"/>
      <c r="E86" s="97"/>
    </row>
    <row r="87" spans="1:5" s="52" customFormat="1" ht="12" customHeight="1" thickBot="1">
      <c r="A87" s="190" t="s">
        <v>241</v>
      </c>
      <c r="B87" s="100" t="s">
        <v>376</v>
      </c>
      <c r="C87" s="213"/>
      <c r="D87" s="213"/>
      <c r="E87" s="214"/>
    </row>
    <row r="88" spans="1:5" s="52" customFormat="1" ht="12" customHeight="1" thickBot="1">
      <c r="A88" s="190" t="s">
        <v>394</v>
      </c>
      <c r="B88" s="100" t="s">
        <v>242</v>
      </c>
      <c r="C88" s="213"/>
      <c r="D88" s="213"/>
      <c r="E88" s="214"/>
    </row>
    <row r="89" spans="1:5" s="52" customFormat="1" ht="12" customHeight="1" thickBot="1">
      <c r="A89" s="190" t="s">
        <v>395</v>
      </c>
      <c r="B89" s="177" t="s">
        <v>379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>
      <c r="A90" s="194" t="s">
        <v>396</v>
      </c>
      <c r="B90" s="178" t="s">
        <v>397</v>
      </c>
      <c r="C90" s="163">
        <f>+C65+C89</f>
        <v>240000</v>
      </c>
      <c r="D90" s="163">
        <f>+D65+D89</f>
        <v>240000</v>
      </c>
      <c r="E90" s="199">
        <f>+E65+E89</f>
        <v>266208</v>
      </c>
    </row>
    <row r="91" spans="1:3" s="53" customFormat="1" ht="15" customHeight="1" thickBot="1">
      <c r="A91" s="83"/>
      <c r="B91" s="84"/>
      <c r="C91" s="139"/>
    </row>
    <row r="92" spans="1:5" s="47" customFormat="1" ht="16.5" customHeight="1" thickBot="1">
      <c r="A92" s="552" t="s">
        <v>41</v>
      </c>
      <c r="B92" s="553"/>
      <c r="C92" s="553"/>
      <c r="D92" s="553"/>
      <c r="E92" s="554"/>
    </row>
    <row r="93" spans="1:5" s="54" customFormat="1" ht="12" customHeight="1" thickBot="1">
      <c r="A93" s="164" t="s">
        <v>6</v>
      </c>
      <c r="B93" s="24" t="s">
        <v>401</v>
      </c>
      <c r="C93" s="156">
        <f>+C94+C95+C96+C97+C98+C111</f>
        <v>11915000</v>
      </c>
      <c r="D93" s="156">
        <f>+D94+D95+D96+D97+D98+D111</f>
        <v>12062138</v>
      </c>
      <c r="E93" s="228">
        <f>+E94+E95+E96+E97+E98+E111</f>
        <v>6958918</v>
      </c>
    </row>
    <row r="94" spans="1:5" ht="12" customHeight="1">
      <c r="A94" s="195" t="s">
        <v>64</v>
      </c>
      <c r="B94" s="8" t="s">
        <v>35</v>
      </c>
      <c r="C94" s="235">
        <v>2189000</v>
      </c>
      <c r="D94" s="235">
        <v>2189000</v>
      </c>
      <c r="E94" s="229">
        <v>222768</v>
      </c>
    </row>
    <row r="95" spans="1:5" ht="12" customHeight="1">
      <c r="A95" s="188" t="s">
        <v>65</v>
      </c>
      <c r="B95" s="6" t="s">
        <v>124</v>
      </c>
      <c r="C95" s="158">
        <v>758000</v>
      </c>
      <c r="D95" s="158">
        <v>758000</v>
      </c>
      <c r="E95" s="94">
        <v>43440</v>
      </c>
    </row>
    <row r="96" spans="1:5" ht="12" customHeight="1">
      <c r="A96" s="188" t="s">
        <v>66</v>
      </c>
      <c r="B96" s="6" t="s">
        <v>92</v>
      </c>
      <c r="C96" s="160">
        <v>2928000</v>
      </c>
      <c r="D96" s="158">
        <v>2928000</v>
      </c>
      <c r="E96" s="96">
        <v>2376494</v>
      </c>
    </row>
    <row r="97" spans="1:5" ht="12" customHeight="1">
      <c r="A97" s="188" t="s">
        <v>67</v>
      </c>
      <c r="B97" s="9" t="s">
        <v>125</v>
      </c>
      <c r="C97" s="160"/>
      <c r="D97" s="248"/>
      <c r="E97" s="96"/>
    </row>
    <row r="98" spans="1:5" ht="12" customHeight="1">
      <c r="A98" s="188" t="s">
        <v>76</v>
      </c>
      <c r="B98" s="17" t="s">
        <v>126</v>
      </c>
      <c r="C98" s="160">
        <f>SUM(C99:C110)</f>
        <v>6040000</v>
      </c>
      <c r="D98" s="160">
        <f>SUM(D99:D110)</f>
        <v>6187138</v>
      </c>
      <c r="E98" s="465">
        <f>SUM(E99:E110)</f>
        <v>4316216</v>
      </c>
    </row>
    <row r="99" spans="1:5" ht="12" customHeight="1">
      <c r="A99" s="188" t="s">
        <v>68</v>
      </c>
      <c r="B99" s="6" t="s">
        <v>398</v>
      </c>
      <c r="C99" s="160"/>
      <c r="D99" s="248"/>
      <c r="E99" s="96"/>
    </row>
    <row r="100" spans="1:5" ht="12" customHeight="1">
      <c r="A100" s="188" t="s">
        <v>69</v>
      </c>
      <c r="B100" s="64" t="s">
        <v>342</v>
      </c>
      <c r="C100" s="160"/>
      <c r="D100" s="248"/>
      <c r="E100" s="96"/>
    </row>
    <row r="101" spans="1:5" ht="12" customHeight="1">
      <c r="A101" s="188" t="s">
        <v>77</v>
      </c>
      <c r="B101" s="64" t="s">
        <v>341</v>
      </c>
      <c r="C101" s="160"/>
      <c r="D101" s="248"/>
      <c r="E101" s="96"/>
    </row>
    <row r="102" spans="1:5" ht="12" customHeight="1">
      <c r="A102" s="188" t="s">
        <v>78</v>
      </c>
      <c r="B102" s="64" t="s">
        <v>258</v>
      </c>
      <c r="C102" s="160"/>
      <c r="D102" s="248"/>
      <c r="E102" s="96"/>
    </row>
    <row r="103" spans="1:5" ht="12" customHeight="1">
      <c r="A103" s="188" t="s">
        <v>79</v>
      </c>
      <c r="B103" s="65" t="s">
        <v>259</v>
      </c>
      <c r="C103" s="160"/>
      <c r="D103" s="248"/>
      <c r="E103" s="96"/>
    </row>
    <row r="104" spans="1:5" ht="12" customHeight="1">
      <c r="A104" s="188" t="s">
        <v>80</v>
      </c>
      <c r="B104" s="65" t="s">
        <v>260</v>
      </c>
      <c r="C104" s="160"/>
      <c r="D104" s="248"/>
      <c r="E104" s="96"/>
    </row>
    <row r="105" spans="1:5" ht="12" customHeight="1">
      <c r="A105" s="188" t="s">
        <v>82</v>
      </c>
      <c r="B105" s="64" t="s">
        <v>261</v>
      </c>
      <c r="C105" s="160">
        <v>500000</v>
      </c>
      <c r="D105" s="248">
        <v>647138</v>
      </c>
      <c r="E105" s="96">
        <v>17138</v>
      </c>
    </row>
    <row r="106" spans="1:5" ht="12" customHeight="1">
      <c r="A106" s="188" t="s">
        <v>127</v>
      </c>
      <c r="B106" s="64" t="s">
        <v>262</v>
      </c>
      <c r="C106" s="160"/>
      <c r="D106" s="248"/>
      <c r="E106" s="96"/>
    </row>
    <row r="107" spans="1:5" ht="12" customHeight="1">
      <c r="A107" s="188" t="s">
        <v>256</v>
      </c>
      <c r="B107" s="65" t="s">
        <v>263</v>
      </c>
      <c r="C107" s="158"/>
      <c r="D107" s="248"/>
      <c r="E107" s="96"/>
    </row>
    <row r="108" spans="1:5" ht="12" customHeight="1">
      <c r="A108" s="196" t="s">
        <v>257</v>
      </c>
      <c r="B108" s="66" t="s">
        <v>264</v>
      </c>
      <c r="C108" s="160"/>
      <c r="D108" s="248"/>
      <c r="E108" s="96"/>
    </row>
    <row r="109" spans="1:5" ht="12" customHeight="1">
      <c r="A109" s="188" t="s">
        <v>339</v>
      </c>
      <c r="B109" s="66" t="s">
        <v>265</v>
      </c>
      <c r="C109" s="160"/>
      <c r="D109" s="248"/>
      <c r="E109" s="96"/>
    </row>
    <row r="110" spans="1:5" ht="12" customHeight="1">
      <c r="A110" s="188" t="s">
        <v>340</v>
      </c>
      <c r="B110" s="65" t="s">
        <v>266</v>
      </c>
      <c r="C110" s="158">
        <v>5540000</v>
      </c>
      <c r="D110" s="247">
        <v>5540000</v>
      </c>
      <c r="E110" s="94">
        <v>4299078</v>
      </c>
    </row>
    <row r="111" spans="1:5" ht="12" customHeight="1">
      <c r="A111" s="188" t="s">
        <v>344</v>
      </c>
      <c r="B111" s="9" t="s">
        <v>36</v>
      </c>
      <c r="C111" s="158"/>
      <c r="D111" s="247"/>
      <c r="E111" s="94"/>
    </row>
    <row r="112" spans="1:5" ht="12" customHeight="1">
      <c r="A112" s="189" t="s">
        <v>345</v>
      </c>
      <c r="B112" s="6" t="s">
        <v>399</v>
      </c>
      <c r="C112" s="160"/>
      <c r="D112" s="248"/>
      <c r="E112" s="96"/>
    </row>
    <row r="113" spans="1:5" ht="12" customHeight="1" thickBot="1">
      <c r="A113" s="197" t="s">
        <v>346</v>
      </c>
      <c r="B113" s="67" t="s">
        <v>400</v>
      </c>
      <c r="C113" s="236"/>
      <c r="D113" s="312"/>
      <c r="E113" s="230"/>
    </row>
    <row r="114" spans="1:5" ht="12" customHeight="1" thickBot="1">
      <c r="A114" s="25" t="s">
        <v>7</v>
      </c>
      <c r="B114" s="23" t="s">
        <v>267</v>
      </c>
      <c r="C114" s="157">
        <f>+C115+C117+C119</f>
        <v>8908074</v>
      </c>
      <c r="D114" s="245">
        <f>+D115+D117+D119</f>
        <v>8908074</v>
      </c>
      <c r="E114" s="93">
        <f>+E115+E117+E119</f>
        <v>6633198</v>
      </c>
    </row>
    <row r="115" spans="1:5" ht="12" customHeight="1">
      <c r="A115" s="187" t="s">
        <v>70</v>
      </c>
      <c r="B115" s="6" t="s">
        <v>141</v>
      </c>
      <c r="C115" s="159">
        <v>3670300</v>
      </c>
      <c r="D115" s="246">
        <v>3670300</v>
      </c>
      <c r="E115" s="95">
        <v>3744500</v>
      </c>
    </row>
    <row r="116" spans="1:5" ht="12" customHeight="1">
      <c r="A116" s="187" t="s">
        <v>71</v>
      </c>
      <c r="B116" s="10" t="s">
        <v>271</v>
      </c>
      <c r="C116" s="159"/>
      <c r="D116" s="246"/>
      <c r="E116" s="95"/>
    </row>
    <row r="117" spans="1:5" ht="12" customHeight="1">
      <c r="A117" s="187" t="s">
        <v>72</v>
      </c>
      <c r="B117" s="10" t="s">
        <v>128</v>
      </c>
      <c r="C117" s="158">
        <v>5237774</v>
      </c>
      <c r="D117" s="247">
        <v>5237774</v>
      </c>
      <c r="E117" s="94">
        <v>2888698</v>
      </c>
    </row>
    <row r="118" spans="1:5" ht="12" customHeight="1">
      <c r="A118" s="187" t="s">
        <v>73</v>
      </c>
      <c r="B118" s="10" t="s">
        <v>272</v>
      </c>
      <c r="C118" s="158"/>
      <c r="D118" s="247"/>
      <c r="E118" s="94"/>
    </row>
    <row r="119" spans="1:5" ht="12" customHeight="1">
      <c r="A119" s="187" t="s">
        <v>74</v>
      </c>
      <c r="B119" s="102" t="s">
        <v>143</v>
      </c>
      <c r="C119" s="158"/>
      <c r="D119" s="247"/>
      <c r="E119" s="94"/>
    </row>
    <row r="120" spans="1:5" ht="12" customHeight="1">
      <c r="A120" s="187" t="s">
        <v>81</v>
      </c>
      <c r="B120" s="101" t="s">
        <v>331</v>
      </c>
      <c r="C120" s="158"/>
      <c r="D120" s="247"/>
      <c r="E120" s="94"/>
    </row>
    <row r="121" spans="1:5" ht="12" customHeight="1">
      <c r="A121" s="187" t="s">
        <v>83</v>
      </c>
      <c r="B121" s="166" t="s">
        <v>277</v>
      </c>
      <c r="C121" s="158"/>
      <c r="D121" s="247"/>
      <c r="E121" s="94"/>
    </row>
    <row r="122" spans="1:5" ht="12" customHeight="1">
      <c r="A122" s="187" t="s">
        <v>129</v>
      </c>
      <c r="B122" s="65" t="s">
        <v>260</v>
      </c>
      <c r="C122" s="158"/>
      <c r="D122" s="247"/>
      <c r="E122" s="94"/>
    </row>
    <row r="123" spans="1:5" ht="12" customHeight="1">
      <c r="A123" s="187" t="s">
        <v>130</v>
      </c>
      <c r="B123" s="65" t="s">
        <v>276</v>
      </c>
      <c r="C123" s="158"/>
      <c r="D123" s="247"/>
      <c r="E123" s="94"/>
    </row>
    <row r="124" spans="1:5" ht="12" customHeight="1">
      <c r="A124" s="187" t="s">
        <v>131</v>
      </c>
      <c r="B124" s="65" t="s">
        <v>275</v>
      </c>
      <c r="C124" s="158"/>
      <c r="D124" s="247"/>
      <c r="E124" s="94"/>
    </row>
    <row r="125" spans="1:5" ht="12" customHeight="1">
      <c r="A125" s="187" t="s">
        <v>268</v>
      </c>
      <c r="B125" s="65" t="s">
        <v>263</v>
      </c>
      <c r="C125" s="158"/>
      <c r="D125" s="247"/>
      <c r="E125" s="94"/>
    </row>
    <row r="126" spans="1:5" ht="12" customHeight="1">
      <c r="A126" s="187" t="s">
        <v>269</v>
      </c>
      <c r="B126" s="65" t="s">
        <v>274</v>
      </c>
      <c r="C126" s="158"/>
      <c r="D126" s="247"/>
      <c r="E126" s="94"/>
    </row>
    <row r="127" spans="1:5" ht="12" customHeight="1" thickBot="1">
      <c r="A127" s="196" t="s">
        <v>270</v>
      </c>
      <c r="B127" s="65" t="s">
        <v>273</v>
      </c>
      <c r="C127" s="160"/>
      <c r="D127" s="248"/>
      <c r="E127" s="96"/>
    </row>
    <row r="128" spans="1:5" ht="12" customHeight="1" thickBot="1">
      <c r="A128" s="25" t="s">
        <v>8</v>
      </c>
      <c r="B128" s="58" t="s">
        <v>349</v>
      </c>
      <c r="C128" s="157">
        <f>+C93+C114</f>
        <v>20823074</v>
      </c>
      <c r="D128" s="245">
        <f>+D93+D114</f>
        <v>20970212</v>
      </c>
      <c r="E128" s="93">
        <f>+E93+E114</f>
        <v>13592116</v>
      </c>
    </row>
    <row r="129" spans="1:5" ht="12" customHeight="1" thickBot="1">
      <c r="A129" s="25" t="s">
        <v>9</v>
      </c>
      <c r="B129" s="58" t="s">
        <v>350</v>
      </c>
      <c r="C129" s="157">
        <f>+C130+C131+C132</f>
        <v>0</v>
      </c>
      <c r="D129" s="245">
        <f>+D130+D131+D132</f>
        <v>0</v>
      </c>
      <c r="E129" s="93">
        <f>+E130+E131+E132</f>
        <v>0</v>
      </c>
    </row>
    <row r="130" spans="1:5" s="54" customFormat="1" ht="12" customHeight="1">
      <c r="A130" s="187" t="s">
        <v>175</v>
      </c>
      <c r="B130" s="7" t="s">
        <v>404</v>
      </c>
      <c r="C130" s="158"/>
      <c r="D130" s="247"/>
      <c r="E130" s="94"/>
    </row>
    <row r="131" spans="1:5" ht="12" customHeight="1">
      <c r="A131" s="187" t="s">
        <v>176</v>
      </c>
      <c r="B131" s="7" t="s">
        <v>358</v>
      </c>
      <c r="C131" s="158"/>
      <c r="D131" s="247"/>
      <c r="E131" s="94"/>
    </row>
    <row r="132" spans="1:5" ht="12" customHeight="1" thickBot="1">
      <c r="A132" s="196" t="s">
        <v>177</v>
      </c>
      <c r="B132" s="5" t="s">
        <v>403</v>
      </c>
      <c r="C132" s="158"/>
      <c r="D132" s="247"/>
      <c r="E132" s="94"/>
    </row>
    <row r="133" spans="1:5" ht="12" customHeight="1" thickBot="1">
      <c r="A133" s="25" t="s">
        <v>10</v>
      </c>
      <c r="B133" s="58" t="s">
        <v>351</v>
      </c>
      <c r="C133" s="157">
        <f>+C134+C135+C136+C137+C138+C139</f>
        <v>0</v>
      </c>
      <c r="D133" s="245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360</v>
      </c>
      <c r="C134" s="158"/>
      <c r="D134" s="247"/>
      <c r="E134" s="94"/>
    </row>
    <row r="135" spans="1:5" ht="12" customHeight="1">
      <c r="A135" s="187" t="s">
        <v>58</v>
      </c>
      <c r="B135" s="7" t="s">
        <v>352</v>
      </c>
      <c r="C135" s="158"/>
      <c r="D135" s="247"/>
      <c r="E135" s="94"/>
    </row>
    <row r="136" spans="1:5" ht="12" customHeight="1">
      <c r="A136" s="187" t="s">
        <v>59</v>
      </c>
      <c r="B136" s="7" t="s">
        <v>353</v>
      </c>
      <c r="C136" s="158"/>
      <c r="D136" s="247"/>
      <c r="E136" s="94"/>
    </row>
    <row r="137" spans="1:5" ht="12" customHeight="1">
      <c r="A137" s="187" t="s">
        <v>116</v>
      </c>
      <c r="B137" s="7" t="s">
        <v>402</v>
      </c>
      <c r="C137" s="158"/>
      <c r="D137" s="247"/>
      <c r="E137" s="94"/>
    </row>
    <row r="138" spans="1:5" ht="12" customHeight="1">
      <c r="A138" s="187" t="s">
        <v>117</v>
      </c>
      <c r="B138" s="7" t="s">
        <v>355</v>
      </c>
      <c r="C138" s="158"/>
      <c r="D138" s="247"/>
      <c r="E138" s="94"/>
    </row>
    <row r="139" spans="1:5" s="54" customFormat="1" ht="12" customHeight="1" thickBot="1">
      <c r="A139" s="196" t="s">
        <v>118</v>
      </c>
      <c r="B139" s="5" t="s">
        <v>356</v>
      </c>
      <c r="C139" s="158"/>
      <c r="D139" s="247"/>
      <c r="E139" s="94"/>
    </row>
    <row r="140" spans="1:11" ht="12" customHeight="1" thickBot="1">
      <c r="A140" s="25" t="s">
        <v>11</v>
      </c>
      <c r="B140" s="58" t="s">
        <v>417</v>
      </c>
      <c r="C140" s="163">
        <f>+C141+C142+C144+C145+C143</f>
        <v>0</v>
      </c>
      <c r="D140" s="249">
        <f>+D141+D142+D144+D145+D143</f>
        <v>0</v>
      </c>
      <c r="E140" s="199">
        <f>+E141+E142+E144+E145+E143</f>
        <v>0</v>
      </c>
      <c r="K140" s="92"/>
    </row>
    <row r="141" spans="1:5" ht="12.75">
      <c r="A141" s="187" t="s">
        <v>60</v>
      </c>
      <c r="B141" s="7" t="s">
        <v>278</v>
      </c>
      <c r="C141" s="158"/>
      <c r="D141" s="247"/>
      <c r="E141" s="94"/>
    </row>
    <row r="142" spans="1:5" ht="12" customHeight="1">
      <c r="A142" s="187" t="s">
        <v>61</v>
      </c>
      <c r="B142" s="7" t="s">
        <v>279</v>
      </c>
      <c r="C142" s="158"/>
      <c r="D142" s="247"/>
      <c r="E142" s="94"/>
    </row>
    <row r="143" spans="1:5" ht="12" customHeight="1">
      <c r="A143" s="187" t="s">
        <v>195</v>
      </c>
      <c r="B143" s="7" t="s">
        <v>416</v>
      </c>
      <c r="C143" s="158"/>
      <c r="D143" s="247"/>
      <c r="E143" s="94"/>
    </row>
    <row r="144" spans="1:5" s="54" customFormat="1" ht="12" customHeight="1">
      <c r="A144" s="187" t="s">
        <v>196</v>
      </c>
      <c r="B144" s="7" t="s">
        <v>365</v>
      </c>
      <c r="C144" s="158"/>
      <c r="D144" s="247"/>
      <c r="E144" s="94"/>
    </row>
    <row r="145" spans="1:5" s="54" customFormat="1" ht="12" customHeight="1" thickBot="1">
      <c r="A145" s="196" t="s">
        <v>197</v>
      </c>
      <c r="B145" s="5" t="s">
        <v>295</v>
      </c>
      <c r="C145" s="158"/>
      <c r="D145" s="247"/>
      <c r="E145" s="94"/>
    </row>
    <row r="146" spans="1:5" s="54" customFormat="1" ht="12" customHeight="1" thickBot="1">
      <c r="A146" s="25" t="s">
        <v>12</v>
      </c>
      <c r="B146" s="58" t="s">
        <v>366</v>
      </c>
      <c r="C146" s="238">
        <f>+C147+C148+C149+C150+C151</f>
        <v>0</v>
      </c>
      <c r="D146" s="250">
        <f>+D147+D148+D149+D150+D151</f>
        <v>0</v>
      </c>
      <c r="E146" s="232">
        <f>+E147+E148+E149+E150+E151</f>
        <v>0</v>
      </c>
    </row>
    <row r="147" spans="1:5" s="54" customFormat="1" ht="12" customHeight="1">
      <c r="A147" s="187" t="s">
        <v>62</v>
      </c>
      <c r="B147" s="7" t="s">
        <v>361</v>
      </c>
      <c r="C147" s="158"/>
      <c r="D147" s="247"/>
      <c r="E147" s="94"/>
    </row>
    <row r="148" spans="1:5" s="54" customFormat="1" ht="12" customHeight="1">
      <c r="A148" s="187" t="s">
        <v>63</v>
      </c>
      <c r="B148" s="7" t="s">
        <v>368</v>
      </c>
      <c r="C148" s="158"/>
      <c r="D148" s="247"/>
      <c r="E148" s="94"/>
    </row>
    <row r="149" spans="1:5" s="54" customFormat="1" ht="12" customHeight="1">
      <c r="A149" s="187" t="s">
        <v>207</v>
      </c>
      <c r="B149" s="7" t="s">
        <v>363</v>
      </c>
      <c r="C149" s="158"/>
      <c r="D149" s="247"/>
      <c r="E149" s="94"/>
    </row>
    <row r="150" spans="1:5" s="54" customFormat="1" ht="12" customHeight="1">
      <c r="A150" s="187" t="s">
        <v>208</v>
      </c>
      <c r="B150" s="7" t="s">
        <v>405</v>
      </c>
      <c r="C150" s="158"/>
      <c r="D150" s="247"/>
      <c r="E150" s="94"/>
    </row>
    <row r="151" spans="1:5" ht="12.75" customHeight="1" thickBot="1">
      <c r="A151" s="196" t="s">
        <v>367</v>
      </c>
      <c r="B151" s="5" t="s">
        <v>370</v>
      </c>
      <c r="C151" s="160"/>
      <c r="D151" s="248"/>
      <c r="E151" s="96"/>
    </row>
    <row r="152" spans="1:5" ht="12.75" customHeight="1" thickBot="1">
      <c r="A152" s="227" t="s">
        <v>13</v>
      </c>
      <c r="B152" s="58" t="s">
        <v>371</v>
      </c>
      <c r="C152" s="238"/>
      <c r="D152" s="250"/>
      <c r="E152" s="232"/>
    </row>
    <row r="153" spans="1:5" ht="12.75" customHeight="1" thickBot="1">
      <c r="A153" s="227" t="s">
        <v>14</v>
      </c>
      <c r="B153" s="58" t="s">
        <v>372</v>
      </c>
      <c r="C153" s="238"/>
      <c r="D153" s="250"/>
      <c r="E153" s="232"/>
    </row>
    <row r="154" spans="1:5" ht="12" customHeight="1" thickBot="1">
      <c r="A154" s="25" t="s">
        <v>15</v>
      </c>
      <c r="B154" s="58" t="s">
        <v>374</v>
      </c>
      <c r="C154" s="240">
        <f>+C129+C133+C140+C146+C152+C153</f>
        <v>0</v>
      </c>
      <c r="D154" s="252">
        <f>+D129+D133+D140+D146+D152+D153</f>
        <v>0</v>
      </c>
      <c r="E154" s="234">
        <f>+E129+E133+E140+E146+E152+E153</f>
        <v>0</v>
      </c>
    </row>
    <row r="155" spans="1:5" ht="15" customHeight="1" thickBot="1">
      <c r="A155" s="198" t="s">
        <v>16</v>
      </c>
      <c r="B155" s="144" t="s">
        <v>373</v>
      </c>
      <c r="C155" s="240">
        <f>+C128+C154</f>
        <v>20823074</v>
      </c>
      <c r="D155" s="252">
        <f>+D128+D154</f>
        <v>20970212</v>
      </c>
      <c r="E155" s="234">
        <f>+E128+E154</f>
        <v>13592116</v>
      </c>
    </row>
    <row r="156" spans="1:5" ht="13.5" thickBot="1">
      <c r="A156" s="147"/>
      <c r="B156" s="148"/>
      <c r="C156" s="432">
        <f>C90-C155</f>
        <v>-20583074</v>
      </c>
      <c r="D156" s="432">
        <f>D90-D155</f>
        <v>-20730212</v>
      </c>
      <c r="E156" s="149"/>
    </row>
    <row r="157" spans="1:5" ht="15" customHeight="1" thickBot="1">
      <c r="A157" s="322" t="s">
        <v>492</v>
      </c>
      <c r="B157" s="323"/>
      <c r="C157" s="311"/>
      <c r="D157" s="311"/>
      <c r="E157" s="310"/>
    </row>
    <row r="158" spans="1:5" ht="14.25" customHeight="1" thickBot="1">
      <c r="A158" s="324" t="s">
        <v>493</v>
      </c>
      <c r="B158" s="325"/>
      <c r="C158" s="311"/>
      <c r="D158" s="311"/>
      <c r="E158" s="310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6">
      <selection activeCell="I18" sqref="I18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9"/>
      <c r="B1" s="556" t="str">
        <f>CONCATENATE("6.1.3. melléklet ",Z_ALAPADATOK!A7," ",Z_ALAPADATOK!B7," ",Z_ALAPADATOK!C7," ",Z_ALAPADATOK!D7," ",Z_ALAPADATOK!E7," ",Z_ALAPADATOK!F7," ",Z_ALAPADATOK!G7," ",Z_ALAPADATOK!H7)</f>
        <v>6.1.3. melléklet a … / 2019. ( … ) önkormányzati rendelethez</v>
      </c>
      <c r="C1" s="557"/>
      <c r="D1" s="557"/>
      <c r="E1" s="557"/>
    </row>
    <row r="2" spans="1:5" s="50" customFormat="1" ht="21" customHeight="1" thickBot="1">
      <c r="A2" s="388" t="s">
        <v>45</v>
      </c>
      <c r="B2" s="555" t="str">
        <f>CONCATENATE(Z_ALAPADATOK!A3)</f>
        <v>Tiszaszőlős Községi Önkormányzat</v>
      </c>
      <c r="C2" s="555"/>
      <c r="D2" s="555"/>
      <c r="E2" s="389" t="s">
        <v>39</v>
      </c>
    </row>
    <row r="3" spans="1:5" s="50" customFormat="1" ht="24.75" thickBot="1">
      <c r="A3" s="388" t="s">
        <v>137</v>
      </c>
      <c r="B3" s="555" t="s">
        <v>415</v>
      </c>
      <c r="C3" s="555"/>
      <c r="D3" s="555"/>
      <c r="E3" s="390" t="s">
        <v>43</v>
      </c>
    </row>
    <row r="4" spans="1:5" s="51" customFormat="1" ht="15.75" customHeight="1" thickBot="1">
      <c r="A4" s="382"/>
      <c r="B4" s="382"/>
      <c r="C4" s="383"/>
      <c r="D4" s="384"/>
      <c r="E4" s="383" t="str">
        <f>'Z_6.1.2.sz.mell'!E4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CONCATENATE('Z_6.1.2.sz.mell'!E5)</f>
        <v>Teljesítés
2018. XII. 31.</v>
      </c>
    </row>
    <row r="6" spans="1:5" s="47" customFormat="1" ht="12.75" customHeight="1" thickBot="1">
      <c r="A6" s="72" t="s">
        <v>385</v>
      </c>
      <c r="B6" s="73" t="s">
        <v>386</v>
      </c>
      <c r="C6" s="73" t="s">
        <v>387</v>
      </c>
      <c r="D6" s="305" t="s">
        <v>389</v>
      </c>
      <c r="E6" s="74" t="s">
        <v>388</v>
      </c>
    </row>
    <row r="7" spans="1:5" s="47" customFormat="1" ht="15.75" customHeight="1" thickBot="1">
      <c r="A7" s="552" t="s">
        <v>40</v>
      </c>
      <c r="B7" s="553"/>
      <c r="C7" s="553"/>
      <c r="D7" s="553"/>
      <c r="E7" s="554"/>
    </row>
    <row r="8" spans="1:5" s="47" customFormat="1" ht="12" customHeight="1" thickBot="1">
      <c r="A8" s="25" t="s">
        <v>6</v>
      </c>
      <c r="B8" s="19" t="s">
        <v>160</v>
      </c>
      <c r="C8" s="157">
        <f>+C9+C10+C11+C12+C13+C14</f>
        <v>0</v>
      </c>
      <c r="D8" s="245">
        <f>+D9+D10+D11+D12+D13+D14</f>
        <v>0</v>
      </c>
      <c r="E8" s="93">
        <f>+E9+E10+E11+E12+E13+E14</f>
        <v>0</v>
      </c>
    </row>
    <row r="9" spans="1:5" s="52" customFormat="1" ht="12" customHeight="1">
      <c r="A9" s="187" t="s">
        <v>64</v>
      </c>
      <c r="B9" s="170" t="s">
        <v>161</v>
      </c>
      <c r="C9" s="159"/>
      <c r="D9" s="246"/>
      <c r="E9" s="95"/>
    </row>
    <row r="10" spans="1:5" s="53" customFormat="1" ht="12" customHeight="1">
      <c r="A10" s="188" t="s">
        <v>65</v>
      </c>
      <c r="B10" s="171" t="s">
        <v>162</v>
      </c>
      <c r="C10" s="158"/>
      <c r="D10" s="247"/>
      <c r="E10" s="94"/>
    </row>
    <row r="11" spans="1:5" s="53" customFormat="1" ht="12" customHeight="1">
      <c r="A11" s="188" t="s">
        <v>66</v>
      </c>
      <c r="B11" s="171" t="s">
        <v>163</v>
      </c>
      <c r="C11" s="158"/>
      <c r="D11" s="247"/>
      <c r="E11" s="94"/>
    </row>
    <row r="12" spans="1:5" s="53" customFormat="1" ht="12" customHeight="1">
      <c r="A12" s="188" t="s">
        <v>67</v>
      </c>
      <c r="B12" s="171" t="s">
        <v>164</v>
      </c>
      <c r="C12" s="158"/>
      <c r="D12" s="247"/>
      <c r="E12" s="94"/>
    </row>
    <row r="13" spans="1:5" s="53" customFormat="1" ht="12" customHeight="1">
      <c r="A13" s="188" t="s">
        <v>99</v>
      </c>
      <c r="B13" s="171" t="s">
        <v>393</v>
      </c>
      <c r="C13" s="158"/>
      <c r="D13" s="247"/>
      <c r="E13" s="94"/>
    </row>
    <row r="14" spans="1:5" s="52" customFormat="1" ht="12" customHeight="1" thickBot="1">
      <c r="A14" s="189" t="s">
        <v>68</v>
      </c>
      <c r="B14" s="172" t="s">
        <v>334</v>
      </c>
      <c r="C14" s="158"/>
      <c r="D14" s="247"/>
      <c r="E14" s="94"/>
    </row>
    <row r="15" spans="1:5" s="52" customFormat="1" ht="12" customHeight="1" thickBot="1">
      <c r="A15" s="25" t="s">
        <v>7</v>
      </c>
      <c r="B15" s="100" t="s">
        <v>165</v>
      </c>
      <c r="C15" s="157">
        <f>+C16+C17+C18+C19+C20</f>
        <v>0</v>
      </c>
      <c r="D15" s="245">
        <f>+D16+D17+D18+D19+D20</f>
        <v>0</v>
      </c>
      <c r="E15" s="93">
        <f>+E16+E17+E18+E19+E20</f>
        <v>0</v>
      </c>
    </row>
    <row r="16" spans="1:5" s="52" customFormat="1" ht="12" customHeight="1">
      <c r="A16" s="187" t="s">
        <v>70</v>
      </c>
      <c r="B16" s="170" t="s">
        <v>166</v>
      </c>
      <c r="C16" s="159"/>
      <c r="D16" s="246"/>
      <c r="E16" s="95"/>
    </row>
    <row r="17" spans="1:5" s="52" customFormat="1" ht="12" customHeight="1">
      <c r="A17" s="188" t="s">
        <v>71</v>
      </c>
      <c r="B17" s="171" t="s">
        <v>167</v>
      </c>
      <c r="C17" s="158"/>
      <c r="D17" s="247"/>
      <c r="E17" s="94"/>
    </row>
    <row r="18" spans="1:5" s="52" customFormat="1" ht="12" customHeight="1">
      <c r="A18" s="188" t="s">
        <v>72</v>
      </c>
      <c r="B18" s="171" t="s">
        <v>325</v>
      </c>
      <c r="C18" s="158"/>
      <c r="D18" s="247"/>
      <c r="E18" s="94"/>
    </row>
    <row r="19" spans="1:5" s="52" customFormat="1" ht="12" customHeight="1">
      <c r="A19" s="188" t="s">
        <v>73</v>
      </c>
      <c r="B19" s="171" t="s">
        <v>326</v>
      </c>
      <c r="C19" s="158"/>
      <c r="D19" s="247"/>
      <c r="E19" s="94"/>
    </row>
    <row r="20" spans="1:5" s="52" customFormat="1" ht="12" customHeight="1">
      <c r="A20" s="188" t="s">
        <v>74</v>
      </c>
      <c r="B20" s="171" t="s">
        <v>168</v>
      </c>
      <c r="C20" s="158"/>
      <c r="D20" s="247"/>
      <c r="E20" s="94"/>
    </row>
    <row r="21" spans="1:5" s="53" customFormat="1" ht="12" customHeight="1" thickBot="1">
      <c r="A21" s="189" t="s">
        <v>81</v>
      </c>
      <c r="B21" s="172" t="s">
        <v>169</v>
      </c>
      <c r="C21" s="160"/>
      <c r="D21" s="248"/>
      <c r="E21" s="96"/>
    </row>
    <row r="22" spans="1:5" s="53" customFormat="1" ht="12" customHeight="1" thickBot="1">
      <c r="A22" s="25" t="s">
        <v>8</v>
      </c>
      <c r="B22" s="19" t="s">
        <v>170</v>
      </c>
      <c r="C22" s="157">
        <f>+C23+C24+C25+C26+C27</f>
        <v>0</v>
      </c>
      <c r="D22" s="245">
        <f>+D23+D24+D25+D26+D27</f>
        <v>0</v>
      </c>
      <c r="E22" s="93">
        <f>+E23+E24+E25+E26+E27</f>
        <v>0</v>
      </c>
    </row>
    <row r="23" spans="1:5" s="53" customFormat="1" ht="12" customHeight="1">
      <c r="A23" s="187" t="s">
        <v>53</v>
      </c>
      <c r="B23" s="170" t="s">
        <v>171</v>
      </c>
      <c r="C23" s="159"/>
      <c r="D23" s="246"/>
      <c r="E23" s="95"/>
    </row>
    <row r="24" spans="1:5" s="52" customFormat="1" ht="12" customHeight="1">
      <c r="A24" s="188" t="s">
        <v>54</v>
      </c>
      <c r="B24" s="171" t="s">
        <v>172</v>
      </c>
      <c r="C24" s="158"/>
      <c r="D24" s="247"/>
      <c r="E24" s="94"/>
    </row>
    <row r="25" spans="1:5" s="53" customFormat="1" ht="12" customHeight="1">
      <c r="A25" s="188" t="s">
        <v>55</v>
      </c>
      <c r="B25" s="171" t="s">
        <v>327</v>
      </c>
      <c r="C25" s="158"/>
      <c r="D25" s="247"/>
      <c r="E25" s="94"/>
    </row>
    <row r="26" spans="1:5" s="53" customFormat="1" ht="12" customHeight="1">
      <c r="A26" s="188" t="s">
        <v>56</v>
      </c>
      <c r="B26" s="171" t="s">
        <v>328</v>
      </c>
      <c r="C26" s="158"/>
      <c r="D26" s="247"/>
      <c r="E26" s="94"/>
    </row>
    <row r="27" spans="1:5" s="53" customFormat="1" ht="12" customHeight="1">
      <c r="A27" s="188" t="s">
        <v>112</v>
      </c>
      <c r="B27" s="171" t="s">
        <v>173</v>
      </c>
      <c r="C27" s="158"/>
      <c r="D27" s="247"/>
      <c r="E27" s="94"/>
    </row>
    <row r="28" spans="1:5" s="53" customFormat="1" ht="12" customHeight="1" thickBot="1">
      <c r="A28" s="189" t="s">
        <v>113</v>
      </c>
      <c r="B28" s="172" t="s">
        <v>174</v>
      </c>
      <c r="C28" s="160"/>
      <c r="D28" s="248"/>
      <c r="E28" s="96"/>
    </row>
    <row r="29" spans="1:5" s="53" customFormat="1" ht="12" customHeight="1" thickBot="1">
      <c r="A29" s="25" t="s">
        <v>114</v>
      </c>
      <c r="B29" s="19" t="s">
        <v>482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>
      <c r="A30" s="187" t="s">
        <v>175</v>
      </c>
      <c r="B30" s="170" t="s">
        <v>483</v>
      </c>
      <c r="C30" s="159">
        <f>+C31+C32+C33</f>
        <v>0</v>
      </c>
      <c r="D30" s="159">
        <f>+D31+D32+D33</f>
        <v>0</v>
      </c>
      <c r="E30" s="95">
        <f>+E31+E32+E33</f>
        <v>0</v>
      </c>
    </row>
    <row r="31" spans="1:5" s="53" customFormat="1" ht="12" customHeight="1">
      <c r="A31" s="188" t="s">
        <v>176</v>
      </c>
      <c r="B31" s="171" t="s">
        <v>484</v>
      </c>
      <c r="C31" s="158"/>
      <c r="D31" s="158"/>
      <c r="E31" s="94"/>
    </row>
    <row r="32" spans="1:5" s="53" customFormat="1" ht="12" customHeight="1">
      <c r="A32" s="188" t="s">
        <v>177</v>
      </c>
      <c r="B32" s="171" t="s">
        <v>485</v>
      </c>
      <c r="C32" s="158"/>
      <c r="D32" s="158"/>
      <c r="E32" s="94"/>
    </row>
    <row r="33" spans="1:5" s="53" customFormat="1" ht="12" customHeight="1">
      <c r="A33" s="188" t="s">
        <v>178</v>
      </c>
      <c r="B33" s="171" t="s">
        <v>486</v>
      </c>
      <c r="C33" s="158"/>
      <c r="D33" s="158"/>
      <c r="E33" s="94"/>
    </row>
    <row r="34" spans="1:5" s="53" customFormat="1" ht="12" customHeight="1">
      <c r="A34" s="188" t="s">
        <v>487</v>
      </c>
      <c r="B34" s="171" t="s">
        <v>179</v>
      </c>
      <c r="C34" s="158"/>
      <c r="D34" s="158"/>
      <c r="E34" s="94"/>
    </row>
    <row r="35" spans="1:5" s="53" customFormat="1" ht="12" customHeight="1">
      <c r="A35" s="188" t="s">
        <v>488</v>
      </c>
      <c r="B35" s="171" t="s">
        <v>180</v>
      </c>
      <c r="C35" s="158"/>
      <c r="D35" s="158"/>
      <c r="E35" s="94"/>
    </row>
    <row r="36" spans="1:5" s="53" customFormat="1" ht="12" customHeight="1" thickBot="1">
      <c r="A36" s="189" t="s">
        <v>489</v>
      </c>
      <c r="B36" s="321" t="s">
        <v>181</v>
      </c>
      <c r="C36" s="160"/>
      <c r="D36" s="160"/>
      <c r="E36" s="96"/>
    </row>
    <row r="37" spans="1:5" s="53" customFormat="1" ht="12" customHeight="1" thickBot="1">
      <c r="A37" s="25" t="s">
        <v>10</v>
      </c>
      <c r="B37" s="19" t="s">
        <v>335</v>
      </c>
      <c r="C37" s="157">
        <f>SUM(C38:C48)</f>
        <v>0</v>
      </c>
      <c r="D37" s="245">
        <f>SUM(D38:D48)</f>
        <v>0</v>
      </c>
      <c r="E37" s="93">
        <f>SUM(E38:E48)</f>
        <v>0</v>
      </c>
    </row>
    <row r="38" spans="1:5" s="53" customFormat="1" ht="12" customHeight="1">
      <c r="A38" s="187" t="s">
        <v>57</v>
      </c>
      <c r="B38" s="170" t="s">
        <v>184</v>
      </c>
      <c r="C38" s="159"/>
      <c r="D38" s="246"/>
      <c r="E38" s="95"/>
    </row>
    <row r="39" spans="1:5" s="53" customFormat="1" ht="12" customHeight="1">
      <c r="A39" s="188" t="s">
        <v>58</v>
      </c>
      <c r="B39" s="171" t="s">
        <v>185</v>
      </c>
      <c r="C39" s="158"/>
      <c r="D39" s="247"/>
      <c r="E39" s="94"/>
    </row>
    <row r="40" spans="1:5" s="53" customFormat="1" ht="12" customHeight="1">
      <c r="A40" s="188" t="s">
        <v>59</v>
      </c>
      <c r="B40" s="171" t="s">
        <v>186</v>
      </c>
      <c r="C40" s="158"/>
      <c r="D40" s="247"/>
      <c r="E40" s="94"/>
    </row>
    <row r="41" spans="1:5" s="53" customFormat="1" ht="12" customHeight="1">
      <c r="A41" s="188" t="s">
        <v>116</v>
      </c>
      <c r="B41" s="171" t="s">
        <v>187</v>
      </c>
      <c r="C41" s="158"/>
      <c r="D41" s="247"/>
      <c r="E41" s="94"/>
    </row>
    <row r="42" spans="1:5" s="53" customFormat="1" ht="12" customHeight="1">
      <c r="A42" s="188" t="s">
        <v>117</v>
      </c>
      <c r="B42" s="171" t="s">
        <v>188</v>
      </c>
      <c r="C42" s="158"/>
      <c r="D42" s="247"/>
      <c r="E42" s="94"/>
    </row>
    <row r="43" spans="1:5" s="53" customFormat="1" ht="12" customHeight="1">
      <c r="A43" s="188" t="s">
        <v>118</v>
      </c>
      <c r="B43" s="171" t="s">
        <v>189</v>
      </c>
      <c r="C43" s="158"/>
      <c r="D43" s="247"/>
      <c r="E43" s="94"/>
    </row>
    <row r="44" spans="1:5" s="53" customFormat="1" ht="12" customHeight="1">
      <c r="A44" s="188" t="s">
        <v>119</v>
      </c>
      <c r="B44" s="171" t="s">
        <v>190</v>
      </c>
      <c r="C44" s="158"/>
      <c r="D44" s="247"/>
      <c r="E44" s="94"/>
    </row>
    <row r="45" spans="1:5" s="53" customFormat="1" ht="12" customHeight="1">
      <c r="A45" s="188" t="s">
        <v>120</v>
      </c>
      <c r="B45" s="171" t="s">
        <v>490</v>
      </c>
      <c r="C45" s="158"/>
      <c r="D45" s="247"/>
      <c r="E45" s="94"/>
    </row>
    <row r="46" spans="1:5" s="53" customFormat="1" ht="12" customHeight="1">
      <c r="A46" s="188" t="s">
        <v>182</v>
      </c>
      <c r="B46" s="171" t="s">
        <v>192</v>
      </c>
      <c r="C46" s="161"/>
      <c r="D46" s="306"/>
      <c r="E46" s="97"/>
    </row>
    <row r="47" spans="1:5" s="53" customFormat="1" ht="12" customHeight="1">
      <c r="A47" s="189" t="s">
        <v>183</v>
      </c>
      <c r="B47" s="172" t="s">
        <v>337</v>
      </c>
      <c r="C47" s="162"/>
      <c r="D47" s="307"/>
      <c r="E47" s="98"/>
    </row>
    <row r="48" spans="1:5" s="53" customFormat="1" ht="12" customHeight="1" thickBot="1">
      <c r="A48" s="189" t="s">
        <v>336</v>
      </c>
      <c r="B48" s="172" t="s">
        <v>193</v>
      </c>
      <c r="C48" s="162"/>
      <c r="D48" s="307"/>
      <c r="E48" s="98"/>
    </row>
    <row r="49" spans="1:5" s="53" customFormat="1" ht="12" customHeight="1" thickBot="1">
      <c r="A49" s="25" t="s">
        <v>11</v>
      </c>
      <c r="B49" s="19" t="s">
        <v>194</v>
      </c>
      <c r="C49" s="157">
        <f>SUM(C50:C54)</f>
        <v>0</v>
      </c>
      <c r="D49" s="245">
        <f>SUM(D50:D54)</f>
        <v>0</v>
      </c>
      <c r="E49" s="93">
        <f>SUM(E50:E54)</f>
        <v>0</v>
      </c>
    </row>
    <row r="50" spans="1:5" s="53" customFormat="1" ht="12" customHeight="1">
      <c r="A50" s="187" t="s">
        <v>60</v>
      </c>
      <c r="B50" s="170" t="s">
        <v>198</v>
      </c>
      <c r="C50" s="210"/>
      <c r="D50" s="308"/>
      <c r="E50" s="99"/>
    </row>
    <row r="51" spans="1:5" s="53" customFormat="1" ht="12" customHeight="1">
      <c r="A51" s="188" t="s">
        <v>61</v>
      </c>
      <c r="B51" s="171" t="s">
        <v>199</v>
      </c>
      <c r="C51" s="161"/>
      <c r="D51" s="306"/>
      <c r="E51" s="97"/>
    </row>
    <row r="52" spans="1:5" s="53" customFormat="1" ht="12" customHeight="1">
      <c r="A52" s="188" t="s">
        <v>195</v>
      </c>
      <c r="B52" s="171" t="s">
        <v>200</v>
      </c>
      <c r="C52" s="161"/>
      <c r="D52" s="306"/>
      <c r="E52" s="97"/>
    </row>
    <row r="53" spans="1:5" s="53" customFormat="1" ht="12" customHeight="1">
      <c r="A53" s="188" t="s">
        <v>196</v>
      </c>
      <c r="B53" s="171" t="s">
        <v>201</v>
      </c>
      <c r="C53" s="161"/>
      <c r="D53" s="306"/>
      <c r="E53" s="97"/>
    </row>
    <row r="54" spans="1:5" s="53" customFormat="1" ht="12" customHeight="1" thickBot="1">
      <c r="A54" s="189" t="s">
        <v>197</v>
      </c>
      <c r="B54" s="172" t="s">
        <v>202</v>
      </c>
      <c r="C54" s="162"/>
      <c r="D54" s="307"/>
      <c r="E54" s="98"/>
    </row>
    <row r="55" spans="1:5" s="53" customFormat="1" ht="12" customHeight="1" thickBot="1">
      <c r="A55" s="25" t="s">
        <v>121</v>
      </c>
      <c r="B55" s="19" t="s">
        <v>203</v>
      </c>
      <c r="C55" s="157">
        <f>SUM(C56:C58)</f>
        <v>0</v>
      </c>
      <c r="D55" s="245">
        <f>SUM(D56:D58)</f>
        <v>0</v>
      </c>
      <c r="E55" s="93">
        <f>SUM(E56:E58)</f>
        <v>0</v>
      </c>
    </row>
    <row r="56" spans="1:5" s="53" customFormat="1" ht="12" customHeight="1">
      <c r="A56" s="187" t="s">
        <v>62</v>
      </c>
      <c r="B56" s="170" t="s">
        <v>204</v>
      </c>
      <c r="C56" s="159"/>
      <c r="D56" s="246"/>
      <c r="E56" s="95"/>
    </row>
    <row r="57" spans="1:5" s="53" customFormat="1" ht="12" customHeight="1">
      <c r="A57" s="188" t="s">
        <v>63</v>
      </c>
      <c r="B57" s="171" t="s">
        <v>329</v>
      </c>
      <c r="C57" s="158"/>
      <c r="D57" s="247"/>
      <c r="E57" s="94"/>
    </row>
    <row r="58" spans="1:5" s="53" customFormat="1" ht="12" customHeight="1">
      <c r="A58" s="188" t="s">
        <v>207</v>
      </c>
      <c r="B58" s="171" t="s">
        <v>205</v>
      </c>
      <c r="C58" s="158"/>
      <c r="D58" s="247"/>
      <c r="E58" s="94"/>
    </row>
    <row r="59" spans="1:5" s="53" customFormat="1" ht="12" customHeight="1" thickBot="1">
      <c r="A59" s="189" t="s">
        <v>208</v>
      </c>
      <c r="B59" s="172" t="s">
        <v>206</v>
      </c>
      <c r="C59" s="160"/>
      <c r="D59" s="248"/>
      <c r="E59" s="96"/>
    </row>
    <row r="60" spans="1:5" s="53" customFormat="1" ht="12" customHeight="1" thickBot="1">
      <c r="A60" s="25" t="s">
        <v>13</v>
      </c>
      <c r="B60" s="100" t="s">
        <v>209</v>
      </c>
      <c r="C60" s="157">
        <f>SUM(C61:C63)</f>
        <v>0</v>
      </c>
      <c r="D60" s="245">
        <f>SUM(D61:D63)</f>
        <v>0</v>
      </c>
      <c r="E60" s="93">
        <f>SUM(E61:E63)</f>
        <v>0</v>
      </c>
    </row>
    <row r="61" spans="1:5" s="53" customFormat="1" ht="12" customHeight="1">
      <c r="A61" s="187" t="s">
        <v>122</v>
      </c>
      <c r="B61" s="170" t="s">
        <v>211</v>
      </c>
      <c r="C61" s="161"/>
      <c r="D61" s="306"/>
      <c r="E61" s="97"/>
    </row>
    <row r="62" spans="1:5" s="53" customFormat="1" ht="12" customHeight="1">
      <c r="A62" s="188" t="s">
        <v>123</v>
      </c>
      <c r="B62" s="171" t="s">
        <v>330</v>
      </c>
      <c r="C62" s="161"/>
      <c r="D62" s="306"/>
      <c r="E62" s="97"/>
    </row>
    <row r="63" spans="1:5" s="53" customFormat="1" ht="12" customHeight="1">
      <c r="A63" s="188" t="s">
        <v>142</v>
      </c>
      <c r="B63" s="171" t="s">
        <v>212</v>
      </c>
      <c r="C63" s="161"/>
      <c r="D63" s="306"/>
      <c r="E63" s="97"/>
    </row>
    <row r="64" spans="1:5" s="53" customFormat="1" ht="12" customHeight="1" thickBot="1">
      <c r="A64" s="189" t="s">
        <v>210</v>
      </c>
      <c r="B64" s="172" t="s">
        <v>213</v>
      </c>
      <c r="C64" s="161"/>
      <c r="D64" s="306"/>
      <c r="E64" s="97"/>
    </row>
    <row r="65" spans="1:5" s="53" customFormat="1" ht="12" customHeight="1" thickBot="1">
      <c r="A65" s="25" t="s">
        <v>14</v>
      </c>
      <c r="B65" s="19" t="s">
        <v>214</v>
      </c>
      <c r="C65" s="163">
        <f>+C8+C15+C22+C29+C37+C49+C55+C60</f>
        <v>0</v>
      </c>
      <c r="D65" s="249">
        <f>+D8+D15+D22+D29+D37+D49+D55+D60</f>
        <v>0</v>
      </c>
      <c r="E65" s="199">
        <f>+E8+E15+E22+E29+E37+E49+E55+E60</f>
        <v>0</v>
      </c>
    </row>
    <row r="66" spans="1:5" s="53" customFormat="1" ht="12" customHeight="1" thickBot="1">
      <c r="A66" s="190" t="s">
        <v>299</v>
      </c>
      <c r="B66" s="100" t="s">
        <v>216</v>
      </c>
      <c r="C66" s="157">
        <f>SUM(C67:C69)</f>
        <v>0</v>
      </c>
      <c r="D66" s="245">
        <f>SUM(D67:D69)</f>
        <v>0</v>
      </c>
      <c r="E66" s="93">
        <f>SUM(E67:E69)</f>
        <v>0</v>
      </c>
    </row>
    <row r="67" spans="1:5" s="53" customFormat="1" ht="12" customHeight="1">
      <c r="A67" s="187" t="s">
        <v>244</v>
      </c>
      <c r="B67" s="170" t="s">
        <v>217</v>
      </c>
      <c r="C67" s="161"/>
      <c r="D67" s="306"/>
      <c r="E67" s="97"/>
    </row>
    <row r="68" spans="1:5" s="53" customFormat="1" ht="12" customHeight="1">
      <c r="A68" s="188" t="s">
        <v>253</v>
      </c>
      <c r="B68" s="171" t="s">
        <v>218</v>
      </c>
      <c r="C68" s="161"/>
      <c r="D68" s="306"/>
      <c r="E68" s="97"/>
    </row>
    <row r="69" spans="1:5" s="53" customFormat="1" ht="12" customHeight="1" thickBot="1">
      <c r="A69" s="189" t="s">
        <v>254</v>
      </c>
      <c r="B69" s="173" t="s">
        <v>219</v>
      </c>
      <c r="C69" s="161"/>
      <c r="D69" s="309"/>
      <c r="E69" s="97"/>
    </row>
    <row r="70" spans="1:5" s="53" customFormat="1" ht="12" customHeight="1" thickBot="1">
      <c r="A70" s="190" t="s">
        <v>220</v>
      </c>
      <c r="B70" s="100" t="s">
        <v>221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>
      <c r="A71" s="187" t="s">
        <v>100</v>
      </c>
      <c r="B71" s="359" t="s">
        <v>222</v>
      </c>
      <c r="C71" s="161"/>
      <c r="D71" s="161"/>
      <c r="E71" s="97"/>
    </row>
    <row r="72" spans="1:5" s="53" customFormat="1" ht="12" customHeight="1">
      <c r="A72" s="188" t="s">
        <v>101</v>
      </c>
      <c r="B72" s="359" t="s">
        <v>497</v>
      </c>
      <c r="C72" s="161"/>
      <c r="D72" s="161"/>
      <c r="E72" s="97"/>
    </row>
    <row r="73" spans="1:5" s="53" customFormat="1" ht="12" customHeight="1">
      <c r="A73" s="188" t="s">
        <v>245</v>
      </c>
      <c r="B73" s="359" t="s">
        <v>223</v>
      </c>
      <c r="C73" s="161"/>
      <c r="D73" s="161"/>
      <c r="E73" s="97"/>
    </row>
    <row r="74" spans="1:5" s="53" customFormat="1" ht="12" customHeight="1" thickBot="1">
      <c r="A74" s="189" t="s">
        <v>246</v>
      </c>
      <c r="B74" s="360" t="s">
        <v>498</v>
      </c>
      <c r="C74" s="161"/>
      <c r="D74" s="161"/>
      <c r="E74" s="97"/>
    </row>
    <row r="75" spans="1:5" s="53" customFormat="1" ht="12" customHeight="1" thickBot="1">
      <c r="A75" s="190" t="s">
        <v>224</v>
      </c>
      <c r="B75" s="100" t="s">
        <v>225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>
      <c r="A76" s="187" t="s">
        <v>247</v>
      </c>
      <c r="B76" s="170" t="s">
        <v>226</v>
      </c>
      <c r="C76" s="161"/>
      <c r="D76" s="161"/>
      <c r="E76" s="97"/>
    </row>
    <row r="77" spans="1:5" s="53" customFormat="1" ht="12" customHeight="1" thickBot="1">
      <c r="A77" s="189" t="s">
        <v>248</v>
      </c>
      <c r="B77" s="172" t="s">
        <v>227</v>
      </c>
      <c r="C77" s="161"/>
      <c r="D77" s="161"/>
      <c r="E77" s="97"/>
    </row>
    <row r="78" spans="1:5" s="52" customFormat="1" ht="12" customHeight="1" thickBot="1">
      <c r="A78" s="190" t="s">
        <v>228</v>
      </c>
      <c r="B78" s="100" t="s">
        <v>229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>
      <c r="A79" s="187" t="s">
        <v>249</v>
      </c>
      <c r="B79" s="170" t="s">
        <v>230</v>
      </c>
      <c r="C79" s="161"/>
      <c r="D79" s="161"/>
      <c r="E79" s="97"/>
    </row>
    <row r="80" spans="1:5" s="53" customFormat="1" ht="12" customHeight="1">
      <c r="A80" s="188" t="s">
        <v>250</v>
      </c>
      <c r="B80" s="171" t="s">
        <v>231</v>
      </c>
      <c r="C80" s="161"/>
      <c r="D80" s="161"/>
      <c r="E80" s="97"/>
    </row>
    <row r="81" spans="1:5" s="53" customFormat="1" ht="12" customHeight="1" thickBot="1">
      <c r="A81" s="189" t="s">
        <v>251</v>
      </c>
      <c r="B81" s="172" t="s">
        <v>499</v>
      </c>
      <c r="C81" s="161"/>
      <c r="D81" s="161"/>
      <c r="E81" s="97"/>
    </row>
    <row r="82" spans="1:5" s="53" customFormat="1" ht="12" customHeight="1" thickBot="1">
      <c r="A82" s="190" t="s">
        <v>232</v>
      </c>
      <c r="B82" s="100" t="s">
        <v>252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>
      <c r="A83" s="191" t="s">
        <v>233</v>
      </c>
      <c r="B83" s="170" t="s">
        <v>234</v>
      </c>
      <c r="C83" s="161"/>
      <c r="D83" s="161"/>
      <c r="E83" s="97"/>
    </row>
    <row r="84" spans="1:5" s="53" customFormat="1" ht="12" customHeight="1">
      <c r="A84" s="192" t="s">
        <v>235</v>
      </c>
      <c r="B84" s="171" t="s">
        <v>236</v>
      </c>
      <c r="C84" s="161"/>
      <c r="D84" s="161"/>
      <c r="E84" s="97"/>
    </row>
    <row r="85" spans="1:5" s="53" customFormat="1" ht="12" customHeight="1">
      <c r="A85" s="192" t="s">
        <v>237</v>
      </c>
      <c r="B85" s="171" t="s">
        <v>238</v>
      </c>
      <c r="C85" s="161"/>
      <c r="D85" s="161"/>
      <c r="E85" s="97"/>
    </row>
    <row r="86" spans="1:5" s="52" customFormat="1" ht="12" customHeight="1" thickBot="1">
      <c r="A86" s="193" t="s">
        <v>239</v>
      </c>
      <c r="B86" s="172" t="s">
        <v>240</v>
      </c>
      <c r="C86" s="161"/>
      <c r="D86" s="161"/>
      <c r="E86" s="97"/>
    </row>
    <row r="87" spans="1:5" s="52" customFormat="1" ht="12" customHeight="1" thickBot="1">
      <c r="A87" s="190" t="s">
        <v>241</v>
      </c>
      <c r="B87" s="100" t="s">
        <v>376</v>
      </c>
      <c r="C87" s="213"/>
      <c r="D87" s="213"/>
      <c r="E87" s="214"/>
    </row>
    <row r="88" spans="1:5" s="52" customFormat="1" ht="12" customHeight="1" thickBot="1">
      <c r="A88" s="190" t="s">
        <v>394</v>
      </c>
      <c r="B88" s="100" t="s">
        <v>242</v>
      </c>
      <c r="C88" s="213"/>
      <c r="D88" s="213"/>
      <c r="E88" s="214"/>
    </row>
    <row r="89" spans="1:5" s="52" customFormat="1" ht="12" customHeight="1" thickBot="1">
      <c r="A89" s="190" t="s">
        <v>395</v>
      </c>
      <c r="B89" s="177" t="s">
        <v>379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>
      <c r="A90" s="194" t="s">
        <v>396</v>
      </c>
      <c r="B90" s="178" t="s">
        <v>397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3" s="53" customFormat="1" ht="15" customHeight="1" thickBot="1">
      <c r="A91" s="83"/>
      <c r="B91" s="84"/>
      <c r="C91" s="139"/>
    </row>
    <row r="92" spans="1:5" s="47" customFormat="1" ht="16.5" customHeight="1" thickBot="1">
      <c r="A92" s="552" t="s">
        <v>41</v>
      </c>
      <c r="B92" s="553"/>
      <c r="C92" s="553"/>
      <c r="D92" s="553"/>
      <c r="E92" s="554"/>
    </row>
    <row r="93" spans="1:5" s="54" customFormat="1" ht="12" customHeight="1" thickBot="1">
      <c r="A93" s="164" t="s">
        <v>6</v>
      </c>
      <c r="B93" s="24" t="s">
        <v>401</v>
      </c>
      <c r="C93" s="156">
        <f>+C94+C95+C96+C97+C98+C111</f>
        <v>0</v>
      </c>
      <c r="D93" s="156">
        <f>+D94+D95+D96+D97+D98+D111</f>
        <v>0</v>
      </c>
      <c r="E93" s="228">
        <f>+E94+E95+E96+E97+E98+E111</f>
        <v>0</v>
      </c>
    </row>
    <row r="94" spans="1:5" ht="12" customHeight="1">
      <c r="A94" s="195" t="s">
        <v>64</v>
      </c>
      <c r="B94" s="8" t="s">
        <v>35</v>
      </c>
      <c r="C94" s="235"/>
      <c r="D94" s="235"/>
      <c r="E94" s="229"/>
    </row>
    <row r="95" spans="1:5" ht="12" customHeight="1">
      <c r="A95" s="188" t="s">
        <v>65</v>
      </c>
      <c r="B95" s="6" t="s">
        <v>124</v>
      </c>
      <c r="C95" s="158"/>
      <c r="D95" s="158"/>
      <c r="E95" s="94"/>
    </row>
    <row r="96" spans="1:5" ht="12" customHeight="1">
      <c r="A96" s="188" t="s">
        <v>66</v>
      </c>
      <c r="B96" s="6" t="s">
        <v>92</v>
      </c>
      <c r="C96" s="160"/>
      <c r="D96" s="158"/>
      <c r="E96" s="96"/>
    </row>
    <row r="97" spans="1:5" ht="12" customHeight="1">
      <c r="A97" s="188" t="s">
        <v>67</v>
      </c>
      <c r="B97" s="9" t="s">
        <v>125</v>
      </c>
      <c r="C97" s="160"/>
      <c r="D97" s="248"/>
      <c r="E97" s="96"/>
    </row>
    <row r="98" spans="1:5" ht="12" customHeight="1">
      <c r="A98" s="188" t="s">
        <v>76</v>
      </c>
      <c r="B98" s="17" t="s">
        <v>126</v>
      </c>
      <c r="C98" s="160"/>
      <c r="D98" s="248"/>
      <c r="E98" s="96"/>
    </row>
    <row r="99" spans="1:5" ht="12" customHeight="1">
      <c r="A99" s="188" t="s">
        <v>68</v>
      </c>
      <c r="B99" s="6" t="s">
        <v>398</v>
      </c>
      <c r="C99" s="160"/>
      <c r="D99" s="248"/>
      <c r="E99" s="96"/>
    </row>
    <row r="100" spans="1:5" ht="12" customHeight="1">
      <c r="A100" s="188" t="s">
        <v>69</v>
      </c>
      <c r="B100" s="64" t="s">
        <v>342</v>
      </c>
      <c r="C100" s="160"/>
      <c r="D100" s="248"/>
      <c r="E100" s="96"/>
    </row>
    <row r="101" spans="1:5" ht="12" customHeight="1">
      <c r="A101" s="188" t="s">
        <v>77</v>
      </c>
      <c r="B101" s="64" t="s">
        <v>341</v>
      </c>
      <c r="C101" s="160"/>
      <c r="D101" s="248"/>
      <c r="E101" s="96"/>
    </row>
    <row r="102" spans="1:5" ht="12" customHeight="1">
      <c r="A102" s="188" t="s">
        <v>78</v>
      </c>
      <c r="B102" s="64" t="s">
        <v>258</v>
      </c>
      <c r="C102" s="160"/>
      <c r="D102" s="248"/>
      <c r="E102" s="96"/>
    </row>
    <row r="103" spans="1:5" ht="12" customHeight="1">
      <c r="A103" s="188" t="s">
        <v>79</v>
      </c>
      <c r="B103" s="65" t="s">
        <v>259</v>
      </c>
      <c r="C103" s="160"/>
      <c r="D103" s="248"/>
      <c r="E103" s="96"/>
    </row>
    <row r="104" spans="1:5" ht="12" customHeight="1">
      <c r="A104" s="188" t="s">
        <v>80</v>
      </c>
      <c r="B104" s="65" t="s">
        <v>260</v>
      </c>
      <c r="C104" s="160"/>
      <c r="D104" s="248"/>
      <c r="E104" s="96"/>
    </row>
    <row r="105" spans="1:5" ht="12" customHeight="1">
      <c r="A105" s="188" t="s">
        <v>82</v>
      </c>
      <c r="B105" s="64" t="s">
        <v>261</v>
      </c>
      <c r="C105" s="160"/>
      <c r="D105" s="248"/>
      <c r="E105" s="96"/>
    </row>
    <row r="106" spans="1:5" ht="12" customHeight="1">
      <c r="A106" s="188" t="s">
        <v>127</v>
      </c>
      <c r="B106" s="64" t="s">
        <v>262</v>
      </c>
      <c r="C106" s="160"/>
      <c r="D106" s="248"/>
      <c r="E106" s="96"/>
    </row>
    <row r="107" spans="1:5" ht="12" customHeight="1">
      <c r="A107" s="188" t="s">
        <v>256</v>
      </c>
      <c r="B107" s="65" t="s">
        <v>263</v>
      </c>
      <c r="C107" s="158"/>
      <c r="D107" s="248"/>
      <c r="E107" s="96"/>
    </row>
    <row r="108" spans="1:5" ht="12" customHeight="1">
      <c r="A108" s="196" t="s">
        <v>257</v>
      </c>
      <c r="B108" s="66" t="s">
        <v>264</v>
      </c>
      <c r="C108" s="160"/>
      <c r="D108" s="248"/>
      <c r="E108" s="96"/>
    </row>
    <row r="109" spans="1:5" ht="12" customHeight="1">
      <c r="A109" s="188" t="s">
        <v>339</v>
      </c>
      <c r="B109" s="66" t="s">
        <v>265</v>
      </c>
      <c r="C109" s="160"/>
      <c r="D109" s="248"/>
      <c r="E109" s="96"/>
    </row>
    <row r="110" spans="1:5" ht="12" customHeight="1">
      <c r="A110" s="188" t="s">
        <v>340</v>
      </c>
      <c r="B110" s="65" t="s">
        <v>266</v>
      </c>
      <c r="C110" s="158"/>
      <c r="D110" s="247"/>
      <c r="E110" s="94"/>
    </row>
    <row r="111" spans="1:5" ht="12" customHeight="1">
      <c r="A111" s="188" t="s">
        <v>344</v>
      </c>
      <c r="B111" s="9" t="s">
        <v>36</v>
      </c>
      <c r="C111" s="158"/>
      <c r="D111" s="247"/>
      <c r="E111" s="94"/>
    </row>
    <row r="112" spans="1:5" ht="12" customHeight="1">
      <c r="A112" s="189" t="s">
        <v>345</v>
      </c>
      <c r="B112" s="6" t="s">
        <v>399</v>
      </c>
      <c r="C112" s="160"/>
      <c r="D112" s="248"/>
      <c r="E112" s="96"/>
    </row>
    <row r="113" spans="1:5" ht="12" customHeight="1" thickBot="1">
      <c r="A113" s="197" t="s">
        <v>346</v>
      </c>
      <c r="B113" s="67" t="s">
        <v>400</v>
      </c>
      <c r="C113" s="236"/>
      <c r="D113" s="312"/>
      <c r="E113" s="230"/>
    </row>
    <row r="114" spans="1:5" ht="12" customHeight="1" thickBot="1">
      <c r="A114" s="25" t="s">
        <v>7</v>
      </c>
      <c r="B114" s="23" t="s">
        <v>267</v>
      </c>
      <c r="C114" s="157">
        <f>+C115+C117+C119</f>
        <v>0</v>
      </c>
      <c r="D114" s="245">
        <f>+D115+D117+D119</f>
        <v>0</v>
      </c>
      <c r="E114" s="93">
        <f>+E115+E117+E119</f>
        <v>0</v>
      </c>
    </row>
    <row r="115" spans="1:5" ht="12" customHeight="1">
      <c r="A115" s="187" t="s">
        <v>70</v>
      </c>
      <c r="B115" s="6" t="s">
        <v>141</v>
      </c>
      <c r="C115" s="159"/>
      <c r="D115" s="246"/>
      <c r="E115" s="95"/>
    </row>
    <row r="116" spans="1:5" ht="12" customHeight="1">
      <c r="A116" s="187" t="s">
        <v>71</v>
      </c>
      <c r="B116" s="10" t="s">
        <v>271</v>
      </c>
      <c r="C116" s="159"/>
      <c r="D116" s="246"/>
      <c r="E116" s="95"/>
    </row>
    <row r="117" spans="1:5" ht="12" customHeight="1">
      <c r="A117" s="187" t="s">
        <v>72</v>
      </c>
      <c r="B117" s="10" t="s">
        <v>128</v>
      </c>
      <c r="C117" s="158"/>
      <c r="D117" s="247"/>
      <c r="E117" s="94"/>
    </row>
    <row r="118" spans="1:5" ht="12" customHeight="1">
      <c r="A118" s="187" t="s">
        <v>73</v>
      </c>
      <c r="B118" s="10" t="s">
        <v>272</v>
      </c>
      <c r="C118" s="158"/>
      <c r="D118" s="247"/>
      <c r="E118" s="94"/>
    </row>
    <row r="119" spans="1:5" ht="12" customHeight="1">
      <c r="A119" s="187" t="s">
        <v>74</v>
      </c>
      <c r="B119" s="102" t="s">
        <v>143</v>
      </c>
      <c r="C119" s="158"/>
      <c r="D119" s="247"/>
      <c r="E119" s="94"/>
    </row>
    <row r="120" spans="1:5" ht="12" customHeight="1">
      <c r="A120" s="187" t="s">
        <v>81</v>
      </c>
      <c r="B120" s="101" t="s">
        <v>331</v>
      </c>
      <c r="C120" s="158"/>
      <c r="D120" s="247"/>
      <c r="E120" s="94"/>
    </row>
    <row r="121" spans="1:5" ht="12" customHeight="1">
      <c r="A121" s="187" t="s">
        <v>83</v>
      </c>
      <c r="B121" s="166" t="s">
        <v>277</v>
      </c>
      <c r="C121" s="158"/>
      <c r="D121" s="247"/>
      <c r="E121" s="94"/>
    </row>
    <row r="122" spans="1:5" ht="12" customHeight="1">
      <c r="A122" s="187" t="s">
        <v>129</v>
      </c>
      <c r="B122" s="65" t="s">
        <v>260</v>
      </c>
      <c r="C122" s="158"/>
      <c r="D122" s="247"/>
      <c r="E122" s="94"/>
    </row>
    <row r="123" spans="1:5" ht="12" customHeight="1">
      <c r="A123" s="187" t="s">
        <v>130</v>
      </c>
      <c r="B123" s="65" t="s">
        <v>276</v>
      </c>
      <c r="C123" s="158"/>
      <c r="D123" s="247"/>
      <c r="E123" s="94"/>
    </row>
    <row r="124" spans="1:5" ht="12" customHeight="1">
      <c r="A124" s="187" t="s">
        <v>131</v>
      </c>
      <c r="B124" s="65" t="s">
        <v>275</v>
      </c>
      <c r="C124" s="158"/>
      <c r="D124" s="247"/>
      <c r="E124" s="94"/>
    </row>
    <row r="125" spans="1:5" ht="12" customHeight="1">
      <c r="A125" s="187" t="s">
        <v>268</v>
      </c>
      <c r="B125" s="65" t="s">
        <v>263</v>
      </c>
      <c r="C125" s="158"/>
      <c r="D125" s="247"/>
      <c r="E125" s="94"/>
    </row>
    <row r="126" spans="1:5" ht="12" customHeight="1">
      <c r="A126" s="187" t="s">
        <v>269</v>
      </c>
      <c r="B126" s="65" t="s">
        <v>274</v>
      </c>
      <c r="C126" s="158"/>
      <c r="D126" s="247"/>
      <c r="E126" s="94"/>
    </row>
    <row r="127" spans="1:5" ht="12" customHeight="1" thickBot="1">
      <c r="A127" s="196" t="s">
        <v>270</v>
      </c>
      <c r="B127" s="65" t="s">
        <v>273</v>
      </c>
      <c r="C127" s="160"/>
      <c r="D127" s="248"/>
      <c r="E127" s="96"/>
    </row>
    <row r="128" spans="1:5" ht="12" customHeight="1" thickBot="1">
      <c r="A128" s="25" t="s">
        <v>8</v>
      </c>
      <c r="B128" s="58" t="s">
        <v>349</v>
      </c>
      <c r="C128" s="157">
        <f>+C93+C114</f>
        <v>0</v>
      </c>
      <c r="D128" s="245">
        <f>+D93+D114</f>
        <v>0</v>
      </c>
      <c r="E128" s="93">
        <f>+E93+E114</f>
        <v>0</v>
      </c>
    </row>
    <row r="129" spans="1:5" ht="12" customHeight="1" thickBot="1">
      <c r="A129" s="25" t="s">
        <v>9</v>
      </c>
      <c r="B129" s="58" t="s">
        <v>350</v>
      </c>
      <c r="C129" s="157">
        <f>+C130+C131+C132</f>
        <v>0</v>
      </c>
      <c r="D129" s="245">
        <f>+D130+D131+D132</f>
        <v>0</v>
      </c>
      <c r="E129" s="93">
        <f>+E130+E131+E132</f>
        <v>0</v>
      </c>
    </row>
    <row r="130" spans="1:5" s="54" customFormat="1" ht="12" customHeight="1">
      <c r="A130" s="187" t="s">
        <v>175</v>
      </c>
      <c r="B130" s="7" t="s">
        <v>404</v>
      </c>
      <c r="C130" s="158"/>
      <c r="D130" s="247"/>
      <c r="E130" s="94"/>
    </row>
    <row r="131" spans="1:5" ht="12" customHeight="1">
      <c r="A131" s="187" t="s">
        <v>176</v>
      </c>
      <c r="B131" s="7" t="s">
        <v>358</v>
      </c>
      <c r="C131" s="158"/>
      <c r="D131" s="247"/>
      <c r="E131" s="94"/>
    </row>
    <row r="132" spans="1:5" ht="12" customHeight="1" thickBot="1">
      <c r="A132" s="196" t="s">
        <v>177</v>
      </c>
      <c r="B132" s="5" t="s">
        <v>403</v>
      </c>
      <c r="C132" s="158"/>
      <c r="D132" s="247"/>
      <c r="E132" s="94"/>
    </row>
    <row r="133" spans="1:5" ht="12" customHeight="1" thickBot="1">
      <c r="A133" s="25" t="s">
        <v>10</v>
      </c>
      <c r="B133" s="58" t="s">
        <v>351</v>
      </c>
      <c r="C133" s="157">
        <f>+C134+C135+C136+C137+C138+C139</f>
        <v>0</v>
      </c>
      <c r="D133" s="245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360</v>
      </c>
      <c r="C134" s="158"/>
      <c r="D134" s="247"/>
      <c r="E134" s="94"/>
    </row>
    <row r="135" spans="1:5" ht="12" customHeight="1">
      <c r="A135" s="187" t="s">
        <v>58</v>
      </c>
      <c r="B135" s="7" t="s">
        <v>352</v>
      </c>
      <c r="C135" s="158"/>
      <c r="D135" s="247"/>
      <c r="E135" s="94"/>
    </row>
    <row r="136" spans="1:5" ht="12" customHeight="1">
      <c r="A136" s="187" t="s">
        <v>59</v>
      </c>
      <c r="B136" s="7" t="s">
        <v>353</v>
      </c>
      <c r="C136" s="158"/>
      <c r="D136" s="247"/>
      <c r="E136" s="94"/>
    </row>
    <row r="137" spans="1:5" ht="12" customHeight="1">
      <c r="A137" s="187" t="s">
        <v>116</v>
      </c>
      <c r="B137" s="7" t="s">
        <v>402</v>
      </c>
      <c r="C137" s="158"/>
      <c r="D137" s="247"/>
      <c r="E137" s="94"/>
    </row>
    <row r="138" spans="1:5" ht="12" customHeight="1">
      <c r="A138" s="187" t="s">
        <v>117</v>
      </c>
      <c r="B138" s="7" t="s">
        <v>355</v>
      </c>
      <c r="C138" s="158"/>
      <c r="D138" s="247"/>
      <c r="E138" s="94"/>
    </row>
    <row r="139" spans="1:5" s="54" customFormat="1" ht="12" customHeight="1" thickBot="1">
      <c r="A139" s="196" t="s">
        <v>118</v>
      </c>
      <c r="B139" s="5" t="s">
        <v>356</v>
      </c>
      <c r="C139" s="158"/>
      <c r="D139" s="247"/>
      <c r="E139" s="94"/>
    </row>
    <row r="140" spans="1:11" ht="12" customHeight="1" thickBot="1">
      <c r="A140" s="25" t="s">
        <v>11</v>
      </c>
      <c r="B140" s="58" t="s">
        <v>417</v>
      </c>
      <c r="C140" s="163">
        <f>+C141+C142+C144+C145+C143</f>
        <v>0</v>
      </c>
      <c r="D140" s="249">
        <f>+D141+D142+D144+D145+D143</f>
        <v>0</v>
      </c>
      <c r="E140" s="199">
        <f>+E141+E142+E144+E145+E143</f>
        <v>0</v>
      </c>
      <c r="K140" s="92"/>
    </row>
    <row r="141" spans="1:5" ht="12.75">
      <c r="A141" s="187" t="s">
        <v>60</v>
      </c>
      <c r="B141" s="7" t="s">
        <v>278</v>
      </c>
      <c r="C141" s="158"/>
      <c r="D141" s="247"/>
      <c r="E141" s="94"/>
    </row>
    <row r="142" spans="1:5" ht="12" customHeight="1">
      <c r="A142" s="187" t="s">
        <v>61</v>
      </c>
      <c r="B142" s="7" t="s">
        <v>279</v>
      </c>
      <c r="C142" s="158"/>
      <c r="D142" s="247"/>
      <c r="E142" s="94"/>
    </row>
    <row r="143" spans="1:5" ht="12" customHeight="1">
      <c r="A143" s="187" t="s">
        <v>195</v>
      </c>
      <c r="B143" s="7" t="s">
        <v>416</v>
      </c>
      <c r="C143" s="158"/>
      <c r="D143" s="247"/>
      <c r="E143" s="94"/>
    </row>
    <row r="144" spans="1:5" s="54" customFormat="1" ht="12" customHeight="1">
      <c r="A144" s="187" t="s">
        <v>196</v>
      </c>
      <c r="B144" s="7" t="s">
        <v>365</v>
      </c>
      <c r="C144" s="158"/>
      <c r="D144" s="247"/>
      <c r="E144" s="94"/>
    </row>
    <row r="145" spans="1:5" s="54" customFormat="1" ht="12" customHeight="1" thickBot="1">
      <c r="A145" s="196" t="s">
        <v>197</v>
      </c>
      <c r="B145" s="5" t="s">
        <v>295</v>
      </c>
      <c r="C145" s="158"/>
      <c r="D145" s="247"/>
      <c r="E145" s="94"/>
    </row>
    <row r="146" spans="1:5" s="54" customFormat="1" ht="12" customHeight="1" thickBot="1">
      <c r="A146" s="25" t="s">
        <v>12</v>
      </c>
      <c r="B146" s="58" t="s">
        <v>366</v>
      </c>
      <c r="C146" s="238">
        <f>+C147+C148+C149+C150+C151</f>
        <v>0</v>
      </c>
      <c r="D146" s="250">
        <f>+D147+D148+D149+D150+D151</f>
        <v>0</v>
      </c>
      <c r="E146" s="232">
        <f>+E147+E148+E149+E150+E151</f>
        <v>0</v>
      </c>
    </row>
    <row r="147" spans="1:5" s="54" customFormat="1" ht="12" customHeight="1">
      <c r="A147" s="187" t="s">
        <v>62</v>
      </c>
      <c r="B147" s="7" t="s">
        <v>361</v>
      </c>
      <c r="C147" s="158"/>
      <c r="D147" s="247"/>
      <c r="E147" s="94"/>
    </row>
    <row r="148" spans="1:5" s="54" customFormat="1" ht="12" customHeight="1">
      <c r="A148" s="187" t="s">
        <v>63</v>
      </c>
      <c r="B148" s="7" t="s">
        <v>368</v>
      </c>
      <c r="C148" s="158"/>
      <c r="D148" s="247"/>
      <c r="E148" s="94"/>
    </row>
    <row r="149" spans="1:5" s="54" customFormat="1" ht="12" customHeight="1">
      <c r="A149" s="187" t="s">
        <v>207</v>
      </c>
      <c r="B149" s="7" t="s">
        <v>363</v>
      </c>
      <c r="C149" s="158"/>
      <c r="D149" s="247"/>
      <c r="E149" s="94"/>
    </row>
    <row r="150" spans="1:5" s="54" customFormat="1" ht="12" customHeight="1">
      <c r="A150" s="187" t="s">
        <v>208</v>
      </c>
      <c r="B150" s="7" t="s">
        <v>405</v>
      </c>
      <c r="C150" s="158"/>
      <c r="D150" s="247"/>
      <c r="E150" s="94"/>
    </row>
    <row r="151" spans="1:5" ht="12.75" customHeight="1" thickBot="1">
      <c r="A151" s="196" t="s">
        <v>367</v>
      </c>
      <c r="B151" s="5" t="s">
        <v>370</v>
      </c>
      <c r="C151" s="160"/>
      <c r="D151" s="248"/>
      <c r="E151" s="96"/>
    </row>
    <row r="152" spans="1:5" ht="12.75" customHeight="1" thickBot="1">
      <c r="A152" s="227" t="s">
        <v>13</v>
      </c>
      <c r="B152" s="58" t="s">
        <v>371</v>
      </c>
      <c r="C152" s="238"/>
      <c r="D152" s="250"/>
      <c r="E152" s="232"/>
    </row>
    <row r="153" spans="1:5" ht="12.75" customHeight="1" thickBot="1">
      <c r="A153" s="227" t="s">
        <v>14</v>
      </c>
      <c r="B153" s="58" t="s">
        <v>372</v>
      </c>
      <c r="C153" s="238"/>
      <c r="D153" s="250"/>
      <c r="E153" s="232"/>
    </row>
    <row r="154" spans="1:5" ht="12" customHeight="1" thickBot="1">
      <c r="A154" s="25" t="s">
        <v>15</v>
      </c>
      <c r="B154" s="58" t="s">
        <v>374</v>
      </c>
      <c r="C154" s="240">
        <f>+C129+C133+C140+C146+C152+C153</f>
        <v>0</v>
      </c>
      <c r="D154" s="252">
        <f>+D129+D133+D140+D146+D152+D153</f>
        <v>0</v>
      </c>
      <c r="E154" s="234">
        <f>+E129+E133+E140+E146+E152+E153</f>
        <v>0</v>
      </c>
    </row>
    <row r="155" spans="1:5" ht="15" customHeight="1" thickBot="1">
      <c r="A155" s="198" t="s">
        <v>16</v>
      </c>
      <c r="B155" s="144" t="s">
        <v>373</v>
      </c>
      <c r="C155" s="240">
        <f>+C128+C154</f>
        <v>0</v>
      </c>
      <c r="D155" s="252">
        <f>+D128+D154</f>
        <v>0</v>
      </c>
      <c r="E155" s="234">
        <f>+E128+E154</f>
        <v>0</v>
      </c>
    </row>
    <row r="156" spans="1:5" ht="13.5" thickBot="1">
      <c r="A156" s="147"/>
      <c r="B156" s="148"/>
      <c r="C156" s="432">
        <f>C90-C155</f>
        <v>0</v>
      </c>
      <c r="D156" s="432">
        <f>D90-D155</f>
        <v>0</v>
      </c>
      <c r="E156" s="149"/>
    </row>
    <row r="157" spans="1:5" ht="15" customHeight="1" thickBot="1">
      <c r="A157" s="322" t="s">
        <v>492</v>
      </c>
      <c r="B157" s="323"/>
      <c r="C157" s="311"/>
      <c r="D157" s="311"/>
      <c r="E157" s="310"/>
    </row>
    <row r="158" spans="1:5" ht="14.25" customHeight="1" thickBot="1">
      <c r="A158" s="324" t="s">
        <v>493</v>
      </c>
      <c r="B158" s="325"/>
      <c r="C158" s="311"/>
      <c r="D158" s="311"/>
      <c r="E158" s="310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1">
      <selection activeCell="E42" sqref="E42"/>
    </sheetView>
  </sheetViews>
  <sheetFormatPr defaultColWidth="9.00390625" defaultRowHeight="12.75"/>
  <cols>
    <col min="1" max="1" width="13.00390625" style="88" customWidth="1"/>
    <col min="2" max="2" width="59.0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56" t="str">
        <f>CONCATENATE("6.2. melléklet ",Z_ALAPADATOK!A7," ",Z_ALAPADATOK!B7," ",Z_ALAPADATOK!C7," ",Z_ALAPADATOK!D7," ",Z_ALAPADATOK!E7," ",Z_ALAPADATOK!F7," ",Z_ALAPADATOK!G7," ",Z_ALAPADATOK!H7)</f>
        <v>6.2. melléklet a … / 2019. ( … ) önkormányzati rendelethez</v>
      </c>
      <c r="C1" s="557"/>
      <c r="D1" s="557"/>
      <c r="E1" s="557"/>
    </row>
    <row r="2" spans="1:5" s="205" customFormat="1" ht="24.75" thickBot="1">
      <c r="A2" s="380" t="s">
        <v>459</v>
      </c>
      <c r="B2" s="558" t="s">
        <v>616</v>
      </c>
      <c r="C2" s="559"/>
      <c r="D2" s="560"/>
      <c r="E2" s="381" t="s">
        <v>43</v>
      </c>
    </row>
    <row r="3" spans="1:5" s="205" customFormat="1" ht="24.75" thickBot="1">
      <c r="A3" s="380" t="s">
        <v>137</v>
      </c>
      <c r="B3" s="558" t="s">
        <v>303</v>
      </c>
      <c r="C3" s="559"/>
      <c r="D3" s="560"/>
      <c r="E3" s="381" t="s">
        <v>39</v>
      </c>
    </row>
    <row r="4" spans="1:5" s="206" customFormat="1" ht="15.75" customHeight="1" thickBot="1">
      <c r="A4" s="382"/>
      <c r="B4" s="382"/>
      <c r="C4" s="383"/>
      <c r="D4" s="384"/>
      <c r="E4" s="383" t="str">
        <f>'Z_6.1.3.sz.mell'!E4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CONCATENATE('Z_6.1.3.sz.mell'!E5)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6350000</v>
      </c>
      <c r="D8" s="110">
        <f>SUM(D9:D19)</f>
        <v>6350000</v>
      </c>
      <c r="E8" s="138">
        <f>SUM(E9:E19)</f>
        <v>5855824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107"/>
      <c r="E10" s="259"/>
    </row>
    <row r="11" spans="1:5" s="143" customFormat="1" ht="12" customHeight="1">
      <c r="A11" s="201" t="s">
        <v>66</v>
      </c>
      <c r="B11" s="6" t="s">
        <v>186</v>
      </c>
      <c r="C11" s="107">
        <v>6350000</v>
      </c>
      <c r="D11" s="107">
        <v>6350000</v>
      </c>
      <c r="E11" s="259">
        <v>5816109</v>
      </c>
    </row>
    <row r="12" spans="1:5" s="143" customFormat="1" ht="12" customHeight="1">
      <c r="A12" s="201" t="s">
        <v>67</v>
      </c>
      <c r="B12" s="6" t="s">
        <v>187</v>
      </c>
      <c r="C12" s="107"/>
      <c r="D12" s="107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107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107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107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265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107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109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109"/>
      <c r="E19" s="260">
        <v>39715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12238488</v>
      </c>
      <c r="D20" s="110">
        <f>SUM(D21:D23)</f>
        <v>52727145</v>
      </c>
      <c r="E20" s="138">
        <f>SUM(E21:E23)</f>
        <v>32655816</v>
      </c>
    </row>
    <row r="21" spans="1:5" s="208" customFormat="1" ht="12" customHeight="1">
      <c r="A21" s="201" t="s">
        <v>70</v>
      </c>
      <c r="B21" s="7" t="s">
        <v>166</v>
      </c>
      <c r="C21" s="107"/>
      <c r="D21" s="107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107"/>
      <c r="E22" s="259"/>
    </row>
    <row r="23" spans="1:5" s="208" customFormat="1" ht="12" customHeight="1">
      <c r="A23" s="201" t="s">
        <v>72</v>
      </c>
      <c r="B23" s="6" t="s">
        <v>308</v>
      </c>
      <c r="C23" s="107">
        <v>12238488</v>
      </c>
      <c r="D23" s="107">
        <v>52727145</v>
      </c>
      <c r="E23" s="259">
        <v>32655816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107">
        <v>39110084</v>
      </c>
      <c r="E24" s="259">
        <v>4786980</v>
      </c>
    </row>
    <row r="25" spans="1:5" s="208" customFormat="1" ht="12" customHeight="1" thickBot="1">
      <c r="A25" s="75" t="s">
        <v>8</v>
      </c>
      <c r="B25" s="58" t="s">
        <v>115</v>
      </c>
      <c r="C25" s="316"/>
      <c r="D25" s="316"/>
      <c r="E25" s="137"/>
    </row>
    <row r="26" spans="1:5" s="208" customFormat="1" ht="12" customHeight="1" thickBot="1">
      <c r="A26" s="75" t="s">
        <v>9</v>
      </c>
      <c r="B26" s="58" t="s">
        <v>408</v>
      </c>
      <c r="C26" s="110">
        <f>+C27+C28+C29</f>
        <v>0</v>
      </c>
      <c r="D26" s="110">
        <f>+D27+D28+D29</f>
        <v>8255000</v>
      </c>
      <c r="E26" s="138">
        <f>+E27+E28+E29</f>
        <v>4127500</v>
      </c>
    </row>
    <row r="27" spans="1:5" s="208" customFormat="1" ht="12" customHeight="1">
      <c r="A27" s="202" t="s">
        <v>175</v>
      </c>
      <c r="B27" s="203" t="s">
        <v>171</v>
      </c>
      <c r="C27" s="266"/>
      <c r="D27" s="266"/>
      <c r="E27" s="264"/>
    </row>
    <row r="28" spans="1:5" s="208" customFormat="1" ht="12" customHeight="1">
      <c r="A28" s="202" t="s">
        <v>176</v>
      </c>
      <c r="B28" s="203" t="s">
        <v>307</v>
      </c>
      <c r="C28" s="107"/>
      <c r="D28" s="107"/>
      <c r="E28" s="259"/>
    </row>
    <row r="29" spans="1:5" s="208" customFormat="1" ht="12" customHeight="1">
      <c r="A29" s="202" t="s">
        <v>177</v>
      </c>
      <c r="B29" s="204" t="s">
        <v>310</v>
      </c>
      <c r="C29" s="107"/>
      <c r="D29" s="107">
        <v>8255000</v>
      </c>
      <c r="E29" s="259">
        <v>4127500</v>
      </c>
    </row>
    <row r="30" spans="1:5" s="208" customFormat="1" ht="12" customHeight="1" thickBot="1">
      <c r="A30" s="201" t="s">
        <v>178</v>
      </c>
      <c r="B30" s="63" t="s">
        <v>409</v>
      </c>
      <c r="C30" s="49"/>
      <c r="D30" s="49">
        <v>8255000</v>
      </c>
      <c r="E30" s="315">
        <v>4127500</v>
      </c>
    </row>
    <row r="31" spans="1:5" s="208" customFormat="1" ht="12" customHeight="1" thickBot="1">
      <c r="A31" s="75" t="s">
        <v>10</v>
      </c>
      <c r="B31" s="58" t="s">
        <v>311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198</v>
      </c>
      <c r="C32" s="266"/>
      <c r="D32" s="266"/>
      <c r="E32" s="264"/>
    </row>
    <row r="33" spans="1:5" s="208" customFormat="1" ht="12" customHeight="1">
      <c r="A33" s="202" t="s">
        <v>58</v>
      </c>
      <c r="B33" s="204" t="s">
        <v>199</v>
      </c>
      <c r="C33" s="111"/>
      <c r="D33" s="111"/>
      <c r="E33" s="261"/>
    </row>
    <row r="34" spans="1:5" s="208" customFormat="1" ht="12" customHeight="1" thickBot="1">
      <c r="A34" s="201" t="s">
        <v>59</v>
      </c>
      <c r="B34" s="63" t="s">
        <v>200</v>
      </c>
      <c r="C34" s="49"/>
      <c r="D34" s="49"/>
      <c r="E34" s="315"/>
    </row>
    <row r="35" spans="1:5" s="143" customFormat="1" ht="12" customHeight="1" thickBot="1">
      <c r="A35" s="75" t="s">
        <v>11</v>
      </c>
      <c r="B35" s="58" t="s">
        <v>283</v>
      </c>
      <c r="C35" s="316"/>
      <c r="D35" s="316"/>
      <c r="E35" s="137"/>
    </row>
    <row r="36" spans="1:5" s="143" customFormat="1" ht="12" customHeight="1" thickBot="1">
      <c r="A36" s="75" t="s">
        <v>12</v>
      </c>
      <c r="B36" s="58" t="s">
        <v>312</v>
      </c>
      <c r="C36" s="316"/>
      <c r="D36" s="316"/>
      <c r="E36" s="137"/>
    </row>
    <row r="37" spans="1:5" s="143" customFormat="1" ht="12" customHeight="1" thickBot="1">
      <c r="A37" s="72" t="s">
        <v>13</v>
      </c>
      <c r="B37" s="58" t="s">
        <v>313</v>
      </c>
      <c r="C37" s="110">
        <f>+C8+C20+C25+C26+C31+C35+C36</f>
        <v>18588488</v>
      </c>
      <c r="D37" s="110">
        <f>+D8+D20+D25+D26+D31+D35+D36</f>
        <v>67332145</v>
      </c>
      <c r="E37" s="138">
        <f>+E8+E20+E25+E26+E31+E35+E36</f>
        <v>42639140</v>
      </c>
    </row>
    <row r="38" spans="1:5" s="143" customFormat="1" ht="12" customHeight="1" thickBot="1">
      <c r="A38" s="81" t="s">
        <v>14</v>
      </c>
      <c r="B38" s="58" t="s">
        <v>314</v>
      </c>
      <c r="C38" s="110">
        <f>+C39+C40+C41</f>
        <v>61942639</v>
      </c>
      <c r="D38" s="110">
        <f>+D39+D40+D41</f>
        <v>63642408</v>
      </c>
      <c r="E38" s="138">
        <f>+E39+E40+E41</f>
        <v>55684828</v>
      </c>
    </row>
    <row r="39" spans="1:5" s="143" customFormat="1" ht="12" customHeight="1">
      <c r="A39" s="202" t="s">
        <v>315</v>
      </c>
      <c r="B39" s="203" t="s">
        <v>148</v>
      </c>
      <c r="C39" s="266"/>
      <c r="D39" s="266">
        <v>1439133</v>
      </c>
      <c r="E39" s="264">
        <v>1439133</v>
      </c>
    </row>
    <row r="40" spans="1:5" s="143" customFormat="1" ht="12" customHeight="1">
      <c r="A40" s="202" t="s">
        <v>316</v>
      </c>
      <c r="B40" s="204" t="s">
        <v>0</v>
      </c>
      <c r="C40" s="111"/>
      <c r="D40" s="111"/>
      <c r="E40" s="261"/>
    </row>
    <row r="41" spans="1:5" s="208" customFormat="1" ht="12" customHeight="1" thickBot="1">
      <c r="A41" s="201" t="s">
        <v>317</v>
      </c>
      <c r="B41" s="63" t="s">
        <v>318</v>
      </c>
      <c r="C41" s="49">
        <v>61942639</v>
      </c>
      <c r="D41" s="49">
        <v>62203275</v>
      </c>
      <c r="E41" s="315">
        <v>54245695</v>
      </c>
    </row>
    <row r="42" spans="1:5" s="208" customFormat="1" ht="15" customHeight="1" thickBot="1">
      <c r="A42" s="81" t="s">
        <v>15</v>
      </c>
      <c r="B42" s="82" t="s">
        <v>319</v>
      </c>
      <c r="C42" s="317">
        <f>+C37+C38</f>
        <v>80531127</v>
      </c>
      <c r="D42" s="317">
        <f>+D37+D38</f>
        <v>130974553</v>
      </c>
      <c r="E42" s="141">
        <f>+E37+E38</f>
        <v>98323968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552" t="s">
        <v>41</v>
      </c>
      <c r="B45" s="553"/>
      <c r="C45" s="553"/>
      <c r="D45" s="553"/>
      <c r="E45" s="554"/>
    </row>
    <row r="46" spans="1:5" s="209" customFormat="1" ht="12" customHeight="1" thickBot="1">
      <c r="A46" s="75" t="s">
        <v>6</v>
      </c>
      <c r="B46" s="58" t="s">
        <v>320</v>
      </c>
      <c r="C46" s="110">
        <f>SUM(C47:C51)</f>
        <v>79451627</v>
      </c>
      <c r="D46" s="110">
        <f>SUM(D47:D51)</f>
        <v>122380184</v>
      </c>
      <c r="E46" s="138">
        <f>SUM(E47:E51)</f>
        <v>83531713</v>
      </c>
    </row>
    <row r="47" spans="1:5" ht="12" customHeight="1">
      <c r="A47" s="201" t="s">
        <v>64</v>
      </c>
      <c r="B47" s="7" t="s">
        <v>35</v>
      </c>
      <c r="C47" s="266">
        <v>48478498</v>
      </c>
      <c r="D47" s="266">
        <v>77215896</v>
      </c>
      <c r="E47" s="264">
        <v>53307248</v>
      </c>
    </row>
    <row r="48" spans="1:5" ht="12" customHeight="1">
      <c r="A48" s="201" t="s">
        <v>65</v>
      </c>
      <c r="B48" s="6" t="s">
        <v>124</v>
      </c>
      <c r="C48" s="48">
        <v>9853909</v>
      </c>
      <c r="D48" s="48">
        <v>15291152</v>
      </c>
      <c r="E48" s="262">
        <v>10797352</v>
      </c>
    </row>
    <row r="49" spans="1:5" ht="12" customHeight="1">
      <c r="A49" s="201" t="s">
        <v>66</v>
      </c>
      <c r="B49" s="6" t="s">
        <v>92</v>
      </c>
      <c r="C49" s="48">
        <v>21119220</v>
      </c>
      <c r="D49" s="48">
        <v>28247812</v>
      </c>
      <c r="E49" s="262">
        <v>17801789</v>
      </c>
    </row>
    <row r="50" spans="1:5" ht="12" customHeight="1">
      <c r="A50" s="201" t="s">
        <v>67</v>
      </c>
      <c r="B50" s="6" t="s">
        <v>125</v>
      </c>
      <c r="C50" s="48"/>
      <c r="D50" s="48"/>
      <c r="E50" s="262"/>
    </row>
    <row r="51" spans="1:5" ht="12" customHeight="1" thickBot="1">
      <c r="A51" s="201" t="s">
        <v>99</v>
      </c>
      <c r="B51" s="6" t="s">
        <v>126</v>
      </c>
      <c r="C51" s="48"/>
      <c r="D51" s="48">
        <v>1625324</v>
      </c>
      <c r="E51" s="262">
        <v>1625324</v>
      </c>
    </row>
    <row r="52" spans="1:5" ht="12" customHeight="1" thickBot="1">
      <c r="A52" s="75" t="s">
        <v>7</v>
      </c>
      <c r="B52" s="58" t="s">
        <v>321</v>
      </c>
      <c r="C52" s="110">
        <f>SUM(C53:C55)</f>
        <v>1079500</v>
      </c>
      <c r="D52" s="110">
        <f>SUM(D53:D55)</f>
        <v>8594369</v>
      </c>
      <c r="E52" s="138">
        <f>SUM(E53:E55)</f>
        <v>5060376</v>
      </c>
    </row>
    <row r="53" spans="1:5" s="209" customFormat="1" ht="12" customHeight="1">
      <c r="A53" s="201" t="s">
        <v>70</v>
      </c>
      <c r="B53" s="7" t="s">
        <v>141</v>
      </c>
      <c r="C53" s="266">
        <v>1079500</v>
      </c>
      <c r="D53" s="266">
        <v>8594369</v>
      </c>
      <c r="E53" s="264">
        <v>5060376</v>
      </c>
    </row>
    <row r="54" spans="1:5" ht="12" customHeight="1">
      <c r="A54" s="201" t="s">
        <v>71</v>
      </c>
      <c r="B54" s="6" t="s">
        <v>128</v>
      </c>
      <c r="C54" s="48"/>
      <c r="D54" s="48"/>
      <c r="E54" s="262"/>
    </row>
    <row r="55" spans="1:5" ht="12" customHeight="1">
      <c r="A55" s="201" t="s">
        <v>72</v>
      </c>
      <c r="B55" s="6" t="s">
        <v>42</v>
      </c>
      <c r="C55" s="48"/>
      <c r="D55" s="48"/>
      <c r="E55" s="262"/>
    </row>
    <row r="56" spans="1:5" ht="12" customHeight="1" thickBot="1">
      <c r="A56" s="201" t="s">
        <v>73</v>
      </c>
      <c r="B56" s="6" t="s">
        <v>410</v>
      </c>
      <c r="C56" s="48"/>
      <c r="D56" s="48"/>
      <c r="E56" s="262"/>
    </row>
    <row r="57" spans="1:5" ht="12" customHeight="1" thickBot="1">
      <c r="A57" s="75" t="s">
        <v>8</v>
      </c>
      <c r="B57" s="58" t="s">
        <v>2</v>
      </c>
      <c r="C57" s="316"/>
      <c r="D57" s="316"/>
      <c r="E57" s="137"/>
    </row>
    <row r="58" spans="1:5" ht="15" customHeight="1" thickBot="1">
      <c r="A58" s="75" t="s">
        <v>9</v>
      </c>
      <c r="B58" s="87" t="s">
        <v>414</v>
      </c>
      <c r="C58" s="317">
        <f>+C46+C52+C57</f>
        <v>80531127</v>
      </c>
      <c r="D58" s="317">
        <f>+D46+D52+D57</f>
        <v>130974553</v>
      </c>
      <c r="E58" s="141">
        <f>+E46+E52+E57</f>
        <v>88592089</v>
      </c>
    </row>
    <row r="59" spans="3:5" ht="13.5" thickBot="1">
      <c r="C59" s="432">
        <f>C42-C58</f>
        <v>0</v>
      </c>
      <c r="D59" s="432">
        <f>D42-D58</f>
        <v>0</v>
      </c>
      <c r="E59" s="142"/>
    </row>
    <row r="60" spans="1:5" ht="15" customHeight="1" thickBot="1">
      <c r="A60" s="322" t="s">
        <v>492</v>
      </c>
      <c r="B60" s="323"/>
      <c r="C60" s="311">
        <v>12</v>
      </c>
      <c r="D60" s="311">
        <v>13</v>
      </c>
      <c r="E60" s="310">
        <v>13</v>
      </c>
    </row>
    <row r="61" spans="1:5" ht="14.25" customHeight="1" thickBot="1">
      <c r="A61" s="324" t="s">
        <v>493</v>
      </c>
      <c r="B61" s="325"/>
      <c r="C61" s="311"/>
      <c r="D61" s="311"/>
      <c r="E61" s="310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25">
      <selection activeCell="D51" sqref="D51"/>
    </sheetView>
  </sheetViews>
  <sheetFormatPr defaultColWidth="9.00390625" defaultRowHeight="12.75"/>
  <cols>
    <col min="1" max="1" width="13.00390625" style="88" customWidth="1"/>
    <col min="2" max="2" width="59.0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56" t="str">
        <f>CONCATENATE("6.2.1. melléklet ",Z_ALAPADATOK!A7," ",Z_ALAPADATOK!B7," ",Z_ALAPADATOK!C7," ",Z_ALAPADATOK!D7," ",Z_ALAPADATOK!E7," ",Z_ALAPADATOK!F7," ",Z_ALAPADATOK!G7," ",Z_ALAPADATOK!H7)</f>
        <v>6.2.1. melléklet a … / 2019. ( … ) önkormányzati rendelethez</v>
      </c>
      <c r="C1" s="557"/>
      <c r="D1" s="557"/>
      <c r="E1" s="557"/>
    </row>
    <row r="2" spans="1:5" s="205" customFormat="1" ht="24.75" thickBot="1">
      <c r="A2" s="380" t="s">
        <v>459</v>
      </c>
      <c r="B2" s="558" t="str">
        <f>CONCATENATE('Z_6.2.sz.mell'!B2:D2)</f>
        <v>Tiszaszőlősi Közös Önkormányzati Hivatal</v>
      </c>
      <c r="C2" s="559"/>
      <c r="D2" s="560"/>
      <c r="E2" s="381" t="s">
        <v>43</v>
      </c>
    </row>
    <row r="3" spans="1:5" s="205" customFormat="1" ht="24.75" thickBot="1">
      <c r="A3" s="380" t="s">
        <v>137</v>
      </c>
      <c r="B3" s="558" t="s">
        <v>322</v>
      </c>
      <c r="C3" s="559"/>
      <c r="D3" s="560"/>
      <c r="E3" s="381" t="s">
        <v>43</v>
      </c>
    </row>
    <row r="4" spans="1:5" s="206" customFormat="1" ht="15.75" customHeight="1" thickBot="1">
      <c r="A4" s="382"/>
      <c r="B4" s="382"/>
      <c r="C4" s="383"/>
      <c r="D4" s="384"/>
      <c r="E4" s="383" t="str">
        <f>'Z_6.2.sz.mell'!E4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CONCATENATE('Z_6.2.sz.mell'!E5)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107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107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107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107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107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107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265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107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109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109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107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107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107"/>
      <c r="E23" s="259"/>
    </row>
    <row r="24" spans="1:5" s="208" customFormat="1" ht="12" customHeight="1" thickBot="1">
      <c r="A24" s="201" t="s">
        <v>73</v>
      </c>
      <c r="B24" s="6" t="s">
        <v>407</v>
      </c>
      <c r="C24" s="107"/>
      <c r="D24" s="107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6"/>
      <c r="E25" s="137"/>
    </row>
    <row r="26" spans="1:5" s="208" customFormat="1" ht="12" customHeight="1" thickBot="1">
      <c r="A26" s="75" t="s">
        <v>9</v>
      </c>
      <c r="B26" s="58" t="s">
        <v>408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>
      <c r="A27" s="202" t="s">
        <v>175</v>
      </c>
      <c r="B27" s="203" t="s">
        <v>171</v>
      </c>
      <c r="C27" s="266"/>
      <c r="D27" s="266"/>
      <c r="E27" s="264"/>
    </row>
    <row r="28" spans="1:5" s="208" customFormat="1" ht="12" customHeight="1">
      <c r="A28" s="202" t="s">
        <v>176</v>
      </c>
      <c r="B28" s="203" t="s">
        <v>307</v>
      </c>
      <c r="C28" s="107"/>
      <c r="D28" s="107"/>
      <c r="E28" s="259"/>
    </row>
    <row r="29" spans="1:5" s="208" customFormat="1" ht="12" customHeight="1">
      <c r="A29" s="202" t="s">
        <v>177</v>
      </c>
      <c r="B29" s="204" t="s">
        <v>310</v>
      </c>
      <c r="C29" s="107"/>
      <c r="D29" s="107"/>
      <c r="E29" s="259"/>
    </row>
    <row r="30" spans="1:5" s="208" customFormat="1" ht="12" customHeight="1" thickBot="1">
      <c r="A30" s="201" t="s">
        <v>178</v>
      </c>
      <c r="B30" s="63" t="s">
        <v>409</v>
      </c>
      <c r="C30" s="49"/>
      <c r="D30" s="49"/>
      <c r="E30" s="315"/>
    </row>
    <row r="31" spans="1:5" s="208" customFormat="1" ht="12" customHeight="1" thickBot="1">
      <c r="A31" s="75" t="s">
        <v>10</v>
      </c>
      <c r="B31" s="58" t="s">
        <v>311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198</v>
      </c>
      <c r="C32" s="266"/>
      <c r="D32" s="266"/>
      <c r="E32" s="264"/>
    </row>
    <row r="33" spans="1:5" s="208" customFormat="1" ht="12" customHeight="1">
      <c r="A33" s="202" t="s">
        <v>58</v>
      </c>
      <c r="B33" s="204" t="s">
        <v>199</v>
      </c>
      <c r="C33" s="111"/>
      <c r="D33" s="111"/>
      <c r="E33" s="261"/>
    </row>
    <row r="34" spans="1:5" s="208" customFormat="1" ht="12" customHeight="1" thickBot="1">
      <c r="A34" s="201" t="s">
        <v>59</v>
      </c>
      <c r="B34" s="63" t="s">
        <v>200</v>
      </c>
      <c r="C34" s="49"/>
      <c r="D34" s="49"/>
      <c r="E34" s="315"/>
    </row>
    <row r="35" spans="1:5" s="143" customFormat="1" ht="12" customHeight="1" thickBot="1">
      <c r="A35" s="75" t="s">
        <v>11</v>
      </c>
      <c r="B35" s="58" t="s">
        <v>283</v>
      </c>
      <c r="C35" s="316"/>
      <c r="D35" s="316"/>
      <c r="E35" s="137"/>
    </row>
    <row r="36" spans="1:5" s="143" customFormat="1" ht="12" customHeight="1" thickBot="1">
      <c r="A36" s="75" t="s">
        <v>12</v>
      </c>
      <c r="B36" s="58" t="s">
        <v>312</v>
      </c>
      <c r="C36" s="316"/>
      <c r="D36" s="316"/>
      <c r="E36" s="137"/>
    </row>
    <row r="37" spans="1:5" s="143" customFormat="1" ht="12" customHeight="1" thickBot="1">
      <c r="A37" s="72" t="s">
        <v>13</v>
      </c>
      <c r="B37" s="58" t="s">
        <v>313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81" t="s">
        <v>14</v>
      </c>
      <c r="B38" s="58" t="s">
        <v>314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>
      <c r="A39" s="202" t="s">
        <v>315</v>
      </c>
      <c r="B39" s="203" t="s">
        <v>148</v>
      </c>
      <c r="C39" s="266"/>
      <c r="D39" s="266"/>
      <c r="E39" s="264"/>
    </row>
    <row r="40" spans="1:5" s="143" customFormat="1" ht="12" customHeight="1">
      <c r="A40" s="202" t="s">
        <v>316</v>
      </c>
      <c r="B40" s="204" t="s">
        <v>0</v>
      </c>
      <c r="C40" s="111"/>
      <c r="D40" s="111"/>
      <c r="E40" s="261"/>
    </row>
    <row r="41" spans="1:5" s="208" customFormat="1" ht="12" customHeight="1" thickBot="1">
      <c r="A41" s="201" t="s">
        <v>317</v>
      </c>
      <c r="B41" s="63" t="s">
        <v>318</v>
      </c>
      <c r="C41" s="49"/>
      <c r="D41" s="49"/>
      <c r="E41" s="315"/>
    </row>
    <row r="42" spans="1:5" s="208" customFormat="1" ht="15" customHeight="1" thickBot="1">
      <c r="A42" s="81" t="s">
        <v>15</v>
      </c>
      <c r="B42" s="82" t="s">
        <v>319</v>
      </c>
      <c r="C42" s="317">
        <f>+C37+C38</f>
        <v>0</v>
      </c>
      <c r="D42" s="317">
        <f>+D37+D38</f>
        <v>0</v>
      </c>
      <c r="E42" s="141">
        <f>+E37+E38</f>
        <v>0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552" t="s">
        <v>41</v>
      </c>
      <c r="B45" s="553"/>
      <c r="C45" s="553"/>
      <c r="D45" s="553"/>
      <c r="E45" s="554"/>
    </row>
    <row r="46" spans="1:5" s="209" customFormat="1" ht="12" customHeight="1" thickBot="1">
      <c r="A46" s="75" t="s">
        <v>6</v>
      </c>
      <c r="B46" s="58" t="s">
        <v>320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>
      <c r="A47" s="201" t="s">
        <v>64</v>
      </c>
      <c r="B47" s="7" t="s">
        <v>35</v>
      </c>
      <c r="C47" s="266"/>
      <c r="D47" s="266"/>
      <c r="E47" s="264"/>
    </row>
    <row r="48" spans="1:5" ht="12" customHeight="1">
      <c r="A48" s="201" t="s">
        <v>65</v>
      </c>
      <c r="B48" s="6" t="s">
        <v>124</v>
      </c>
      <c r="C48" s="48"/>
      <c r="D48" s="48"/>
      <c r="E48" s="262"/>
    </row>
    <row r="49" spans="1:5" ht="12" customHeight="1">
      <c r="A49" s="201" t="s">
        <v>66</v>
      </c>
      <c r="B49" s="6" t="s">
        <v>92</v>
      </c>
      <c r="C49" s="48"/>
      <c r="D49" s="48"/>
      <c r="E49" s="262"/>
    </row>
    <row r="50" spans="1:5" ht="12" customHeight="1">
      <c r="A50" s="201" t="s">
        <v>67</v>
      </c>
      <c r="B50" s="6" t="s">
        <v>125</v>
      </c>
      <c r="C50" s="48"/>
      <c r="D50" s="48"/>
      <c r="E50" s="262"/>
    </row>
    <row r="51" spans="1:5" ht="12" customHeight="1" thickBot="1">
      <c r="A51" s="201" t="s">
        <v>99</v>
      </c>
      <c r="B51" s="6" t="s">
        <v>126</v>
      </c>
      <c r="C51" s="48"/>
      <c r="D51" s="48"/>
      <c r="E51" s="262"/>
    </row>
    <row r="52" spans="1:5" ht="12" customHeight="1" thickBot="1">
      <c r="A52" s="75" t="s">
        <v>7</v>
      </c>
      <c r="B52" s="58" t="s">
        <v>321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>
      <c r="A53" s="201" t="s">
        <v>70</v>
      </c>
      <c r="B53" s="7" t="s">
        <v>141</v>
      </c>
      <c r="C53" s="266"/>
      <c r="D53" s="266"/>
      <c r="E53" s="264"/>
    </row>
    <row r="54" spans="1:5" ht="12" customHeight="1">
      <c r="A54" s="201" t="s">
        <v>71</v>
      </c>
      <c r="B54" s="6" t="s">
        <v>128</v>
      </c>
      <c r="C54" s="48"/>
      <c r="D54" s="48"/>
      <c r="E54" s="262"/>
    </row>
    <row r="55" spans="1:5" ht="12" customHeight="1">
      <c r="A55" s="201" t="s">
        <v>72</v>
      </c>
      <c r="B55" s="6" t="s">
        <v>42</v>
      </c>
      <c r="C55" s="48"/>
      <c r="D55" s="48"/>
      <c r="E55" s="262"/>
    </row>
    <row r="56" spans="1:5" ht="12" customHeight="1" thickBot="1">
      <c r="A56" s="201" t="s">
        <v>73</v>
      </c>
      <c r="B56" s="6" t="s">
        <v>410</v>
      </c>
      <c r="C56" s="48"/>
      <c r="D56" s="48"/>
      <c r="E56" s="262"/>
    </row>
    <row r="57" spans="1:5" ht="12" customHeight="1" thickBot="1">
      <c r="A57" s="75" t="s">
        <v>8</v>
      </c>
      <c r="B57" s="58" t="s">
        <v>2</v>
      </c>
      <c r="C57" s="316"/>
      <c r="D57" s="316"/>
      <c r="E57" s="137"/>
    </row>
    <row r="58" spans="1:5" ht="15" customHeight="1" thickBot="1">
      <c r="A58" s="75" t="s">
        <v>9</v>
      </c>
      <c r="B58" s="87" t="s">
        <v>414</v>
      </c>
      <c r="C58" s="317">
        <f>+C46+C52+C57</f>
        <v>0</v>
      </c>
      <c r="D58" s="317">
        <f>+D46+D52+D57</f>
        <v>0</v>
      </c>
      <c r="E58" s="141">
        <f>+E46+E52+E57</f>
        <v>0</v>
      </c>
    </row>
    <row r="59" spans="3:5" ht="13.5" thickBot="1">
      <c r="C59" s="432">
        <f>C42-C58</f>
        <v>0</v>
      </c>
      <c r="D59" s="432">
        <f>D42-D58</f>
        <v>0</v>
      </c>
      <c r="E59" s="142"/>
    </row>
    <row r="60" spans="1:5" ht="15" customHeight="1" thickBot="1">
      <c r="A60" s="322" t="s">
        <v>492</v>
      </c>
      <c r="B60" s="323"/>
      <c r="C60" s="311"/>
      <c r="D60" s="311"/>
      <c r="E60" s="310"/>
    </row>
    <row r="61" spans="1:5" ht="14.25" customHeight="1" thickBot="1">
      <c r="A61" s="324" t="s">
        <v>493</v>
      </c>
      <c r="B61" s="325"/>
      <c r="C61" s="311"/>
      <c r="D61" s="311"/>
      <c r="E61" s="310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25">
      <selection activeCell="C50" sqref="C50"/>
    </sheetView>
  </sheetViews>
  <sheetFormatPr defaultColWidth="9.00390625" defaultRowHeight="12.75"/>
  <cols>
    <col min="1" max="1" width="13.00390625" style="88" customWidth="1"/>
    <col min="2" max="2" width="59.0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56" t="str">
        <f>CONCATENATE("6.2.2. melléklet ",Z_ALAPADATOK!A7," ",Z_ALAPADATOK!B7," ",Z_ALAPADATOK!C7," ",Z_ALAPADATOK!D7," ",Z_ALAPADATOK!E7," ",Z_ALAPADATOK!F7," ",Z_ALAPADATOK!G7," ",Z_ALAPADATOK!H7)</f>
        <v>6.2.2. melléklet a … / 2019. ( … ) önkormányzati rendelethez</v>
      </c>
      <c r="C1" s="557"/>
      <c r="D1" s="557"/>
      <c r="E1" s="557"/>
    </row>
    <row r="2" spans="1:5" s="205" customFormat="1" ht="24.75" thickBot="1">
      <c r="A2" s="380" t="s">
        <v>459</v>
      </c>
      <c r="B2" s="558" t="str">
        <f>CONCATENATE('Z_6.2.1.sz.mell'!B2:D2)</f>
        <v>Tiszaszőlősi Közös Önkormányzati Hivatal</v>
      </c>
      <c r="C2" s="559"/>
      <c r="D2" s="560"/>
      <c r="E2" s="381" t="s">
        <v>43</v>
      </c>
    </row>
    <row r="3" spans="1:5" s="205" customFormat="1" ht="24.75" thickBot="1">
      <c r="A3" s="380" t="s">
        <v>137</v>
      </c>
      <c r="B3" s="558" t="s">
        <v>323</v>
      </c>
      <c r="C3" s="559"/>
      <c r="D3" s="560"/>
      <c r="E3" s="381" t="s">
        <v>44</v>
      </c>
    </row>
    <row r="4" spans="1:5" s="206" customFormat="1" ht="15.75" customHeight="1" thickBot="1">
      <c r="A4" s="382"/>
      <c r="B4" s="382"/>
      <c r="C4" s="383"/>
      <c r="D4" s="384"/>
      <c r="E4" s="383" t="str">
        <f>'Z_6.2.1.sz.mell'!E4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CONCATENATE('Z_6.2.1.sz.mell'!E5)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6350000</v>
      </c>
      <c r="D8" s="110">
        <f>SUM(D9:D19)</f>
        <v>6350000</v>
      </c>
      <c r="E8" s="138">
        <f>SUM(E9:E19)</f>
        <v>5816109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107"/>
      <c r="E10" s="259"/>
    </row>
    <row r="11" spans="1:5" s="143" customFormat="1" ht="12" customHeight="1">
      <c r="A11" s="201" t="s">
        <v>66</v>
      </c>
      <c r="B11" s="6" t="s">
        <v>186</v>
      </c>
      <c r="C11" s="107">
        <v>6350000</v>
      </c>
      <c r="D11" s="107">
        <v>6350000</v>
      </c>
      <c r="E11" s="259">
        <v>5816109</v>
      </c>
    </row>
    <row r="12" spans="1:5" s="143" customFormat="1" ht="12" customHeight="1">
      <c r="A12" s="201" t="s">
        <v>67</v>
      </c>
      <c r="B12" s="6" t="s">
        <v>187</v>
      </c>
      <c r="C12" s="107"/>
      <c r="D12" s="107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107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107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107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265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107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109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109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107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107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107"/>
      <c r="E23" s="259"/>
    </row>
    <row r="24" spans="1:5" s="208" customFormat="1" ht="12" customHeight="1" thickBot="1">
      <c r="A24" s="201" t="s">
        <v>73</v>
      </c>
      <c r="B24" s="6" t="s">
        <v>407</v>
      </c>
      <c r="C24" s="107"/>
      <c r="D24" s="107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6"/>
      <c r="E25" s="137"/>
    </row>
    <row r="26" spans="1:5" s="208" customFormat="1" ht="12" customHeight="1" thickBot="1">
      <c r="A26" s="75" t="s">
        <v>9</v>
      </c>
      <c r="B26" s="58" t="s">
        <v>408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>
      <c r="A27" s="202" t="s">
        <v>175</v>
      </c>
      <c r="B27" s="203" t="s">
        <v>171</v>
      </c>
      <c r="C27" s="266"/>
      <c r="D27" s="266"/>
      <c r="E27" s="264"/>
    </row>
    <row r="28" spans="1:5" s="208" customFormat="1" ht="12" customHeight="1">
      <c r="A28" s="202" t="s">
        <v>176</v>
      </c>
      <c r="B28" s="203" t="s">
        <v>307</v>
      </c>
      <c r="C28" s="107"/>
      <c r="D28" s="107"/>
      <c r="E28" s="259"/>
    </row>
    <row r="29" spans="1:5" s="208" customFormat="1" ht="12" customHeight="1">
      <c r="A29" s="202" t="s">
        <v>177</v>
      </c>
      <c r="B29" s="204" t="s">
        <v>310</v>
      </c>
      <c r="C29" s="107"/>
      <c r="D29" s="107"/>
      <c r="E29" s="259"/>
    </row>
    <row r="30" spans="1:5" s="208" customFormat="1" ht="12" customHeight="1" thickBot="1">
      <c r="A30" s="201" t="s">
        <v>178</v>
      </c>
      <c r="B30" s="63" t="s">
        <v>409</v>
      </c>
      <c r="C30" s="49"/>
      <c r="D30" s="49"/>
      <c r="E30" s="315"/>
    </row>
    <row r="31" spans="1:5" s="208" customFormat="1" ht="12" customHeight="1" thickBot="1">
      <c r="A31" s="75" t="s">
        <v>10</v>
      </c>
      <c r="B31" s="58" t="s">
        <v>311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198</v>
      </c>
      <c r="C32" s="266"/>
      <c r="D32" s="266"/>
      <c r="E32" s="264"/>
    </row>
    <row r="33" spans="1:5" s="208" customFormat="1" ht="12" customHeight="1">
      <c r="A33" s="202" t="s">
        <v>58</v>
      </c>
      <c r="B33" s="204" t="s">
        <v>199</v>
      </c>
      <c r="C33" s="111"/>
      <c r="D33" s="111"/>
      <c r="E33" s="261"/>
    </row>
    <row r="34" spans="1:5" s="208" customFormat="1" ht="12" customHeight="1" thickBot="1">
      <c r="A34" s="201" t="s">
        <v>59</v>
      </c>
      <c r="B34" s="63" t="s">
        <v>200</v>
      </c>
      <c r="C34" s="49"/>
      <c r="D34" s="49"/>
      <c r="E34" s="315"/>
    </row>
    <row r="35" spans="1:5" s="143" customFormat="1" ht="12" customHeight="1" thickBot="1">
      <c r="A35" s="75" t="s">
        <v>11</v>
      </c>
      <c r="B35" s="58" t="s">
        <v>283</v>
      </c>
      <c r="C35" s="316"/>
      <c r="D35" s="316"/>
      <c r="E35" s="137"/>
    </row>
    <row r="36" spans="1:5" s="143" customFormat="1" ht="12" customHeight="1" thickBot="1">
      <c r="A36" s="75" t="s">
        <v>12</v>
      </c>
      <c r="B36" s="58" t="s">
        <v>312</v>
      </c>
      <c r="C36" s="316"/>
      <c r="D36" s="316"/>
      <c r="E36" s="137"/>
    </row>
    <row r="37" spans="1:5" s="143" customFormat="1" ht="12" customHeight="1" thickBot="1">
      <c r="A37" s="72" t="s">
        <v>13</v>
      </c>
      <c r="B37" s="58" t="s">
        <v>313</v>
      </c>
      <c r="C37" s="110">
        <f>+C8+C20+C25+C26+C31+C35+C36</f>
        <v>6350000</v>
      </c>
      <c r="D37" s="110">
        <f>+D8+D20+D25+D26+D31+D35+D36</f>
        <v>6350000</v>
      </c>
      <c r="E37" s="138">
        <f>+E8+E20+E25+E26+E31+E35+E36</f>
        <v>5816109</v>
      </c>
    </row>
    <row r="38" spans="1:5" s="143" customFormat="1" ht="12" customHeight="1" thickBot="1">
      <c r="A38" s="81" t="s">
        <v>14</v>
      </c>
      <c r="B38" s="58" t="s">
        <v>314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>
      <c r="A39" s="202" t="s">
        <v>315</v>
      </c>
      <c r="B39" s="203" t="s">
        <v>148</v>
      </c>
      <c r="C39" s="266"/>
      <c r="D39" s="266"/>
      <c r="E39" s="264"/>
    </row>
    <row r="40" spans="1:5" s="143" customFormat="1" ht="12" customHeight="1">
      <c r="A40" s="202" t="s">
        <v>316</v>
      </c>
      <c r="B40" s="204" t="s">
        <v>0</v>
      </c>
      <c r="C40" s="111"/>
      <c r="D40" s="111"/>
      <c r="E40" s="261"/>
    </row>
    <row r="41" spans="1:5" s="208" customFormat="1" ht="12" customHeight="1" thickBot="1">
      <c r="A41" s="201" t="s">
        <v>317</v>
      </c>
      <c r="B41" s="63" t="s">
        <v>318</v>
      </c>
      <c r="C41" s="49"/>
      <c r="D41" s="49"/>
      <c r="E41" s="315"/>
    </row>
    <row r="42" spans="1:5" s="208" customFormat="1" ht="15" customHeight="1" thickBot="1">
      <c r="A42" s="81" t="s">
        <v>15</v>
      </c>
      <c r="B42" s="82" t="s">
        <v>319</v>
      </c>
      <c r="C42" s="317">
        <f>+C37+C38</f>
        <v>6350000</v>
      </c>
      <c r="D42" s="317">
        <f>+D37+D38</f>
        <v>6350000</v>
      </c>
      <c r="E42" s="141">
        <f>+E37+E38</f>
        <v>5816109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552" t="s">
        <v>41</v>
      </c>
      <c r="B45" s="553"/>
      <c r="C45" s="553"/>
      <c r="D45" s="553"/>
      <c r="E45" s="554"/>
    </row>
    <row r="46" spans="1:5" s="209" customFormat="1" ht="12" customHeight="1" thickBot="1">
      <c r="A46" s="75" t="s">
        <v>6</v>
      </c>
      <c r="B46" s="58" t="s">
        <v>320</v>
      </c>
      <c r="C46" s="110">
        <f>SUM(C47:C51)</f>
        <v>6350000</v>
      </c>
      <c r="D46" s="110">
        <f>SUM(D47:D51)</f>
        <v>6350000</v>
      </c>
      <c r="E46" s="138">
        <f>SUM(E47:E51)</f>
        <v>5816109</v>
      </c>
    </row>
    <row r="47" spans="1:5" ht="12" customHeight="1">
      <c r="A47" s="201" t="s">
        <v>64</v>
      </c>
      <c r="B47" s="7" t="s">
        <v>35</v>
      </c>
      <c r="C47" s="266"/>
      <c r="D47" s="266"/>
      <c r="E47" s="264"/>
    </row>
    <row r="48" spans="1:5" ht="12" customHeight="1">
      <c r="A48" s="201" t="s">
        <v>65</v>
      </c>
      <c r="B48" s="6" t="s">
        <v>124</v>
      </c>
      <c r="C48" s="48"/>
      <c r="D48" s="48"/>
      <c r="E48" s="262"/>
    </row>
    <row r="49" spans="1:5" ht="12" customHeight="1">
      <c r="A49" s="201" t="s">
        <v>66</v>
      </c>
      <c r="B49" s="6" t="s">
        <v>92</v>
      </c>
      <c r="C49" s="48">
        <v>6350000</v>
      </c>
      <c r="D49" s="48">
        <v>6350000</v>
      </c>
      <c r="E49" s="262">
        <v>5816109</v>
      </c>
    </row>
    <row r="50" spans="1:5" ht="12" customHeight="1">
      <c r="A50" s="201" t="s">
        <v>67</v>
      </c>
      <c r="B50" s="6" t="s">
        <v>125</v>
      </c>
      <c r="C50" s="48"/>
      <c r="D50" s="48"/>
      <c r="E50" s="262"/>
    </row>
    <row r="51" spans="1:5" ht="12" customHeight="1" thickBot="1">
      <c r="A51" s="201" t="s">
        <v>99</v>
      </c>
      <c r="B51" s="6" t="s">
        <v>126</v>
      </c>
      <c r="C51" s="48"/>
      <c r="D51" s="48"/>
      <c r="E51" s="262"/>
    </row>
    <row r="52" spans="1:5" ht="12" customHeight="1" thickBot="1">
      <c r="A52" s="75" t="s">
        <v>7</v>
      </c>
      <c r="B52" s="58" t="s">
        <v>321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>
      <c r="A53" s="201" t="s">
        <v>70</v>
      </c>
      <c r="B53" s="7" t="s">
        <v>141</v>
      </c>
      <c r="C53" s="266"/>
      <c r="D53" s="266"/>
      <c r="E53" s="264"/>
    </row>
    <row r="54" spans="1:5" ht="12" customHeight="1">
      <c r="A54" s="201" t="s">
        <v>71</v>
      </c>
      <c r="B54" s="6" t="s">
        <v>128</v>
      </c>
      <c r="C54" s="48"/>
      <c r="D54" s="48"/>
      <c r="E54" s="262"/>
    </row>
    <row r="55" spans="1:5" ht="12" customHeight="1">
      <c r="A55" s="201" t="s">
        <v>72</v>
      </c>
      <c r="B55" s="6" t="s">
        <v>42</v>
      </c>
      <c r="C55" s="48"/>
      <c r="D55" s="48"/>
      <c r="E55" s="262"/>
    </row>
    <row r="56" spans="1:5" ht="12" customHeight="1" thickBot="1">
      <c r="A56" s="201" t="s">
        <v>73</v>
      </c>
      <c r="B56" s="6" t="s">
        <v>410</v>
      </c>
      <c r="C56" s="48"/>
      <c r="D56" s="48"/>
      <c r="E56" s="262"/>
    </row>
    <row r="57" spans="1:5" ht="12" customHeight="1" thickBot="1">
      <c r="A57" s="75" t="s">
        <v>8</v>
      </c>
      <c r="B57" s="58" t="s">
        <v>2</v>
      </c>
      <c r="C57" s="316"/>
      <c r="D57" s="316"/>
      <c r="E57" s="137"/>
    </row>
    <row r="58" spans="1:5" ht="15" customHeight="1" thickBot="1">
      <c r="A58" s="75" t="s">
        <v>9</v>
      </c>
      <c r="B58" s="87" t="s">
        <v>414</v>
      </c>
      <c r="C58" s="317">
        <f>+C46+C52+C57</f>
        <v>6350000</v>
      </c>
      <c r="D58" s="317">
        <f>+D46+D52+D57</f>
        <v>6350000</v>
      </c>
      <c r="E58" s="141">
        <f>+E46+E52+E57</f>
        <v>5816109</v>
      </c>
    </row>
    <row r="59" spans="3:5" ht="13.5" thickBot="1">
      <c r="C59" s="432">
        <f>C42-C58</f>
        <v>0</v>
      </c>
      <c r="D59" s="432">
        <f>D42-D58</f>
        <v>0</v>
      </c>
      <c r="E59" s="142"/>
    </row>
    <row r="60" spans="1:5" ht="15" customHeight="1" thickBot="1">
      <c r="A60" s="322" t="s">
        <v>492</v>
      </c>
      <c r="B60" s="323"/>
      <c r="C60" s="311"/>
      <c r="D60" s="311"/>
      <c r="E60" s="310"/>
    </row>
    <row r="61" spans="1:5" ht="14.25" customHeight="1" thickBot="1">
      <c r="A61" s="324" t="s">
        <v>493</v>
      </c>
      <c r="B61" s="325"/>
      <c r="C61" s="311"/>
      <c r="D61" s="311"/>
      <c r="E61" s="310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22">
      <selection activeCell="E52" sqref="E52"/>
    </sheetView>
  </sheetViews>
  <sheetFormatPr defaultColWidth="9.00390625" defaultRowHeight="12.75"/>
  <cols>
    <col min="1" max="1" width="13.00390625" style="88" customWidth="1"/>
    <col min="2" max="2" width="59.00390625" style="89" customWidth="1"/>
    <col min="3" max="5" width="15.875" style="89" customWidth="1"/>
    <col min="6" max="16384" width="9.375" style="89" customWidth="1"/>
  </cols>
  <sheetData>
    <row r="1" spans="1:5" s="79" customFormat="1" ht="21" customHeight="1" thickBot="1">
      <c r="A1" s="379"/>
      <c r="B1" s="561" t="str">
        <f>CONCATENATE("6.2.3. melléklet ",Z_ALAPADATOK!A7," ",Z_ALAPADATOK!B7," ",Z_ALAPADATOK!C7," ",Z_ALAPADATOK!D7," ",Z_ALAPADATOK!E7," ",Z_ALAPADATOK!F7," ",Z_ALAPADATOK!G7," ",Z_ALAPADATOK!H7)</f>
        <v>6.2.3. melléklet a … / 2019. ( … ) önkormányzati rendelethez</v>
      </c>
      <c r="C1" s="562"/>
      <c r="D1" s="562"/>
      <c r="E1" s="562"/>
    </row>
    <row r="2" spans="1:5" s="205" customFormat="1" ht="24.75" thickBot="1">
      <c r="A2" s="380" t="s">
        <v>459</v>
      </c>
      <c r="B2" s="558" t="str">
        <f>CONCATENATE('Z_6.2.2.sz.mell'!B2:D2)</f>
        <v>Tiszaszőlősi Közös Önkormányzati Hivatal</v>
      </c>
      <c r="C2" s="559"/>
      <c r="D2" s="560"/>
      <c r="E2" s="381" t="s">
        <v>43</v>
      </c>
    </row>
    <row r="3" spans="1:5" s="205" customFormat="1" ht="24.75" thickBot="1">
      <c r="A3" s="380" t="s">
        <v>137</v>
      </c>
      <c r="B3" s="558" t="s">
        <v>415</v>
      </c>
      <c r="C3" s="559"/>
      <c r="D3" s="560"/>
      <c r="E3" s="381" t="s">
        <v>332</v>
      </c>
    </row>
    <row r="4" spans="1:5" s="206" customFormat="1" ht="15.75" customHeight="1" thickBot="1">
      <c r="A4" s="382"/>
      <c r="B4" s="382"/>
      <c r="C4" s="383"/>
      <c r="D4" s="384"/>
      <c r="E4" s="383" t="str">
        <f>'Z_6.2.2.sz.mell'!E4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CONCATENATE('Z_6.2.2.sz.mell'!E5)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38">
        <f>SUM(E9:E19)</f>
        <v>39715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107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107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107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107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107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107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265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107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109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109"/>
      <c r="E19" s="260">
        <v>39715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12238488</v>
      </c>
      <c r="D20" s="110">
        <f>SUM(D21:D23)</f>
        <v>52727145</v>
      </c>
      <c r="E20" s="138">
        <f>SUM(E21:E23)</f>
        <v>32655816</v>
      </c>
    </row>
    <row r="21" spans="1:5" s="208" customFormat="1" ht="12" customHeight="1">
      <c r="A21" s="201" t="s">
        <v>70</v>
      </c>
      <c r="B21" s="7" t="s">
        <v>166</v>
      </c>
      <c r="C21" s="107"/>
      <c r="D21" s="107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107"/>
      <c r="E22" s="259"/>
    </row>
    <row r="23" spans="1:5" s="208" customFormat="1" ht="12" customHeight="1">
      <c r="A23" s="201" t="s">
        <v>72</v>
      </c>
      <c r="B23" s="6" t="s">
        <v>308</v>
      </c>
      <c r="C23" s="107">
        <v>12238488</v>
      </c>
      <c r="D23" s="107">
        <v>52727145</v>
      </c>
      <c r="E23" s="259">
        <v>32655816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107">
        <v>39110084</v>
      </c>
      <c r="E24" s="259">
        <v>4786980</v>
      </c>
    </row>
    <row r="25" spans="1:5" s="208" customFormat="1" ht="12" customHeight="1" thickBot="1">
      <c r="A25" s="75" t="s">
        <v>8</v>
      </c>
      <c r="B25" s="58" t="s">
        <v>115</v>
      </c>
      <c r="C25" s="316"/>
      <c r="D25" s="316"/>
      <c r="E25" s="137"/>
    </row>
    <row r="26" spans="1:5" s="208" customFormat="1" ht="12" customHeight="1" thickBot="1">
      <c r="A26" s="75" t="s">
        <v>9</v>
      </c>
      <c r="B26" s="58" t="s">
        <v>408</v>
      </c>
      <c r="C26" s="110">
        <f>+C27+C28+C29</f>
        <v>0</v>
      </c>
      <c r="D26" s="110">
        <f>+D27+D28+D29</f>
        <v>8255000</v>
      </c>
      <c r="E26" s="138">
        <f>+E27+E28+E29</f>
        <v>4127500</v>
      </c>
    </row>
    <row r="27" spans="1:5" s="208" customFormat="1" ht="12" customHeight="1">
      <c r="A27" s="202" t="s">
        <v>175</v>
      </c>
      <c r="B27" s="203" t="s">
        <v>171</v>
      </c>
      <c r="C27" s="266"/>
      <c r="D27" s="266"/>
      <c r="E27" s="264"/>
    </row>
    <row r="28" spans="1:5" s="208" customFormat="1" ht="12" customHeight="1">
      <c r="A28" s="202" t="s">
        <v>176</v>
      </c>
      <c r="B28" s="203" t="s">
        <v>307</v>
      </c>
      <c r="C28" s="107"/>
      <c r="D28" s="107"/>
      <c r="E28" s="259"/>
    </row>
    <row r="29" spans="1:5" s="208" customFormat="1" ht="12" customHeight="1">
      <c r="A29" s="202" t="s">
        <v>177</v>
      </c>
      <c r="B29" s="204" t="s">
        <v>310</v>
      </c>
      <c r="C29" s="107"/>
      <c r="D29" s="107">
        <v>8255000</v>
      </c>
      <c r="E29" s="259">
        <v>4127500</v>
      </c>
    </row>
    <row r="30" spans="1:5" s="208" customFormat="1" ht="12" customHeight="1" thickBot="1">
      <c r="A30" s="201" t="s">
        <v>178</v>
      </c>
      <c r="B30" s="63" t="s">
        <v>409</v>
      </c>
      <c r="C30" s="49"/>
      <c r="D30" s="49">
        <v>8255000</v>
      </c>
      <c r="E30" s="315">
        <v>4127500</v>
      </c>
    </row>
    <row r="31" spans="1:5" s="208" customFormat="1" ht="12" customHeight="1" thickBot="1">
      <c r="A31" s="75" t="s">
        <v>10</v>
      </c>
      <c r="B31" s="58" t="s">
        <v>311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198</v>
      </c>
      <c r="C32" s="266"/>
      <c r="D32" s="266"/>
      <c r="E32" s="264"/>
    </row>
    <row r="33" spans="1:5" s="208" customFormat="1" ht="12" customHeight="1">
      <c r="A33" s="202" t="s">
        <v>58</v>
      </c>
      <c r="B33" s="204" t="s">
        <v>199</v>
      </c>
      <c r="C33" s="111"/>
      <c r="D33" s="111"/>
      <c r="E33" s="261"/>
    </row>
    <row r="34" spans="1:5" s="208" customFormat="1" ht="12" customHeight="1" thickBot="1">
      <c r="A34" s="201" t="s">
        <v>59</v>
      </c>
      <c r="B34" s="63" t="s">
        <v>200</v>
      </c>
      <c r="C34" s="49"/>
      <c r="D34" s="49"/>
      <c r="E34" s="315"/>
    </row>
    <row r="35" spans="1:5" s="143" customFormat="1" ht="12" customHeight="1" thickBot="1">
      <c r="A35" s="75" t="s">
        <v>11</v>
      </c>
      <c r="B35" s="58" t="s">
        <v>283</v>
      </c>
      <c r="C35" s="316"/>
      <c r="D35" s="316"/>
      <c r="E35" s="137"/>
    </row>
    <row r="36" spans="1:5" s="143" customFormat="1" ht="12" customHeight="1" thickBot="1">
      <c r="A36" s="75" t="s">
        <v>12</v>
      </c>
      <c r="B36" s="58" t="s">
        <v>312</v>
      </c>
      <c r="C36" s="316"/>
      <c r="D36" s="316"/>
      <c r="E36" s="137"/>
    </row>
    <row r="37" spans="1:5" s="143" customFormat="1" ht="12" customHeight="1" thickBot="1">
      <c r="A37" s="72" t="s">
        <v>13</v>
      </c>
      <c r="B37" s="58" t="s">
        <v>313</v>
      </c>
      <c r="C37" s="110">
        <f>+C8+C20+C25+C26+C31+C35+C36</f>
        <v>12238488</v>
      </c>
      <c r="D37" s="110">
        <f>+D8+D20+D25+D26+D31+D35+D36</f>
        <v>60982145</v>
      </c>
      <c r="E37" s="138">
        <f>+E8+E20+E25+E26+E31+E35+E36</f>
        <v>36823031</v>
      </c>
    </row>
    <row r="38" spans="1:5" s="143" customFormat="1" ht="12" customHeight="1" thickBot="1">
      <c r="A38" s="81" t="s">
        <v>14</v>
      </c>
      <c r="B38" s="58" t="s">
        <v>314</v>
      </c>
      <c r="C38" s="110">
        <f>+C39+C40+C41</f>
        <v>61942639</v>
      </c>
      <c r="D38" s="110">
        <f>+D39+D40+D41</f>
        <v>63642408</v>
      </c>
      <c r="E38" s="138">
        <f>+E39+E40+E41</f>
        <v>53684828</v>
      </c>
    </row>
    <row r="39" spans="1:5" s="143" customFormat="1" ht="12" customHeight="1">
      <c r="A39" s="202" t="s">
        <v>315</v>
      </c>
      <c r="B39" s="203" t="s">
        <v>148</v>
      </c>
      <c r="C39" s="266"/>
      <c r="D39" s="266">
        <v>1439133</v>
      </c>
      <c r="E39" s="264">
        <v>1439133</v>
      </c>
    </row>
    <row r="40" spans="1:5" s="143" customFormat="1" ht="12" customHeight="1">
      <c r="A40" s="202" t="s">
        <v>316</v>
      </c>
      <c r="B40" s="204" t="s">
        <v>0</v>
      </c>
      <c r="C40" s="111"/>
      <c r="D40" s="111"/>
      <c r="E40" s="261"/>
    </row>
    <row r="41" spans="1:5" s="208" customFormat="1" ht="12" customHeight="1" thickBot="1">
      <c r="A41" s="201" t="s">
        <v>317</v>
      </c>
      <c r="B41" s="63" t="s">
        <v>318</v>
      </c>
      <c r="C41" s="49">
        <v>61942639</v>
      </c>
      <c r="D41" s="49">
        <v>62203275</v>
      </c>
      <c r="E41" s="315">
        <v>52245695</v>
      </c>
    </row>
    <row r="42" spans="1:5" s="208" customFormat="1" ht="15" customHeight="1" thickBot="1">
      <c r="A42" s="81" t="s">
        <v>15</v>
      </c>
      <c r="B42" s="82" t="s">
        <v>319</v>
      </c>
      <c r="C42" s="317">
        <f>+C37+C38</f>
        <v>74181127</v>
      </c>
      <c r="D42" s="317">
        <f>+D37+D38</f>
        <v>124624553</v>
      </c>
      <c r="E42" s="141">
        <f>+E37+E38</f>
        <v>90507859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552" t="s">
        <v>41</v>
      </c>
      <c r="B45" s="553"/>
      <c r="C45" s="553"/>
      <c r="D45" s="553"/>
      <c r="E45" s="554"/>
    </row>
    <row r="46" spans="1:5" s="209" customFormat="1" ht="12" customHeight="1" thickBot="1">
      <c r="A46" s="75" t="s">
        <v>6</v>
      </c>
      <c r="B46" s="58" t="s">
        <v>320</v>
      </c>
      <c r="C46" s="110">
        <f>SUM(C47:C51)</f>
        <v>73101627</v>
      </c>
      <c r="D46" s="110">
        <f>SUM(D47:D51)</f>
        <v>116030184</v>
      </c>
      <c r="E46" s="138">
        <f>SUM(E47:E51)</f>
        <v>77715604</v>
      </c>
    </row>
    <row r="47" spans="1:5" ht="12" customHeight="1">
      <c r="A47" s="201" t="s">
        <v>64</v>
      </c>
      <c r="B47" s="7" t="s">
        <v>35</v>
      </c>
      <c r="C47" s="266">
        <v>48478498</v>
      </c>
      <c r="D47" s="266">
        <v>77215896</v>
      </c>
      <c r="E47" s="264">
        <v>53307248</v>
      </c>
    </row>
    <row r="48" spans="1:5" ht="12" customHeight="1">
      <c r="A48" s="201" t="s">
        <v>65</v>
      </c>
      <c r="B48" s="6" t="s">
        <v>124</v>
      </c>
      <c r="C48" s="48">
        <v>9853909</v>
      </c>
      <c r="D48" s="48">
        <v>15291152</v>
      </c>
      <c r="E48" s="262">
        <v>10797352</v>
      </c>
    </row>
    <row r="49" spans="1:5" ht="12" customHeight="1">
      <c r="A49" s="201" t="s">
        <v>66</v>
      </c>
      <c r="B49" s="6" t="s">
        <v>92</v>
      </c>
      <c r="C49" s="48">
        <v>14769220</v>
      </c>
      <c r="D49" s="48">
        <v>21897812</v>
      </c>
      <c r="E49" s="262">
        <v>11985680</v>
      </c>
    </row>
    <row r="50" spans="1:5" ht="12" customHeight="1">
      <c r="A50" s="201" t="s">
        <v>67</v>
      </c>
      <c r="B50" s="6" t="s">
        <v>125</v>
      </c>
      <c r="C50" s="48"/>
      <c r="D50" s="48"/>
      <c r="E50" s="262"/>
    </row>
    <row r="51" spans="1:5" ht="12" customHeight="1" thickBot="1">
      <c r="A51" s="201" t="s">
        <v>99</v>
      </c>
      <c r="B51" s="6" t="s">
        <v>126</v>
      </c>
      <c r="C51" s="48"/>
      <c r="D51" s="48">
        <v>1625324</v>
      </c>
      <c r="E51" s="262">
        <v>1625324</v>
      </c>
    </row>
    <row r="52" spans="1:5" ht="12" customHeight="1" thickBot="1">
      <c r="A52" s="75" t="s">
        <v>7</v>
      </c>
      <c r="B52" s="58" t="s">
        <v>321</v>
      </c>
      <c r="C52" s="110">
        <f>SUM(C53:C55)</f>
        <v>1079500</v>
      </c>
      <c r="D52" s="110">
        <f>SUM(D53:D55)</f>
        <v>8594369</v>
      </c>
      <c r="E52" s="138">
        <f>SUM(E53:E55)</f>
        <v>5060376</v>
      </c>
    </row>
    <row r="53" spans="1:5" s="209" customFormat="1" ht="12" customHeight="1">
      <c r="A53" s="201" t="s">
        <v>70</v>
      </c>
      <c r="B53" s="7" t="s">
        <v>141</v>
      </c>
      <c r="C53" s="266">
        <v>1079500</v>
      </c>
      <c r="D53" s="266">
        <v>8594369</v>
      </c>
      <c r="E53" s="264">
        <v>5060376</v>
      </c>
    </row>
    <row r="54" spans="1:5" ht="12" customHeight="1">
      <c r="A54" s="201" t="s">
        <v>71</v>
      </c>
      <c r="B54" s="6" t="s">
        <v>128</v>
      </c>
      <c r="C54" s="48"/>
      <c r="D54" s="48"/>
      <c r="E54" s="262"/>
    </row>
    <row r="55" spans="1:5" ht="12" customHeight="1">
      <c r="A55" s="201" t="s">
        <v>72</v>
      </c>
      <c r="B55" s="6" t="s">
        <v>42</v>
      </c>
      <c r="C55" s="48"/>
      <c r="D55" s="48"/>
      <c r="E55" s="262"/>
    </row>
    <row r="56" spans="1:5" ht="12" customHeight="1" thickBot="1">
      <c r="A56" s="201" t="s">
        <v>73</v>
      </c>
      <c r="B56" s="6" t="s">
        <v>410</v>
      </c>
      <c r="C56" s="48"/>
      <c r="D56" s="48"/>
      <c r="E56" s="262"/>
    </row>
    <row r="57" spans="1:5" ht="12" customHeight="1" thickBot="1">
      <c r="A57" s="75" t="s">
        <v>8</v>
      </c>
      <c r="B57" s="58" t="s">
        <v>2</v>
      </c>
      <c r="C57" s="316"/>
      <c r="D57" s="316"/>
      <c r="E57" s="137"/>
    </row>
    <row r="58" spans="1:5" ht="15" customHeight="1" thickBot="1">
      <c r="A58" s="75" t="s">
        <v>9</v>
      </c>
      <c r="B58" s="87" t="s">
        <v>414</v>
      </c>
      <c r="C58" s="317">
        <f>+C46+C52+C57</f>
        <v>74181127</v>
      </c>
      <c r="D58" s="317">
        <f>+D46+D52+D57</f>
        <v>124624553</v>
      </c>
      <c r="E58" s="141">
        <f>+E46+E52+E57</f>
        <v>82775980</v>
      </c>
    </row>
    <row r="59" spans="3:5" ht="13.5" thickBot="1">
      <c r="C59" s="432">
        <f>C42-C58</f>
        <v>0</v>
      </c>
      <c r="D59" s="432">
        <f>D42-D58</f>
        <v>0</v>
      </c>
      <c r="E59" s="142"/>
    </row>
    <row r="60" spans="1:5" ht="15" customHeight="1" thickBot="1">
      <c r="A60" s="322" t="s">
        <v>492</v>
      </c>
      <c r="B60" s="323"/>
      <c r="C60" s="311">
        <v>12</v>
      </c>
      <c r="D60" s="311">
        <v>13</v>
      </c>
      <c r="E60" s="310">
        <v>13</v>
      </c>
    </row>
    <row r="61" spans="1:5" ht="14.25" customHeight="1" thickBot="1">
      <c r="A61" s="324" t="s">
        <v>493</v>
      </c>
      <c r="B61" s="325"/>
      <c r="C61" s="311"/>
      <c r="D61" s="311"/>
      <c r="E61" s="310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7">
      <selection activeCell="E41" sqref="E41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56" t="str">
        <f>CONCATENATE("6.3. melléklet ",Z_ALAPADATOK!A7," ",Z_ALAPADATOK!B7," ",Z_ALAPADATOK!C7," ",Z_ALAPADATOK!D7," ",Z_ALAPADATOK!E7," ",Z_ALAPADATOK!F7," ",Z_ALAPADATOK!G7," ",Z_ALAPADATOK!H7)</f>
        <v>6.3. melléklet a … / 2019. ( … ) önkormányzati rendelethez</v>
      </c>
      <c r="C1" s="557"/>
      <c r="D1" s="557"/>
      <c r="E1" s="557"/>
    </row>
    <row r="2" spans="1:5" s="205" customFormat="1" ht="25.5" customHeight="1" thickBot="1">
      <c r="A2" s="380" t="s">
        <v>459</v>
      </c>
      <c r="B2" s="558" t="str">
        <f>CONCATENATE(Z_ALAPADATOK!B13)</f>
        <v>Tiszaszőlősi Cseperedő Óvoda</v>
      </c>
      <c r="C2" s="559"/>
      <c r="D2" s="560"/>
      <c r="E2" s="381" t="s">
        <v>44</v>
      </c>
    </row>
    <row r="3" spans="1:5" s="205" customFormat="1" ht="24.75" thickBot="1">
      <c r="A3" s="380" t="s">
        <v>137</v>
      </c>
      <c r="B3" s="558" t="s">
        <v>303</v>
      </c>
      <c r="C3" s="559"/>
      <c r="D3" s="560"/>
      <c r="E3" s="381" t="s">
        <v>39</v>
      </c>
    </row>
    <row r="4" spans="1:5" s="206" customFormat="1" ht="15.75" customHeight="1" thickBot="1">
      <c r="A4" s="382"/>
      <c r="B4" s="382"/>
      <c r="C4" s="383"/>
      <c r="D4" s="384"/>
      <c r="E4" s="383" t="str">
        <f>'Z_6.2.3.sz.mell'!E4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CONCATENATE('Z_6.2.3.sz.mell'!E5)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360000</v>
      </c>
      <c r="D8" s="110">
        <f>SUM(D9:D19)</f>
        <v>410000</v>
      </c>
      <c r="E8" s="112">
        <f>SUM(E9:E19)</f>
        <v>568327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>
        <v>360000</v>
      </c>
      <c r="D13" s="254">
        <v>360000</v>
      </c>
      <c r="E13" s="259">
        <v>327275</v>
      </c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>
        <v>50000</v>
      </c>
      <c r="E19" s="260">
        <v>241052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360000</v>
      </c>
      <c r="D36" s="256">
        <f>+D8+D20+D25+D26+D30+D34+D35</f>
        <v>410000</v>
      </c>
      <c r="E36" s="138">
        <f>+E8+E20+E25+E26+E30+E34+E35</f>
        <v>568327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62454099</v>
      </c>
      <c r="D37" s="256">
        <f>+D38+D39+D40</f>
        <v>63300767</v>
      </c>
      <c r="E37" s="138">
        <f>+E38+E39+E40</f>
        <v>55231525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>
        <v>3911632</v>
      </c>
      <c r="E38" s="264">
        <v>3911632</v>
      </c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>
        <v>62454099</v>
      </c>
      <c r="D40" s="320">
        <v>59389135</v>
      </c>
      <c r="E40" s="315">
        <v>51319893</v>
      </c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62814099</v>
      </c>
      <c r="D41" s="313">
        <f>+D36+D37</f>
        <v>63710767</v>
      </c>
      <c r="E41" s="141">
        <f>+E36+E37</f>
        <v>55799852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62369599</v>
      </c>
      <c r="D45" s="256">
        <f>SUM(D46:D50)</f>
        <v>63578005</v>
      </c>
      <c r="E45" s="138">
        <f>SUM(E46:E50)</f>
        <v>55544166</v>
      </c>
    </row>
    <row r="46" spans="1:5" ht="12" customHeight="1">
      <c r="A46" s="201" t="s">
        <v>64</v>
      </c>
      <c r="B46" s="7" t="s">
        <v>35</v>
      </c>
      <c r="C46" s="266">
        <v>39643393</v>
      </c>
      <c r="D46" s="60">
        <v>39643393</v>
      </c>
      <c r="E46" s="264">
        <v>36189833</v>
      </c>
    </row>
    <row r="47" spans="1:5" ht="12" customHeight="1">
      <c r="A47" s="201" t="s">
        <v>65</v>
      </c>
      <c r="B47" s="6" t="s">
        <v>124</v>
      </c>
      <c r="C47" s="48">
        <v>8293994</v>
      </c>
      <c r="D47" s="61">
        <v>8293994</v>
      </c>
      <c r="E47" s="262">
        <v>7969068</v>
      </c>
    </row>
    <row r="48" spans="1:5" ht="12" customHeight="1">
      <c r="A48" s="201" t="s">
        <v>66</v>
      </c>
      <c r="B48" s="6" t="s">
        <v>92</v>
      </c>
      <c r="C48" s="48">
        <v>14432212</v>
      </c>
      <c r="D48" s="61">
        <v>15640618</v>
      </c>
      <c r="E48" s="262">
        <v>11385265</v>
      </c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444500</v>
      </c>
      <c r="D51" s="256">
        <f>SUM(D52:D54)</f>
        <v>132762</v>
      </c>
      <c r="E51" s="138">
        <f>SUM(E52:E54)</f>
        <v>132762</v>
      </c>
    </row>
    <row r="52" spans="1:5" s="209" customFormat="1" ht="12" customHeight="1">
      <c r="A52" s="201" t="s">
        <v>70</v>
      </c>
      <c r="B52" s="7" t="s">
        <v>141</v>
      </c>
      <c r="C52" s="266">
        <v>444500</v>
      </c>
      <c r="D52" s="60">
        <v>132762</v>
      </c>
      <c r="E52" s="264">
        <v>132762</v>
      </c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62814099</v>
      </c>
      <c r="D57" s="313">
        <f>+D45+D51+D56</f>
        <v>63710767</v>
      </c>
      <c r="E57" s="141">
        <f>+E45+E51+E56</f>
        <v>55676928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>
        <v>11</v>
      </c>
      <c r="D59" s="311">
        <v>11</v>
      </c>
      <c r="E59" s="310">
        <v>11</v>
      </c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8" t="s">
        <v>521</v>
      </c>
      <c r="B1" s="76"/>
    </row>
    <row r="2" spans="1:2" ht="12.75">
      <c r="A2" s="76"/>
      <c r="B2" s="76"/>
    </row>
    <row r="3" spans="1:2" ht="12.75">
      <c r="A3" s="270"/>
      <c r="B3" s="270"/>
    </row>
    <row r="4" spans="1:2" ht="15.75">
      <c r="A4" s="78"/>
      <c r="B4" s="274"/>
    </row>
    <row r="5" spans="1:2" ht="15.75">
      <c r="A5" s="78"/>
      <c r="B5" s="274"/>
    </row>
    <row r="6" spans="1:2" s="68" customFormat="1" ht="15.75">
      <c r="A6" s="78" t="s">
        <v>585</v>
      </c>
      <c r="B6" s="270"/>
    </row>
    <row r="7" spans="1:2" s="68" customFormat="1" ht="12.75">
      <c r="A7" s="270"/>
      <c r="B7" s="270"/>
    </row>
    <row r="8" spans="1:2" s="68" customFormat="1" ht="12.75">
      <c r="A8" s="270"/>
      <c r="B8" s="270"/>
    </row>
    <row r="9" spans="1:2" ht="12.75">
      <c r="A9" s="270" t="s">
        <v>462</v>
      </c>
      <c r="B9" s="270" t="s">
        <v>425</v>
      </c>
    </row>
    <row r="10" spans="1:2" ht="12.75">
      <c r="A10" s="270" t="s">
        <v>460</v>
      </c>
      <c r="B10" s="270" t="s">
        <v>431</v>
      </c>
    </row>
    <row r="11" spans="1:2" ht="12.75">
      <c r="A11" s="270" t="s">
        <v>461</v>
      </c>
      <c r="B11" s="270" t="s">
        <v>432</v>
      </c>
    </row>
    <row r="12" spans="1:2" ht="12.75">
      <c r="A12" s="270"/>
      <c r="B12" s="270"/>
    </row>
    <row r="13" spans="1:2" ht="15.75">
      <c r="A13" s="78" t="str">
        <f>+CONCATENATE(LEFT(A6,4),". évi módosított előirányzat BEVÉTELEK")</f>
        <v>2018. évi módosított előirányzat BEVÉTELEK</v>
      </c>
      <c r="B13" s="274"/>
    </row>
    <row r="14" spans="1:2" ht="12.75">
      <c r="A14" s="270"/>
      <c r="B14" s="270"/>
    </row>
    <row r="15" spans="1:2" s="68" customFormat="1" ht="12.75">
      <c r="A15" s="270" t="s">
        <v>463</v>
      </c>
      <c r="B15" s="270" t="s">
        <v>426</v>
      </c>
    </row>
    <row r="16" spans="1:2" ht="12.75">
      <c r="A16" s="270" t="s">
        <v>464</v>
      </c>
      <c r="B16" s="270" t="s">
        <v>433</v>
      </c>
    </row>
    <row r="17" spans="1:2" ht="12.75">
      <c r="A17" s="270" t="s">
        <v>465</v>
      </c>
      <c r="B17" s="270" t="s">
        <v>434</v>
      </c>
    </row>
    <row r="18" spans="1:2" ht="12.75">
      <c r="A18" s="270"/>
      <c r="B18" s="270"/>
    </row>
    <row r="19" spans="1:2" ht="14.25">
      <c r="A19" s="277" t="str">
        <f>+CONCATENATE(LEFT(A6,4),".évi teljesített BEVÉTELEK")</f>
        <v>2018.évi teljesített BEVÉTELEK</v>
      </c>
      <c r="B19" s="274"/>
    </row>
    <row r="20" spans="1:2" ht="12.75">
      <c r="A20" s="270"/>
      <c r="B20" s="270"/>
    </row>
    <row r="21" spans="1:2" ht="12.75">
      <c r="A21" s="270" t="s">
        <v>466</v>
      </c>
      <c r="B21" s="270" t="s">
        <v>427</v>
      </c>
    </row>
    <row r="22" spans="1:2" ht="12.75">
      <c r="A22" s="270" t="s">
        <v>467</v>
      </c>
      <c r="B22" s="270" t="s">
        <v>435</v>
      </c>
    </row>
    <row r="23" spans="1:2" ht="12.75">
      <c r="A23" s="270" t="s">
        <v>468</v>
      </c>
      <c r="B23" s="270" t="s">
        <v>436</v>
      </c>
    </row>
    <row r="24" spans="1:2" ht="12.75">
      <c r="A24" s="270"/>
      <c r="B24" s="270"/>
    </row>
    <row r="25" spans="1:2" ht="15.75">
      <c r="A25" s="78" t="str">
        <f>+CONCATENATE(LEFT(A6,4),". évi eredeti előirányzat KIADÁSOK")</f>
        <v>2018. évi eredeti előirányzat KIADÁSOK</v>
      </c>
      <c r="B25" s="274"/>
    </row>
    <row r="26" spans="1:2" ht="12.75">
      <c r="A26" s="270"/>
      <c r="B26" s="270"/>
    </row>
    <row r="27" spans="1:2" ht="12.75">
      <c r="A27" s="270" t="s">
        <v>469</v>
      </c>
      <c r="B27" s="270" t="s">
        <v>428</v>
      </c>
    </row>
    <row r="28" spans="1:2" ht="12.75">
      <c r="A28" s="270" t="s">
        <v>470</v>
      </c>
      <c r="B28" s="270" t="s">
        <v>437</v>
      </c>
    </row>
    <row r="29" spans="1:2" ht="12.75">
      <c r="A29" s="270" t="s">
        <v>471</v>
      </c>
      <c r="B29" s="270" t="s">
        <v>438</v>
      </c>
    </row>
    <row r="30" spans="1:2" ht="12.75">
      <c r="A30" s="270"/>
      <c r="B30" s="270"/>
    </row>
    <row r="31" spans="1:2" ht="15.75">
      <c r="A31" s="78" t="str">
        <f>+CONCATENATE(LEFT(A6,4),". évi módosított előirányzat KIADÁSOK")</f>
        <v>2018. évi módosított előirányzat KIADÁSOK</v>
      </c>
      <c r="B31" s="274"/>
    </row>
    <row r="32" spans="1:2" ht="12.75">
      <c r="A32" s="270"/>
      <c r="B32" s="270"/>
    </row>
    <row r="33" spans="1:2" ht="12.75">
      <c r="A33" s="270" t="s">
        <v>472</v>
      </c>
      <c r="B33" s="270" t="s">
        <v>429</v>
      </c>
    </row>
    <row r="34" spans="1:2" ht="12.75">
      <c r="A34" s="270" t="s">
        <v>473</v>
      </c>
      <c r="B34" s="270" t="s">
        <v>439</v>
      </c>
    </row>
    <row r="35" spans="1:2" ht="12.75">
      <c r="A35" s="270" t="s">
        <v>474</v>
      </c>
      <c r="B35" s="270" t="s">
        <v>440</v>
      </c>
    </row>
    <row r="36" spans="1:2" ht="12.75">
      <c r="A36" s="270"/>
      <c r="B36" s="270"/>
    </row>
    <row r="37" spans="1:2" ht="15.75">
      <c r="A37" s="276" t="str">
        <f>+CONCATENATE(LEFT(A6,4),".évi teljesített KIADÁSOK")</f>
        <v>2018.évi teljesített KIADÁSOK</v>
      </c>
      <c r="B37" s="274"/>
    </row>
    <row r="38" spans="1:2" ht="12.75">
      <c r="A38" s="270"/>
      <c r="B38" s="270"/>
    </row>
    <row r="39" spans="1:2" ht="12.75">
      <c r="A39" s="270" t="s">
        <v>475</v>
      </c>
      <c r="B39" s="270" t="s">
        <v>430</v>
      </c>
    </row>
    <row r="40" spans="1:2" ht="12.75">
      <c r="A40" s="270" t="s">
        <v>476</v>
      </c>
      <c r="B40" s="270" t="s">
        <v>441</v>
      </c>
    </row>
    <row r="41" spans="1:2" ht="12.75">
      <c r="A41" s="270" t="s">
        <v>477</v>
      </c>
      <c r="B41" s="270" t="s">
        <v>442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8">
      <selection activeCell="E53" sqref="E53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CONCATENATE("6.3.1. melléklet ",Z_ALAPADATOK!A7," ",Z_ALAPADATOK!B7," ",Z_ALAPADATOK!C7," ",Z_ALAPADATOK!D7," ",Z_ALAPADATOK!E7," ",Z_ALAPADATOK!F7," ",Z_ALAPADATOK!G7," ",Z_ALAPADATOK!H7)</f>
        <v>6.3.1.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CONCATENATE('Z_6.3.sz.mell'!B2:D2)</f>
        <v>Tiszaszőlősi Cseperedő Óvoda</v>
      </c>
      <c r="C2" s="559"/>
      <c r="D2" s="560"/>
      <c r="E2" s="381" t="s">
        <v>44</v>
      </c>
    </row>
    <row r="3" spans="1:5" s="205" customFormat="1" ht="24.75" thickBot="1">
      <c r="A3" s="380" t="s">
        <v>137</v>
      </c>
      <c r="B3" s="558" t="s">
        <v>322</v>
      </c>
      <c r="C3" s="559"/>
      <c r="D3" s="560"/>
      <c r="E3" s="381" t="s">
        <v>43</v>
      </c>
    </row>
    <row r="4" spans="1:5" s="206" customFormat="1" ht="15.75" customHeight="1" thickBot="1">
      <c r="A4" s="382"/>
      <c r="B4" s="382"/>
      <c r="C4" s="383"/>
      <c r="D4" s="384"/>
      <c r="E4" s="383" t="str">
        <f>'Z_6.3.sz.mell'!E4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CONCATENATE('Z_6.3.sz.mell'!E5)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360000</v>
      </c>
      <c r="D8" s="110">
        <f>SUM(D9:D19)</f>
        <v>410000</v>
      </c>
      <c r="E8" s="112">
        <f>SUM(E9:E19)</f>
        <v>568327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>
        <v>360000</v>
      </c>
      <c r="D13" s="254">
        <v>360000</v>
      </c>
      <c r="E13" s="259">
        <v>327275</v>
      </c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>
        <v>50000</v>
      </c>
      <c r="E19" s="260">
        <v>241052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360000</v>
      </c>
      <c r="D36" s="256">
        <f>+D8+D20+D25+D26+D30+D34+D35</f>
        <v>410000</v>
      </c>
      <c r="E36" s="138">
        <f>+E8+E20+E25+E26+E30+E34+E35</f>
        <v>568327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62454099</v>
      </c>
      <c r="D37" s="256">
        <f>+D38+D39+D40</f>
        <v>63300767</v>
      </c>
      <c r="E37" s="138">
        <f>+E38+E39+E40</f>
        <v>55231525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>
        <v>3911632</v>
      </c>
      <c r="E38" s="264">
        <v>3911632</v>
      </c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>
        <v>62454099</v>
      </c>
      <c r="D40" s="320">
        <v>59389135</v>
      </c>
      <c r="E40" s="315">
        <v>51319893</v>
      </c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62814099</v>
      </c>
      <c r="D41" s="313">
        <f>+D36+D37</f>
        <v>63710767</v>
      </c>
      <c r="E41" s="141">
        <f>+E36+E37</f>
        <v>55799852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62369599</v>
      </c>
      <c r="D45" s="256">
        <f>SUM(D46:D50)</f>
        <v>63578005</v>
      </c>
      <c r="E45" s="138">
        <f>SUM(E46:E50)</f>
        <v>55544166</v>
      </c>
    </row>
    <row r="46" spans="1:5" ht="12" customHeight="1">
      <c r="A46" s="201" t="s">
        <v>64</v>
      </c>
      <c r="B46" s="7" t="s">
        <v>35</v>
      </c>
      <c r="C46" s="266">
        <v>39643393</v>
      </c>
      <c r="D46" s="60">
        <v>39643393</v>
      </c>
      <c r="E46" s="264">
        <v>36189833</v>
      </c>
    </row>
    <row r="47" spans="1:5" ht="12" customHeight="1">
      <c r="A47" s="201" t="s">
        <v>65</v>
      </c>
      <c r="B47" s="6" t="s">
        <v>124</v>
      </c>
      <c r="C47" s="48">
        <v>8293994</v>
      </c>
      <c r="D47" s="61">
        <v>8293994</v>
      </c>
      <c r="E47" s="262">
        <v>7969068</v>
      </c>
    </row>
    <row r="48" spans="1:5" ht="12" customHeight="1">
      <c r="A48" s="201" t="s">
        <v>66</v>
      </c>
      <c r="B48" s="6" t="s">
        <v>92</v>
      </c>
      <c r="C48" s="48">
        <v>14432212</v>
      </c>
      <c r="D48" s="61">
        <v>15640618</v>
      </c>
      <c r="E48" s="262">
        <v>11385265</v>
      </c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444500</v>
      </c>
      <c r="D51" s="256">
        <f>SUM(D52:D54)</f>
        <v>132762</v>
      </c>
      <c r="E51" s="138">
        <f>SUM(E52:E54)</f>
        <v>132762</v>
      </c>
    </row>
    <row r="52" spans="1:5" s="209" customFormat="1" ht="12" customHeight="1">
      <c r="A52" s="201" t="s">
        <v>70</v>
      </c>
      <c r="B52" s="7" t="s">
        <v>141</v>
      </c>
      <c r="C52" s="266">
        <v>444500</v>
      </c>
      <c r="D52" s="60">
        <v>132762</v>
      </c>
      <c r="E52" s="264">
        <v>132762</v>
      </c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62814099</v>
      </c>
      <c r="D57" s="313">
        <f>+D45+D51+D56</f>
        <v>63710767</v>
      </c>
      <c r="E57" s="141">
        <f>+E45+E51+E56</f>
        <v>55676928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>
        <v>11</v>
      </c>
      <c r="D59" s="311">
        <v>11</v>
      </c>
      <c r="E59" s="310">
        <v>11</v>
      </c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H14" sqref="H14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CONCATENATE("6.3.2. melléklet ",Z_ALAPADATOK!A7," ",Z_ALAPADATOK!B7," ",Z_ALAPADATOK!C7," ",Z_ALAPADATOK!D7," ",Z_ALAPADATOK!E7," ",Z_ALAPADATOK!F7," ",Z_ALAPADATOK!G7," ",Z_ALAPADATOK!H7)</f>
        <v>6.3.2.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CONCATENATE('Z_6.3.1.sz.mell'!B2:D2)</f>
        <v>Tiszaszőlősi Cseperedő Óvoda</v>
      </c>
      <c r="C2" s="559"/>
      <c r="D2" s="560"/>
      <c r="E2" s="381" t="s">
        <v>44</v>
      </c>
    </row>
    <row r="3" spans="1:5" s="205" customFormat="1" ht="24.75" thickBot="1">
      <c r="A3" s="380" t="s">
        <v>137</v>
      </c>
      <c r="B3" s="558" t="s">
        <v>323</v>
      </c>
      <c r="C3" s="559"/>
      <c r="D3" s="560"/>
      <c r="E3" s="381" t="s">
        <v>44</v>
      </c>
    </row>
    <row r="4" spans="1:5" s="206" customFormat="1" ht="15.75" customHeight="1" thickBot="1">
      <c r="A4" s="382"/>
      <c r="B4" s="382"/>
      <c r="C4" s="383"/>
      <c r="D4" s="384"/>
      <c r="E4" s="383" t="str">
        <f>'Z_6.3.1.sz.mell'!E4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+CONCATENATE("Teljesítés",CHAR(10),LEFT(Z_ÖSSZEFÜGGÉSEK!A6,4),". XII. 31.")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0</v>
      </c>
      <c r="D37" s="256">
        <f>+D38+D39+D40</f>
        <v>0</v>
      </c>
      <c r="E37" s="138">
        <f>+E38+E39+E40</f>
        <v>0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/>
      <c r="E38" s="264"/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/>
      <c r="D40" s="320"/>
      <c r="E40" s="315"/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0</v>
      </c>
      <c r="D41" s="313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0</v>
      </c>
      <c r="D45" s="256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6"/>
      <c r="D46" s="60"/>
      <c r="E46" s="264"/>
    </row>
    <row r="47" spans="1:5" ht="12" customHeight="1">
      <c r="A47" s="201" t="s">
        <v>65</v>
      </c>
      <c r="B47" s="6" t="s">
        <v>124</v>
      </c>
      <c r="C47" s="48"/>
      <c r="D47" s="61"/>
      <c r="E47" s="262"/>
    </row>
    <row r="48" spans="1:5" ht="12" customHeight="1">
      <c r="A48" s="201" t="s">
        <v>66</v>
      </c>
      <c r="B48" s="6" t="s">
        <v>92</v>
      </c>
      <c r="C48" s="48"/>
      <c r="D48" s="61"/>
      <c r="E48" s="262"/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0</v>
      </c>
      <c r="D51" s="256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141</v>
      </c>
      <c r="C52" s="266"/>
      <c r="D52" s="60"/>
      <c r="E52" s="264"/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0</v>
      </c>
      <c r="D57" s="313">
        <f>+D45+D51+D56</f>
        <v>0</v>
      </c>
      <c r="E57" s="141">
        <f>+E45+E51+E56</f>
        <v>0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/>
      <c r="D59" s="311"/>
      <c r="E59" s="310"/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I16" sqref="I16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CONCATENATE("6.3.3. melléklet ",Z_ALAPADATOK!A7," ",Z_ALAPADATOK!B7," ",Z_ALAPADATOK!C7," ",Z_ALAPADATOK!D7," ",Z_ALAPADATOK!E7," ",Z_ALAPADATOK!F7," ",Z_ALAPADATOK!G7," ",Z_ALAPADATOK!H7)</f>
        <v>6.3.3.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CONCATENATE('Z_6.3.2.sz.mell'!B2:D2)</f>
        <v>Tiszaszőlősi Cseperedő Óvoda</v>
      </c>
      <c r="C2" s="559"/>
      <c r="D2" s="560"/>
      <c r="E2" s="381" t="s">
        <v>44</v>
      </c>
    </row>
    <row r="3" spans="1:5" s="205" customFormat="1" ht="24.75" thickBot="1">
      <c r="A3" s="380" t="s">
        <v>137</v>
      </c>
      <c r="B3" s="558" t="s">
        <v>415</v>
      </c>
      <c r="C3" s="559"/>
      <c r="D3" s="560"/>
      <c r="E3" s="381" t="s">
        <v>332</v>
      </c>
    </row>
    <row r="4" spans="1:5" s="206" customFormat="1" ht="15.75" customHeight="1" thickBot="1">
      <c r="A4" s="382"/>
      <c r="B4" s="382"/>
      <c r="C4" s="383"/>
      <c r="D4" s="384"/>
      <c r="E4" s="383" t="str">
        <f>'Z_6.3.2.sz.mell'!E4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CONCATENATE('Z_6.3.2.sz.mell'!E5)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0</v>
      </c>
      <c r="D37" s="256">
        <f>+D38+D39+D40</f>
        <v>0</v>
      </c>
      <c r="E37" s="138">
        <f>+E38+E39+E40</f>
        <v>0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/>
      <c r="E38" s="264"/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/>
      <c r="D40" s="320"/>
      <c r="E40" s="315"/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0</v>
      </c>
      <c r="D41" s="313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0</v>
      </c>
      <c r="D45" s="256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6"/>
      <c r="D46" s="60"/>
      <c r="E46" s="264"/>
    </row>
    <row r="47" spans="1:5" ht="12" customHeight="1">
      <c r="A47" s="201" t="s">
        <v>65</v>
      </c>
      <c r="B47" s="6" t="s">
        <v>124</v>
      </c>
      <c r="C47" s="48"/>
      <c r="D47" s="61"/>
      <c r="E47" s="262"/>
    </row>
    <row r="48" spans="1:5" ht="12" customHeight="1">
      <c r="A48" s="201" t="s">
        <v>66</v>
      </c>
      <c r="B48" s="6" t="s">
        <v>92</v>
      </c>
      <c r="C48" s="48"/>
      <c r="D48" s="61"/>
      <c r="E48" s="262"/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0</v>
      </c>
      <c r="D51" s="256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141</v>
      </c>
      <c r="C52" s="266"/>
      <c r="D52" s="60"/>
      <c r="E52" s="264"/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0</v>
      </c>
      <c r="D57" s="313">
        <f>+D45+D51+D56</f>
        <v>0</v>
      </c>
      <c r="E57" s="141">
        <f>+E45+E51+E56</f>
        <v>0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/>
      <c r="D59" s="311"/>
      <c r="E59" s="310"/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25">
      <selection activeCell="E53" sqref="E53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56" t="str">
        <f>CONCATENATE("6.4. melléklet ",Z_ALAPADATOK!A7," ",Z_ALAPADATOK!B7," ",Z_ALAPADATOK!C7," ",Z_ALAPADATOK!D7," ",Z_ALAPADATOK!E7," ",Z_ALAPADATOK!F7," ",Z_ALAPADATOK!G7," ",Z_ALAPADATOK!H7)</f>
        <v>6.4. melléklet a … / 2019. ( … ) önkormányzati rendelethez</v>
      </c>
      <c r="C1" s="557"/>
      <c r="D1" s="557"/>
      <c r="E1" s="557"/>
    </row>
    <row r="2" spans="1:5" s="205" customFormat="1" ht="25.5" customHeight="1" thickBot="1">
      <c r="A2" s="380" t="s">
        <v>459</v>
      </c>
      <c r="B2" s="558" t="str">
        <f>CONCATENATE(Z_ALAPADATOK!B15)</f>
        <v>Községi Könyvtár és Szabadidőközpont</v>
      </c>
      <c r="C2" s="559"/>
      <c r="D2" s="560"/>
      <c r="E2" s="381" t="s">
        <v>332</v>
      </c>
    </row>
    <row r="3" spans="1:5" s="205" customFormat="1" ht="24.75" thickBot="1">
      <c r="A3" s="380" t="s">
        <v>137</v>
      </c>
      <c r="B3" s="558" t="s">
        <v>303</v>
      </c>
      <c r="C3" s="559"/>
      <c r="D3" s="560"/>
      <c r="E3" s="381" t="s">
        <v>39</v>
      </c>
    </row>
    <row r="4" spans="1:5" s="206" customFormat="1" ht="15.75" customHeight="1" thickBot="1">
      <c r="A4" s="382"/>
      <c r="B4" s="382"/>
      <c r="C4" s="383"/>
      <c r="D4" s="384"/>
      <c r="E4" s="383" t="str">
        <f>'Z_6.2.3.sz.mell'!E4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CONCATENATE('Z_6.3.3.sz.mell'!E5)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176417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>
        <v>15000</v>
      </c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>
        <v>161417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176417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10802317</v>
      </c>
      <c r="D37" s="256">
        <f>+D38+D39+D40</f>
        <v>11640973</v>
      </c>
      <c r="E37" s="138">
        <f>+E38+E39+E40</f>
        <v>5816273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>
        <v>258752</v>
      </c>
      <c r="E38" s="264">
        <v>258752</v>
      </c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>
        <v>10802317</v>
      </c>
      <c r="D40" s="320">
        <v>11382221</v>
      </c>
      <c r="E40" s="315">
        <v>5557521</v>
      </c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10802317</v>
      </c>
      <c r="D41" s="313">
        <f>+D36+D37</f>
        <v>11640973</v>
      </c>
      <c r="E41" s="141">
        <f>+E36+E37</f>
        <v>5992690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10167317</v>
      </c>
      <c r="D45" s="256">
        <f>SUM(D46:D50)</f>
        <v>11499711</v>
      </c>
      <c r="E45" s="138">
        <f>SUM(E46:E50)</f>
        <v>5361235</v>
      </c>
    </row>
    <row r="46" spans="1:5" ht="12" customHeight="1">
      <c r="A46" s="201" t="s">
        <v>64</v>
      </c>
      <c r="B46" s="7" t="s">
        <v>35</v>
      </c>
      <c r="C46" s="266">
        <v>3395800</v>
      </c>
      <c r="D46" s="60">
        <v>3395800</v>
      </c>
      <c r="E46" s="264">
        <v>2320989</v>
      </c>
    </row>
    <row r="47" spans="1:5" ht="12" customHeight="1">
      <c r="A47" s="201" t="s">
        <v>65</v>
      </c>
      <c r="B47" s="6" t="s">
        <v>124</v>
      </c>
      <c r="C47" s="48">
        <v>717617</v>
      </c>
      <c r="D47" s="61">
        <v>684117</v>
      </c>
      <c r="E47" s="262">
        <v>495975</v>
      </c>
    </row>
    <row r="48" spans="1:5" ht="12" customHeight="1">
      <c r="A48" s="201" t="s">
        <v>66</v>
      </c>
      <c r="B48" s="6" t="s">
        <v>92</v>
      </c>
      <c r="C48" s="48">
        <v>6053900</v>
      </c>
      <c r="D48" s="61">
        <v>7419794</v>
      </c>
      <c r="E48" s="262">
        <v>2544271</v>
      </c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635000</v>
      </c>
      <c r="D51" s="256">
        <f>SUM(D52:D54)</f>
        <v>141262</v>
      </c>
      <c r="E51" s="138">
        <f>SUM(E52:E54)</f>
        <v>141262</v>
      </c>
    </row>
    <row r="52" spans="1:5" s="209" customFormat="1" ht="12" customHeight="1">
      <c r="A52" s="201" t="s">
        <v>70</v>
      </c>
      <c r="B52" s="7" t="s">
        <v>141</v>
      </c>
      <c r="C52" s="266">
        <v>635000</v>
      </c>
      <c r="D52" s="60">
        <v>141262</v>
      </c>
      <c r="E52" s="264">
        <v>141262</v>
      </c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10802317</v>
      </c>
      <c r="D57" s="313">
        <f>+D45+D51+D56</f>
        <v>11640973</v>
      </c>
      <c r="E57" s="141">
        <f>+E45+E51+E56</f>
        <v>5502497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>
        <v>1</v>
      </c>
      <c r="D59" s="311">
        <v>1</v>
      </c>
      <c r="E59" s="310">
        <v>1</v>
      </c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4">
      <selection activeCell="E41" sqref="E41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CONCATENATE("6.4.1. melléklet ",Z_ALAPADATOK!A7," ",Z_ALAPADATOK!B7," ",Z_ALAPADATOK!C7," ",Z_ALAPADATOK!D7," ",Z_ALAPADATOK!E7," ",Z_ALAPADATOK!F7," ",Z_ALAPADATOK!G7," ",Z_ALAPADATOK!H7)</f>
        <v>6.4.1.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CONCATENATE('Z_6.4.sz.mell'!B2:D2)</f>
        <v>Községi Könyvtár és Szabadidőközpont</v>
      </c>
      <c r="C2" s="559"/>
      <c r="D2" s="560"/>
      <c r="E2" s="381" t="s">
        <v>332</v>
      </c>
    </row>
    <row r="3" spans="1:5" s="205" customFormat="1" ht="24.75" thickBot="1">
      <c r="A3" s="380" t="s">
        <v>137</v>
      </c>
      <c r="B3" s="558" t="s">
        <v>322</v>
      </c>
      <c r="C3" s="559"/>
      <c r="D3" s="560"/>
      <c r="E3" s="381" t="s">
        <v>43</v>
      </c>
    </row>
    <row r="4" spans="1:5" s="206" customFormat="1" ht="15.75" customHeight="1" thickBot="1">
      <c r="A4" s="382"/>
      <c r="B4" s="382"/>
      <c r="C4" s="383"/>
      <c r="D4" s="384"/>
      <c r="E4" s="383" t="str">
        <f>'Z_6.4.sz.mell'!E4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CONCATENATE('Z_6.4.sz.mell'!E5)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176417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>
        <v>15000</v>
      </c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>
        <v>161417</v>
      </c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176417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10802317</v>
      </c>
      <c r="D37" s="256">
        <f>+D38+D39+D40</f>
        <v>11640973</v>
      </c>
      <c r="E37" s="138">
        <f>+E38+E39+E40</f>
        <v>5816273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>
        <v>258752</v>
      </c>
      <c r="E38" s="264">
        <v>258752</v>
      </c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>
        <v>10802317</v>
      </c>
      <c r="D40" s="320">
        <v>11382221</v>
      </c>
      <c r="E40" s="315">
        <v>5557521</v>
      </c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10802317</v>
      </c>
      <c r="D41" s="313">
        <f>+D36+D37</f>
        <v>11640973</v>
      </c>
      <c r="E41" s="141">
        <f>+E36+E37</f>
        <v>5992690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10167317</v>
      </c>
      <c r="D45" s="256">
        <f>SUM(D46:D50)</f>
        <v>11499711</v>
      </c>
      <c r="E45" s="138">
        <f>SUM(E46:E50)</f>
        <v>5361235</v>
      </c>
    </row>
    <row r="46" spans="1:5" ht="12" customHeight="1">
      <c r="A46" s="201" t="s">
        <v>64</v>
      </c>
      <c r="B46" s="7" t="s">
        <v>35</v>
      </c>
      <c r="C46" s="266">
        <v>3395800</v>
      </c>
      <c r="D46" s="60">
        <v>3395800</v>
      </c>
      <c r="E46" s="264">
        <v>2320989</v>
      </c>
    </row>
    <row r="47" spans="1:5" ht="12" customHeight="1">
      <c r="A47" s="201" t="s">
        <v>65</v>
      </c>
      <c r="B47" s="6" t="s">
        <v>124</v>
      </c>
      <c r="C47" s="48">
        <v>717617</v>
      </c>
      <c r="D47" s="61">
        <v>684117</v>
      </c>
      <c r="E47" s="262">
        <v>495975</v>
      </c>
    </row>
    <row r="48" spans="1:5" ht="12" customHeight="1">
      <c r="A48" s="201" t="s">
        <v>66</v>
      </c>
      <c r="B48" s="6" t="s">
        <v>92</v>
      </c>
      <c r="C48" s="48">
        <v>6053900</v>
      </c>
      <c r="D48" s="61">
        <v>7419794</v>
      </c>
      <c r="E48" s="262">
        <v>2544271</v>
      </c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635000</v>
      </c>
      <c r="D51" s="256">
        <f>SUM(D52:D54)</f>
        <v>141262</v>
      </c>
      <c r="E51" s="138">
        <f>SUM(E52:E54)</f>
        <v>141262</v>
      </c>
    </row>
    <row r="52" spans="1:5" s="209" customFormat="1" ht="12" customHeight="1">
      <c r="A52" s="201" t="s">
        <v>70</v>
      </c>
      <c r="B52" s="7" t="s">
        <v>141</v>
      </c>
      <c r="C52" s="266">
        <v>635000</v>
      </c>
      <c r="D52" s="60">
        <v>141262</v>
      </c>
      <c r="E52" s="264">
        <v>141262</v>
      </c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10802317</v>
      </c>
      <c r="D57" s="313">
        <f>+D45+D51+D56</f>
        <v>11640973</v>
      </c>
      <c r="E57" s="141">
        <f>+E45+E51+E56</f>
        <v>5502497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>
        <v>1</v>
      </c>
      <c r="D59" s="311">
        <v>1</v>
      </c>
      <c r="E59" s="310">
        <v>1</v>
      </c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19" sqref="E19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CONCATENATE("6.4.2. melléklet ",Z_ALAPADATOK!A7," ",Z_ALAPADATOK!B7," ",Z_ALAPADATOK!C7," ",Z_ALAPADATOK!D7," ",Z_ALAPADATOK!E7," ",Z_ALAPADATOK!F7," ",Z_ALAPADATOK!G7," ",Z_ALAPADATOK!H7)</f>
        <v>6.4.2.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CONCATENATE('Z_6.4.1.sz.mell'!B2:D2)</f>
        <v>Községi Könyvtár és Szabadidőközpont</v>
      </c>
      <c r="C2" s="559"/>
      <c r="D2" s="560"/>
      <c r="E2" s="381" t="s">
        <v>332</v>
      </c>
    </row>
    <row r="3" spans="1:5" s="205" customFormat="1" ht="24.75" thickBot="1">
      <c r="A3" s="380" t="s">
        <v>137</v>
      </c>
      <c r="B3" s="558" t="s">
        <v>323</v>
      </c>
      <c r="C3" s="559"/>
      <c r="D3" s="560"/>
      <c r="E3" s="381" t="s">
        <v>44</v>
      </c>
    </row>
    <row r="4" spans="1:5" s="206" customFormat="1" ht="15.75" customHeight="1" thickBot="1">
      <c r="A4" s="382"/>
      <c r="B4" s="382"/>
      <c r="C4" s="383"/>
      <c r="D4" s="384"/>
      <c r="E4" s="383" t="str">
        <f>'Z_6.4.1.sz.mell'!E4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CONCATENATE('Z_6.4.1.sz.mell'!E5)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0</v>
      </c>
      <c r="D37" s="256">
        <f>+D38+D39+D40</f>
        <v>0</v>
      </c>
      <c r="E37" s="138">
        <f>+E38+E39+E40</f>
        <v>0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/>
      <c r="E38" s="264"/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/>
      <c r="D40" s="320"/>
      <c r="E40" s="315"/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0</v>
      </c>
      <c r="D41" s="313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0</v>
      </c>
      <c r="D45" s="256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6"/>
      <c r="D46" s="60"/>
      <c r="E46" s="264"/>
    </row>
    <row r="47" spans="1:5" ht="12" customHeight="1">
      <c r="A47" s="201" t="s">
        <v>65</v>
      </c>
      <c r="B47" s="6" t="s">
        <v>124</v>
      </c>
      <c r="C47" s="48"/>
      <c r="D47" s="61"/>
      <c r="E47" s="262"/>
    </row>
    <row r="48" spans="1:5" ht="12" customHeight="1">
      <c r="A48" s="201" t="s">
        <v>66</v>
      </c>
      <c r="B48" s="6" t="s">
        <v>92</v>
      </c>
      <c r="C48" s="48"/>
      <c r="D48" s="61"/>
      <c r="E48" s="262"/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0</v>
      </c>
      <c r="D51" s="256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141</v>
      </c>
      <c r="C52" s="266"/>
      <c r="D52" s="60"/>
      <c r="E52" s="264"/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0</v>
      </c>
      <c r="D57" s="313">
        <f>+D45+D51+D56</f>
        <v>0</v>
      </c>
      <c r="E57" s="141">
        <f>+E45+E51+E56</f>
        <v>0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/>
      <c r="D59" s="311"/>
      <c r="E59" s="310"/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J17" sqref="J17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9"/>
      <c r="B1" s="561" t="str">
        <f>CONCATENATE("6.4.3. melléklet ",Z_ALAPADATOK!A7," ",Z_ALAPADATOK!B7," ",Z_ALAPADATOK!C7," ",Z_ALAPADATOK!D7," ",Z_ALAPADATOK!E7," ",Z_ALAPADATOK!F7," ",Z_ALAPADATOK!G7," ",Z_ALAPADATOK!H7)</f>
        <v>6.4.3. melléklet a … / 2019. ( … ) önkormányzati rendelethez</v>
      </c>
      <c r="C1" s="562"/>
      <c r="D1" s="562"/>
      <c r="E1" s="562"/>
    </row>
    <row r="2" spans="1:5" s="205" customFormat="1" ht="25.5" customHeight="1" thickBot="1">
      <c r="A2" s="380" t="s">
        <v>459</v>
      </c>
      <c r="B2" s="558" t="str">
        <f>CONCATENATE('Z_6.4.2.sz.mell'!B2:D2)</f>
        <v>Községi Könyvtár és Szabadidőközpont</v>
      </c>
      <c r="C2" s="559"/>
      <c r="D2" s="560"/>
      <c r="E2" s="381" t="s">
        <v>332</v>
      </c>
    </row>
    <row r="3" spans="1:5" s="205" customFormat="1" ht="24.75" thickBot="1">
      <c r="A3" s="380" t="s">
        <v>137</v>
      </c>
      <c r="B3" s="558" t="s">
        <v>415</v>
      </c>
      <c r="C3" s="559"/>
      <c r="D3" s="560"/>
      <c r="E3" s="381" t="s">
        <v>332</v>
      </c>
    </row>
    <row r="4" spans="1:5" s="206" customFormat="1" ht="15.75" customHeight="1" thickBot="1">
      <c r="A4" s="382"/>
      <c r="B4" s="382"/>
      <c r="C4" s="383"/>
      <c r="D4" s="384"/>
      <c r="E4" s="383" t="str">
        <f>'Z_6.4.2.sz.mell'!E4</f>
        <v> Forintban!</v>
      </c>
    </row>
    <row r="5" spans="1:5" ht="24.75" thickBot="1">
      <c r="A5" s="385" t="s">
        <v>138</v>
      </c>
      <c r="B5" s="386" t="s">
        <v>491</v>
      </c>
      <c r="C5" s="386" t="s">
        <v>455</v>
      </c>
      <c r="D5" s="387" t="s">
        <v>456</v>
      </c>
      <c r="E5" s="368" t="str">
        <f>CONCATENATE('Z_6.4.2.sz.mell'!E5)</f>
        <v>Teljesítés
2018. XII. 31.</v>
      </c>
    </row>
    <row r="6" spans="1:5" s="207" customFormat="1" ht="12.75" customHeight="1" thickBot="1">
      <c r="A6" s="418" t="s">
        <v>385</v>
      </c>
      <c r="B6" s="419" t="s">
        <v>386</v>
      </c>
      <c r="C6" s="419" t="s">
        <v>387</v>
      </c>
      <c r="D6" s="420" t="s">
        <v>389</v>
      </c>
      <c r="E6" s="421" t="s">
        <v>388</v>
      </c>
    </row>
    <row r="7" spans="1:5" s="207" customFormat="1" ht="15.75" customHeight="1" thickBot="1">
      <c r="A7" s="552" t="s">
        <v>40</v>
      </c>
      <c r="B7" s="553"/>
      <c r="C7" s="553"/>
      <c r="D7" s="553"/>
      <c r="E7" s="554"/>
    </row>
    <row r="8" spans="1:5" s="143" customFormat="1" ht="12" customHeight="1" thickBot="1">
      <c r="A8" s="72" t="s">
        <v>6</v>
      </c>
      <c r="B8" s="80" t="s">
        <v>406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184</v>
      </c>
      <c r="C9" s="267"/>
      <c r="D9" s="267"/>
      <c r="E9" s="314"/>
    </row>
    <row r="10" spans="1:5" s="143" customFormat="1" ht="12" customHeight="1">
      <c r="A10" s="201" t="s">
        <v>65</v>
      </c>
      <c r="B10" s="6" t="s">
        <v>185</v>
      </c>
      <c r="C10" s="107"/>
      <c r="D10" s="254"/>
      <c r="E10" s="259"/>
    </row>
    <row r="11" spans="1:5" s="143" customFormat="1" ht="12" customHeight="1">
      <c r="A11" s="201" t="s">
        <v>66</v>
      </c>
      <c r="B11" s="6" t="s">
        <v>186</v>
      </c>
      <c r="C11" s="107"/>
      <c r="D11" s="254"/>
      <c r="E11" s="259"/>
    </row>
    <row r="12" spans="1:5" s="143" customFormat="1" ht="12" customHeight="1">
      <c r="A12" s="201" t="s">
        <v>67</v>
      </c>
      <c r="B12" s="6" t="s">
        <v>187</v>
      </c>
      <c r="C12" s="107"/>
      <c r="D12" s="254"/>
      <c r="E12" s="259"/>
    </row>
    <row r="13" spans="1:5" s="143" customFormat="1" ht="12" customHeight="1">
      <c r="A13" s="201" t="s">
        <v>99</v>
      </c>
      <c r="B13" s="6" t="s">
        <v>188</v>
      </c>
      <c r="C13" s="107"/>
      <c r="D13" s="254"/>
      <c r="E13" s="259"/>
    </row>
    <row r="14" spans="1:5" s="143" customFormat="1" ht="12" customHeight="1">
      <c r="A14" s="201" t="s">
        <v>68</v>
      </c>
      <c r="B14" s="6" t="s">
        <v>304</v>
      </c>
      <c r="C14" s="107"/>
      <c r="D14" s="254"/>
      <c r="E14" s="259"/>
    </row>
    <row r="15" spans="1:5" s="143" customFormat="1" ht="12" customHeight="1">
      <c r="A15" s="201" t="s">
        <v>69</v>
      </c>
      <c r="B15" s="5" t="s">
        <v>305</v>
      </c>
      <c r="C15" s="107"/>
      <c r="D15" s="254"/>
      <c r="E15" s="259"/>
    </row>
    <row r="16" spans="1:5" s="143" customFormat="1" ht="12" customHeight="1">
      <c r="A16" s="201" t="s">
        <v>77</v>
      </c>
      <c r="B16" s="6" t="s">
        <v>191</v>
      </c>
      <c r="C16" s="265"/>
      <c r="D16" s="319"/>
      <c r="E16" s="263"/>
    </row>
    <row r="17" spans="1:5" s="208" customFormat="1" ht="12" customHeight="1">
      <c r="A17" s="201" t="s">
        <v>78</v>
      </c>
      <c r="B17" s="6" t="s">
        <v>192</v>
      </c>
      <c r="C17" s="107"/>
      <c r="D17" s="254"/>
      <c r="E17" s="259"/>
    </row>
    <row r="18" spans="1:5" s="208" customFormat="1" ht="12" customHeight="1">
      <c r="A18" s="201" t="s">
        <v>79</v>
      </c>
      <c r="B18" s="6" t="s">
        <v>337</v>
      </c>
      <c r="C18" s="109"/>
      <c r="D18" s="255"/>
      <c r="E18" s="260"/>
    </row>
    <row r="19" spans="1:5" s="208" customFormat="1" ht="12" customHeight="1" thickBot="1">
      <c r="A19" s="201" t="s">
        <v>80</v>
      </c>
      <c r="B19" s="5" t="s">
        <v>193</v>
      </c>
      <c r="C19" s="109"/>
      <c r="D19" s="255"/>
      <c r="E19" s="260"/>
    </row>
    <row r="20" spans="1:5" s="143" customFormat="1" ht="12" customHeight="1" thickBot="1">
      <c r="A20" s="72" t="s">
        <v>7</v>
      </c>
      <c r="B20" s="80" t="s">
        <v>306</v>
      </c>
      <c r="C20" s="110">
        <f>SUM(C21:C23)</f>
        <v>0</v>
      </c>
      <c r="D20" s="256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166</v>
      </c>
      <c r="C21" s="107"/>
      <c r="D21" s="254"/>
      <c r="E21" s="259"/>
    </row>
    <row r="22" spans="1:5" s="208" customFormat="1" ht="12" customHeight="1">
      <c r="A22" s="201" t="s">
        <v>71</v>
      </c>
      <c r="B22" s="6" t="s">
        <v>307</v>
      </c>
      <c r="C22" s="107"/>
      <c r="D22" s="254"/>
      <c r="E22" s="259"/>
    </row>
    <row r="23" spans="1:5" s="208" customFormat="1" ht="12" customHeight="1">
      <c r="A23" s="201" t="s">
        <v>72</v>
      </c>
      <c r="B23" s="6" t="s">
        <v>308</v>
      </c>
      <c r="C23" s="107"/>
      <c r="D23" s="254"/>
      <c r="E23" s="259"/>
    </row>
    <row r="24" spans="1:5" s="208" customFormat="1" ht="12" customHeight="1" thickBot="1">
      <c r="A24" s="201" t="s">
        <v>73</v>
      </c>
      <c r="B24" s="6" t="s">
        <v>411</v>
      </c>
      <c r="C24" s="107"/>
      <c r="D24" s="254"/>
      <c r="E24" s="259"/>
    </row>
    <row r="25" spans="1:5" s="208" customFormat="1" ht="12" customHeight="1" thickBot="1">
      <c r="A25" s="75" t="s">
        <v>8</v>
      </c>
      <c r="B25" s="58" t="s">
        <v>115</v>
      </c>
      <c r="C25" s="316"/>
      <c r="D25" s="318"/>
      <c r="E25" s="137"/>
    </row>
    <row r="26" spans="1:5" s="208" customFormat="1" ht="12" customHeight="1" thickBot="1">
      <c r="A26" s="75" t="s">
        <v>9</v>
      </c>
      <c r="B26" s="58" t="s">
        <v>309</v>
      </c>
      <c r="C26" s="110">
        <f>+C27+C28</f>
        <v>0</v>
      </c>
      <c r="D26" s="256">
        <f>+D27+D28</f>
        <v>0</v>
      </c>
      <c r="E26" s="138">
        <f>+E27+E28</f>
        <v>0</v>
      </c>
    </row>
    <row r="27" spans="1:5" s="208" customFormat="1" ht="12" customHeight="1">
      <c r="A27" s="202" t="s">
        <v>175</v>
      </c>
      <c r="B27" s="203" t="s">
        <v>307</v>
      </c>
      <c r="C27" s="266"/>
      <c r="D27" s="60"/>
      <c r="E27" s="264"/>
    </row>
    <row r="28" spans="1:5" s="208" customFormat="1" ht="12" customHeight="1">
      <c r="A28" s="202" t="s">
        <v>176</v>
      </c>
      <c r="B28" s="204" t="s">
        <v>310</v>
      </c>
      <c r="C28" s="111"/>
      <c r="D28" s="257"/>
      <c r="E28" s="261"/>
    </row>
    <row r="29" spans="1:5" s="208" customFormat="1" ht="12" customHeight="1" thickBot="1">
      <c r="A29" s="201" t="s">
        <v>177</v>
      </c>
      <c r="B29" s="63" t="s">
        <v>412</v>
      </c>
      <c r="C29" s="49"/>
      <c r="D29" s="320"/>
      <c r="E29" s="315"/>
    </row>
    <row r="30" spans="1:5" s="208" customFormat="1" ht="12" customHeight="1" thickBot="1">
      <c r="A30" s="75" t="s">
        <v>10</v>
      </c>
      <c r="B30" s="58" t="s">
        <v>311</v>
      </c>
      <c r="C30" s="110">
        <f>+C31+C32+C33</f>
        <v>0</v>
      </c>
      <c r="D30" s="256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198</v>
      </c>
      <c r="C31" s="266"/>
      <c r="D31" s="60"/>
      <c r="E31" s="264"/>
    </row>
    <row r="32" spans="1:5" s="208" customFormat="1" ht="12" customHeight="1">
      <c r="A32" s="202" t="s">
        <v>58</v>
      </c>
      <c r="B32" s="204" t="s">
        <v>199</v>
      </c>
      <c r="C32" s="111"/>
      <c r="D32" s="257"/>
      <c r="E32" s="261"/>
    </row>
    <row r="33" spans="1:5" s="208" customFormat="1" ht="12" customHeight="1" thickBot="1">
      <c r="A33" s="201" t="s">
        <v>59</v>
      </c>
      <c r="B33" s="63" t="s">
        <v>200</v>
      </c>
      <c r="C33" s="49"/>
      <c r="D33" s="320"/>
      <c r="E33" s="315"/>
    </row>
    <row r="34" spans="1:5" s="143" customFormat="1" ht="12" customHeight="1" thickBot="1">
      <c r="A34" s="75" t="s">
        <v>11</v>
      </c>
      <c r="B34" s="58" t="s">
        <v>283</v>
      </c>
      <c r="C34" s="316"/>
      <c r="D34" s="318"/>
      <c r="E34" s="137"/>
    </row>
    <row r="35" spans="1:5" s="143" customFormat="1" ht="12" customHeight="1" thickBot="1">
      <c r="A35" s="75" t="s">
        <v>12</v>
      </c>
      <c r="B35" s="58" t="s">
        <v>312</v>
      </c>
      <c r="C35" s="316"/>
      <c r="D35" s="318"/>
      <c r="E35" s="137"/>
    </row>
    <row r="36" spans="1:5" s="143" customFormat="1" ht="12" customHeight="1" thickBot="1">
      <c r="A36" s="72" t="s">
        <v>13</v>
      </c>
      <c r="B36" s="58" t="s">
        <v>413</v>
      </c>
      <c r="C36" s="110">
        <f>+C8+C20+C25+C26+C30+C34+C35</f>
        <v>0</v>
      </c>
      <c r="D36" s="256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8" t="s">
        <v>314</v>
      </c>
      <c r="C37" s="110">
        <f>+C38+C39+C40</f>
        <v>0</v>
      </c>
      <c r="D37" s="256">
        <f>+D38+D39+D40</f>
        <v>0</v>
      </c>
      <c r="E37" s="138">
        <f>+E38+E39+E40</f>
        <v>0</v>
      </c>
    </row>
    <row r="38" spans="1:5" s="143" customFormat="1" ht="12" customHeight="1">
      <c r="A38" s="202" t="s">
        <v>315</v>
      </c>
      <c r="B38" s="203" t="s">
        <v>148</v>
      </c>
      <c r="C38" s="266"/>
      <c r="D38" s="60"/>
      <c r="E38" s="264"/>
    </row>
    <row r="39" spans="1:5" s="143" customFormat="1" ht="12" customHeight="1">
      <c r="A39" s="202" t="s">
        <v>316</v>
      </c>
      <c r="B39" s="204" t="s">
        <v>0</v>
      </c>
      <c r="C39" s="111"/>
      <c r="D39" s="257"/>
      <c r="E39" s="261"/>
    </row>
    <row r="40" spans="1:5" s="208" customFormat="1" ht="12" customHeight="1" thickBot="1">
      <c r="A40" s="201" t="s">
        <v>317</v>
      </c>
      <c r="B40" s="63" t="s">
        <v>318</v>
      </c>
      <c r="C40" s="49"/>
      <c r="D40" s="320"/>
      <c r="E40" s="315"/>
    </row>
    <row r="41" spans="1:5" s="208" customFormat="1" ht="15" customHeight="1" thickBot="1">
      <c r="A41" s="81" t="s">
        <v>15</v>
      </c>
      <c r="B41" s="82" t="s">
        <v>319</v>
      </c>
      <c r="C41" s="317">
        <f>+C36+C37</f>
        <v>0</v>
      </c>
      <c r="D41" s="313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552" t="s">
        <v>41</v>
      </c>
      <c r="B44" s="553"/>
      <c r="C44" s="553"/>
      <c r="D44" s="553"/>
      <c r="E44" s="554"/>
    </row>
    <row r="45" spans="1:5" s="209" customFormat="1" ht="12" customHeight="1" thickBot="1">
      <c r="A45" s="75" t="s">
        <v>6</v>
      </c>
      <c r="B45" s="58" t="s">
        <v>320</v>
      </c>
      <c r="C45" s="110">
        <f>SUM(C46:C50)</f>
        <v>0</v>
      </c>
      <c r="D45" s="256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6"/>
      <c r="D46" s="60"/>
      <c r="E46" s="264"/>
    </row>
    <row r="47" spans="1:5" ht="12" customHeight="1">
      <c r="A47" s="201" t="s">
        <v>65</v>
      </c>
      <c r="B47" s="6" t="s">
        <v>124</v>
      </c>
      <c r="C47" s="48"/>
      <c r="D47" s="61"/>
      <c r="E47" s="262"/>
    </row>
    <row r="48" spans="1:5" ht="12" customHeight="1">
      <c r="A48" s="201" t="s">
        <v>66</v>
      </c>
      <c r="B48" s="6" t="s">
        <v>92</v>
      </c>
      <c r="C48" s="48"/>
      <c r="D48" s="61"/>
      <c r="E48" s="262"/>
    </row>
    <row r="49" spans="1:5" ht="12" customHeight="1">
      <c r="A49" s="201" t="s">
        <v>67</v>
      </c>
      <c r="B49" s="6" t="s">
        <v>125</v>
      </c>
      <c r="C49" s="48"/>
      <c r="D49" s="61"/>
      <c r="E49" s="262"/>
    </row>
    <row r="50" spans="1:5" ht="12" customHeight="1" thickBot="1">
      <c r="A50" s="201" t="s">
        <v>99</v>
      </c>
      <c r="B50" s="6" t="s">
        <v>126</v>
      </c>
      <c r="C50" s="48"/>
      <c r="D50" s="61"/>
      <c r="E50" s="262"/>
    </row>
    <row r="51" spans="1:5" ht="12" customHeight="1" thickBot="1">
      <c r="A51" s="75" t="s">
        <v>7</v>
      </c>
      <c r="B51" s="58" t="s">
        <v>321</v>
      </c>
      <c r="C51" s="110">
        <f>SUM(C52:C54)</f>
        <v>0</v>
      </c>
      <c r="D51" s="256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141</v>
      </c>
      <c r="C52" s="266"/>
      <c r="D52" s="60"/>
      <c r="E52" s="264"/>
    </row>
    <row r="53" spans="1:5" ht="12" customHeight="1">
      <c r="A53" s="201" t="s">
        <v>71</v>
      </c>
      <c r="B53" s="6" t="s">
        <v>128</v>
      </c>
      <c r="C53" s="48"/>
      <c r="D53" s="61"/>
      <c r="E53" s="262"/>
    </row>
    <row r="54" spans="1:5" ht="12" customHeight="1">
      <c r="A54" s="201" t="s">
        <v>72</v>
      </c>
      <c r="B54" s="6" t="s">
        <v>42</v>
      </c>
      <c r="C54" s="48"/>
      <c r="D54" s="61"/>
      <c r="E54" s="262"/>
    </row>
    <row r="55" spans="1:5" ht="12" customHeight="1" thickBot="1">
      <c r="A55" s="201" t="s">
        <v>73</v>
      </c>
      <c r="B55" s="6" t="s">
        <v>410</v>
      </c>
      <c r="C55" s="48"/>
      <c r="D55" s="61"/>
      <c r="E55" s="262"/>
    </row>
    <row r="56" spans="1:5" ht="15" customHeight="1" thickBot="1">
      <c r="A56" s="75" t="s">
        <v>8</v>
      </c>
      <c r="B56" s="58" t="s">
        <v>2</v>
      </c>
      <c r="C56" s="316"/>
      <c r="D56" s="318"/>
      <c r="E56" s="137"/>
    </row>
    <row r="57" spans="1:5" ht="13.5" thickBot="1">
      <c r="A57" s="75" t="s">
        <v>9</v>
      </c>
      <c r="B57" s="87" t="s">
        <v>414</v>
      </c>
      <c r="C57" s="317">
        <f>+C45+C51+C56</f>
        <v>0</v>
      </c>
      <c r="D57" s="313">
        <f>+D45+D51+D56</f>
        <v>0</v>
      </c>
      <c r="E57" s="141">
        <f>+E45+E51+E56</f>
        <v>0</v>
      </c>
    </row>
    <row r="58" spans="3:4" ht="15" customHeight="1" thickBot="1">
      <c r="C58" s="432">
        <f>C41-C57</f>
        <v>0</v>
      </c>
      <c r="D58" s="432">
        <f>D41-D57</f>
        <v>0</v>
      </c>
    </row>
    <row r="59" spans="1:5" ht="14.25" customHeight="1" thickBot="1">
      <c r="A59" s="322" t="s">
        <v>492</v>
      </c>
      <c r="B59" s="323"/>
      <c r="C59" s="311"/>
      <c r="D59" s="311"/>
      <c r="E59" s="310"/>
    </row>
    <row r="60" spans="1:5" ht="13.5" thickBot="1">
      <c r="A60" s="324" t="s">
        <v>493</v>
      </c>
      <c r="B60" s="325"/>
      <c r="C60" s="311"/>
      <c r="D60" s="311"/>
      <c r="E60" s="310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7.00390625" style="449" customWidth="1"/>
    <col min="2" max="2" width="32.00390625" style="89" customWidth="1"/>
    <col min="3" max="3" width="12.50390625" style="89" customWidth="1"/>
    <col min="4" max="6" width="11.875" style="89" customWidth="1"/>
    <col min="7" max="7" width="12.875" style="89" customWidth="1"/>
    <col min="8" max="16384" width="9.375" style="89" customWidth="1"/>
  </cols>
  <sheetData>
    <row r="1" spans="1:7" ht="18.75" customHeight="1">
      <c r="A1" s="567" t="str">
        <f>CONCATENATE("7. melléklet ",Z_ALAPADATOK!A7," ",Z_ALAPADATOK!B7," ",Z_ALAPADATOK!C7," ",Z_ALAPADATOK!D7," ",Z_ALAPADATOK!E7," ",Z_ALAPADATOK!F7," ",Z_ALAPADATOK!G7," ",Z_ALAPADATOK!H7)</f>
        <v>7. melléklet a … / 2019. ( … ) önkormányzati rendelethez</v>
      </c>
      <c r="B1" s="568"/>
      <c r="C1" s="568"/>
      <c r="D1" s="568"/>
      <c r="E1" s="568"/>
      <c r="F1" s="568"/>
      <c r="G1" s="568"/>
    </row>
    <row r="3" spans="1:7" ht="15.75">
      <c r="A3" s="565" t="s">
        <v>599</v>
      </c>
      <c r="B3" s="566"/>
      <c r="C3" s="566"/>
      <c r="D3" s="566"/>
      <c r="E3" s="566"/>
      <c r="F3" s="566"/>
      <c r="G3" s="566"/>
    </row>
    <row r="5" ht="14.25" thickBot="1">
      <c r="G5" s="450" t="s">
        <v>603</v>
      </c>
    </row>
    <row r="6" spans="1:7" ht="17.25" customHeight="1" thickBot="1">
      <c r="A6" s="569" t="s">
        <v>4</v>
      </c>
      <c r="B6" s="571" t="s">
        <v>591</v>
      </c>
      <c r="C6" s="571" t="s">
        <v>592</v>
      </c>
      <c r="D6" s="571" t="s">
        <v>593</v>
      </c>
      <c r="E6" s="573" t="s">
        <v>594</v>
      </c>
      <c r="F6" s="573"/>
      <c r="G6" s="574"/>
    </row>
    <row r="7" spans="1:7" s="453" customFormat="1" ht="57.75" customHeight="1" thickBot="1">
      <c r="A7" s="570"/>
      <c r="B7" s="572"/>
      <c r="C7" s="572"/>
      <c r="D7" s="572"/>
      <c r="E7" s="451" t="s">
        <v>595</v>
      </c>
      <c r="F7" s="451" t="s">
        <v>596</v>
      </c>
      <c r="G7" s="452" t="s">
        <v>597</v>
      </c>
    </row>
    <row r="8" spans="1:7" s="209" customFormat="1" ht="15" customHeight="1" thickBot="1">
      <c r="A8" s="72" t="s">
        <v>385</v>
      </c>
      <c r="B8" s="73" t="s">
        <v>386</v>
      </c>
      <c r="C8" s="73" t="s">
        <v>387</v>
      </c>
      <c r="D8" s="73" t="s">
        <v>389</v>
      </c>
      <c r="E8" s="73" t="s">
        <v>598</v>
      </c>
      <c r="F8" s="73" t="s">
        <v>390</v>
      </c>
      <c r="G8" s="74" t="s">
        <v>391</v>
      </c>
    </row>
    <row r="9" spans="1:7" ht="23.25" customHeight="1">
      <c r="A9" s="454" t="s">
        <v>6</v>
      </c>
      <c r="B9" s="455" t="s">
        <v>616</v>
      </c>
      <c r="C9" s="456">
        <v>9731879</v>
      </c>
      <c r="D9" s="456"/>
      <c r="E9" s="457">
        <f>C9+D9</f>
        <v>9731879</v>
      </c>
      <c r="F9" s="456"/>
      <c r="G9" s="458"/>
    </row>
    <row r="10" spans="1:7" ht="15" customHeight="1">
      <c r="A10" s="459" t="s">
        <v>7</v>
      </c>
      <c r="B10" s="460" t="s">
        <v>617</v>
      </c>
      <c r="C10" s="21">
        <v>122924</v>
      </c>
      <c r="D10" s="21"/>
      <c r="E10" s="457">
        <f aca="true" t="shared" si="0" ref="E10:E39">C10+D10</f>
        <v>122924</v>
      </c>
      <c r="F10" s="21"/>
      <c r="G10" s="423"/>
    </row>
    <row r="11" spans="1:7" ht="15" customHeight="1">
      <c r="A11" s="459" t="s">
        <v>8</v>
      </c>
      <c r="B11" s="460" t="s">
        <v>618</v>
      </c>
      <c r="C11" s="21">
        <v>490193</v>
      </c>
      <c r="D11" s="21"/>
      <c r="E11" s="457">
        <f t="shared" si="0"/>
        <v>490193</v>
      </c>
      <c r="F11" s="21"/>
      <c r="G11" s="423"/>
    </row>
    <row r="12" spans="1:7" ht="15" customHeight="1">
      <c r="A12" s="459" t="s">
        <v>9</v>
      </c>
      <c r="B12" s="460" t="s">
        <v>615</v>
      </c>
      <c r="C12" s="21">
        <v>583320423</v>
      </c>
      <c r="D12" s="21"/>
      <c r="E12" s="457">
        <f t="shared" si="0"/>
        <v>583320423</v>
      </c>
      <c r="F12" s="21"/>
      <c r="G12" s="423"/>
    </row>
    <row r="13" spans="1:7" ht="15" customHeight="1">
      <c r="A13" s="459" t="s">
        <v>10</v>
      </c>
      <c r="B13" s="460"/>
      <c r="C13" s="21"/>
      <c r="D13" s="21"/>
      <c r="E13" s="457">
        <f t="shared" si="0"/>
        <v>0</v>
      </c>
      <c r="F13" s="21"/>
      <c r="G13" s="423"/>
    </row>
    <row r="14" spans="1:7" ht="15" customHeight="1">
      <c r="A14" s="459" t="s">
        <v>11</v>
      </c>
      <c r="B14" s="460"/>
      <c r="C14" s="21"/>
      <c r="D14" s="21"/>
      <c r="E14" s="457">
        <f t="shared" si="0"/>
        <v>0</v>
      </c>
      <c r="F14" s="21"/>
      <c r="G14" s="423"/>
    </row>
    <row r="15" spans="1:7" ht="15" customHeight="1">
      <c r="A15" s="459" t="s">
        <v>12</v>
      </c>
      <c r="B15" s="460"/>
      <c r="C15" s="21"/>
      <c r="D15" s="21"/>
      <c r="E15" s="457">
        <f t="shared" si="0"/>
        <v>0</v>
      </c>
      <c r="F15" s="21"/>
      <c r="G15" s="423"/>
    </row>
    <row r="16" spans="1:7" ht="15" customHeight="1">
      <c r="A16" s="459" t="s">
        <v>13</v>
      </c>
      <c r="B16" s="460"/>
      <c r="C16" s="21"/>
      <c r="D16" s="21"/>
      <c r="E16" s="457">
        <f t="shared" si="0"/>
        <v>0</v>
      </c>
      <c r="F16" s="21"/>
      <c r="G16" s="423"/>
    </row>
    <row r="17" spans="1:7" ht="15" customHeight="1">
      <c r="A17" s="459" t="s">
        <v>14</v>
      </c>
      <c r="B17" s="460"/>
      <c r="C17" s="21"/>
      <c r="D17" s="21"/>
      <c r="E17" s="457">
        <f t="shared" si="0"/>
        <v>0</v>
      </c>
      <c r="F17" s="21"/>
      <c r="G17" s="423"/>
    </row>
    <row r="18" spans="1:7" ht="15" customHeight="1">
      <c r="A18" s="459" t="s">
        <v>15</v>
      </c>
      <c r="B18" s="460"/>
      <c r="C18" s="21"/>
      <c r="D18" s="21"/>
      <c r="E18" s="457">
        <f t="shared" si="0"/>
        <v>0</v>
      </c>
      <c r="F18" s="21"/>
      <c r="G18" s="423"/>
    </row>
    <row r="19" spans="1:7" ht="15" customHeight="1">
      <c r="A19" s="459" t="s">
        <v>16</v>
      </c>
      <c r="B19" s="460"/>
      <c r="C19" s="21"/>
      <c r="D19" s="21"/>
      <c r="E19" s="457">
        <f t="shared" si="0"/>
        <v>0</v>
      </c>
      <c r="F19" s="21"/>
      <c r="G19" s="423"/>
    </row>
    <row r="20" spans="1:7" ht="15" customHeight="1">
      <c r="A20" s="459" t="s">
        <v>17</v>
      </c>
      <c r="B20" s="460"/>
      <c r="C20" s="21"/>
      <c r="D20" s="21"/>
      <c r="E20" s="457">
        <f t="shared" si="0"/>
        <v>0</v>
      </c>
      <c r="F20" s="21"/>
      <c r="G20" s="423"/>
    </row>
    <row r="21" spans="1:7" ht="15" customHeight="1">
      <c r="A21" s="459" t="s">
        <v>18</v>
      </c>
      <c r="B21" s="460"/>
      <c r="C21" s="21"/>
      <c r="D21" s="21"/>
      <c r="E21" s="457">
        <f t="shared" si="0"/>
        <v>0</v>
      </c>
      <c r="F21" s="21"/>
      <c r="G21" s="423"/>
    </row>
    <row r="22" spans="1:7" ht="15" customHeight="1">
      <c r="A22" s="459" t="s">
        <v>19</v>
      </c>
      <c r="B22" s="460"/>
      <c r="C22" s="21"/>
      <c r="D22" s="21"/>
      <c r="E22" s="457">
        <f t="shared" si="0"/>
        <v>0</v>
      </c>
      <c r="F22" s="21"/>
      <c r="G22" s="423"/>
    </row>
    <row r="23" spans="1:7" ht="15" customHeight="1">
      <c r="A23" s="459" t="s">
        <v>20</v>
      </c>
      <c r="B23" s="460"/>
      <c r="C23" s="21"/>
      <c r="D23" s="21"/>
      <c r="E23" s="457">
        <f t="shared" si="0"/>
        <v>0</v>
      </c>
      <c r="F23" s="21"/>
      <c r="G23" s="423"/>
    </row>
    <row r="24" spans="1:7" ht="15" customHeight="1">
      <c r="A24" s="459" t="s">
        <v>21</v>
      </c>
      <c r="B24" s="460"/>
      <c r="C24" s="21"/>
      <c r="D24" s="21"/>
      <c r="E24" s="457">
        <f t="shared" si="0"/>
        <v>0</v>
      </c>
      <c r="F24" s="21"/>
      <c r="G24" s="423"/>
    </row>
    <row r="25" spans="1:7" ht="15" customHeight="1">
      <c r="A25" s="459" t="s">
        <v>22</v>
      </c>
      <c r="B25" s="460"/>
      <c r="C25" s="21"/>
      <c r="D25" s="21"/>
      <c r="E25" s="457">
        <f t="shared" si="0"/>
        <v>0</v>
      </c>
      <c r="F25" s="21"/>
      <c r="G25" s="423"/>
    </row>
    <row r="26" spans="1:7" ht="15" customHeight="1">
      <c r="A26" s="459" t="s">
        <v>23</v>
      </c>
      <c r="B26" s="460"/>
      <c r="C26" s="21"/>
      <c r="D26" s="21"/>
      <c r="E26" s="457">
        <f t="shared" si="0"/>
        <v>0</v>
      </c>
      <c r="F26" s="21"/>
      <c r="G26" s="423"/>
    </row>
    <row r="27" spans="1:7" ht="15" customHeight="1">
      <c r="A27" s="459" t="s">
        <v>24</v>
      </c>
      <c r="B27" s="460"/>
      <c r="C27" s="21"/>
      <c r="D27" s="21"/>
      <c r="E27" s="457">
        <f t="shared" si="0"/>
        <v>0</v>
      </c>
      <c r="F27" s="21"/>
      <c r="G27" s="423"/>
    </row>
    <row r="28" spans="1:7" ht="15" customHeight="1">
      <c r="A28" s="459" t="s">
        <v>25</v>
      </c>
      <c r="B28" s="460"/>
      <c r="C28" s="21"/>
      <c r="D28" s="21"/>
      <c r="E28" s="457">
        <f t="shared" si="0"/>
        <v>0</v>
      </c>
      <c r="F28" s="21"/>
      <c r="G28" s="423"/>
    </row>
    <row r="29" spans="1:7" ht="15" customHeight="1">
      <c r="A29" s="459" t="s">
        <v>26</v>
      </c>
      <c r="B29" s="460"/>
      <c r="C29" s="21"/>
      <c r="D29" s="21"/>
      <c r="E29" s="457">
        <f t="shared" si="0"/>
        <v>0</v>
      </c>
      <c r="F29" s="21"/>
      <c r="G29" s="423"/>
    </row>
    <row r="30" spans="1:7" ht="15" customHeight="1">
      <c r="A30" s="459" t="s">
        <v>27</v>
      </c>
      <c r="B30" s="460"/>
      <c r="C30" s="21"/>
      <c r="D30" s="21"/>
      <c r="E30" s="457">
        <f t="shared" si="0"/>
        <v>0</v>
      </c>
      <c r="F30" s="21"/>
      <c r="G30" s="423"/>
    </row>
    <row r="31" spans="1:7" ht="15" customHeight="1">
      <c r="A31" s="459" t="s">
        <v>28</v>
      </c>
      <c r="B31" s="460"/>
      <c r="C31" s="21"/>
      <c r="D31" s="21"/>
      <c r="E31" s="457">
        <f t="shared" si="0"/>
        <v>0</v>
      </c>
      <c r="F31" s="21"/>
      <c r="G31" s="423"/>
    </row>
    <row r="32" spans="1:7" ht="15" customHeight="1">
      <c r="A32" s="459" t="s">
        <v>29</v>
      </c>
      <c r="B32" s="460"/>
      <c r="C32" s="21"/>
      <c r="D32" s="21"/>
      <c r="E32" s="457">
        <f t="shared" si="0"/>
        <v>0</v>
      </c>
      <c r="F32" s="21"/>
      <c r="G32" s="423"/>
    </row>
    <row r="33" spans="1:7" ht="15" customHeight="1">
      <c r="A33" s="459" t="s">
        <v>30</v>
      </c>
      <c r="B33" s="460"/>
      <c r="C33" s="21"/>
      <c r="D33" s="21"/>
      <c r="E33" s="457">
        <f t="shared" si="0"/>
        <v>0</v>
      </c>
      <c r="F33" s="21"/>
      <c r="G33" s="423"/>
    </row>
    <row r="34" spans="1:7" ht="15" customHeight="1">
      <c r="A34" s="459" t="s">
        <v>31</v>
      </c>
      <c r="B34" s="460"/>
      <c r="C34" s="21"/>
      <c r="D34" s="21"/>
      <c r="E34" s="457"/>
      <c r="F34" s="21"/>
      <c r="G34" s="423"/>
    </row>
    <row r="35" spans="1:7" ht="15" customHeight="1">
      <c r="A35" s="459" t="s">
        <v>32</v>
      </c>
      <c r="B35" s="460"/>
      <c r="C35" s="21"/>
      <c r="D35" s="21"/>
      <c r="E35" s="457">
        <f t="shared" si="0"/>
        <v>0</v>
      </c>
      <c r="F35" s="21"/>
      <c r="G35" s="423"/>
    </row>
    <row r="36" spans="1:7" ht="15" customHeight="1">
      <c r="A36" s="459" t="s">
        <v>33</v>
      </c>
      <c r="B36" s="460"/>
      <c r="C36" s="21"/>
      <c r="D36" s="21"/>
      <c r="E36" s="457">
        <f t="shared" si="0"/>
        <v>0</v>
      </c>
      <c r="F36" s="21"/>
      <c r="G36" s="423"/>
    </row>
    <row r="37" spans="1:7" ht="15" customHeight="1">
      <c r="A37" s="459" t="s">
        <v>526</v>
      </c>
      <c r="B37" s="460"/>
      <c r="C37" s="21"/>
      <c r="D37" s="21"/>
      <c r="E37" s="457">
        <f t="shared" si="0"/>
        <v>0</v>
      </c>
      <c r="F37" s="21"/>
      <c r="G37" s="423"/>
    </row>
    <row r="38" spans="1:7" ht="15" customHeight="1">
      <c r="A38" s="459" t="s">
        <v>527</v>
      </c>
      <c r="B38" s="460"/>
      <c r="C38" s="21"/>
      <c r="D38" s="21"/>
      <c r="E38" s="457">
        <f t="shared" si="0"/>
        <v>0</v>
      </c>
      <c r="F38" s="21"/>
      <c r="G38" s="423"/>
    </row>
    <row r="39" spans="1:7" ht="15" customHeight="1" thickBot="1">
      <c r="A39" s="459" t="s">
        <v>528</v>
      </c>
      <c r="B39" s="461"/>
      <c r="C39" s="22"/>
      <c r="D39" s="22"/>
      <c r="E39" s="457">
        <f t="shared" si="0"/>
        <v>0</v>
      </c>
      <c r="F39" s="22"/>
      <c r="G39" s="462"/>
    </row>
    <row r="40" spans="1:7" ht="15" customHeight="1" thickBot="1">
      <c r="A40" s="563" t="s">
        <v>38</v>
      </c>
      <c r="B40" s="564"/>
      <c r="C40" s="37">
        <f>SUM(C9:C39)</f>
        <v>593665419</v>
      </c>
      <c r="D40" s="37">
        <f>SUM(D9:D39)</f>
        <v>0</v>
      </c>
      <c r="E40" s="37">
        <f>SUM(E9:E39)</f>
        <v>593665419</v>
      </c>
      <c r="F40" s="37">
        <f>SUM(F9:F39)</f>
        <v>0</v>
      </c>
      <c r="G40" s="38">
        <f>SUM(G9:G39)</f>
        <v>0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dőlt"&amp;12 &amp;"Times New Roman CE,Dőlt"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1"/>
  <sheetViews>
    <sheetView tabSelected="1" zoomScale="120" zoomScaleNormal="120" zoomScalePageLayoutView="120" workbookViewId="0" topLeftCell="A16">
      <selection activeCell="C46" sqref="C46"/>
    </sheetView>
  </sheetViews>
  <sheetFormatPr defaultColWidth="9.00390625" defaultRowHeight="12.75"/>
  <cols>
    <col min="1" max="1" width="13.875" style="31" customWidth="1"/>
    <col min="2" max="2" width="88.625" style="31" customWidth="1"/>
    <col min="3" max="3" width="18.50390625" style="31" bestFit="1" customWidth="1"/>
    <col min="4" max="4" width="4.875" style="448" customWidth="1"/>
    <col min="5" max="16384" width="9.375" style="31" customWidth="1"/>
  </cols>
  <sheetData>
    <row r="1" spans="2:4" ht="47.25" customHeight="1">
      <c r="B1" s="575" t="s">
        <v>605</v>
      </c>
      <c r="C1" s="575"/>
      <c r="D1" s="576" t="str">
        <f>CONCATENATE("8. melléklet ",Z_ALAPADATOK!A7," ",Z_ALAPADATOK!B7," ",Z_ALAPADATOK!C7," ",Z_ALAPADATOK!D7," ",Z_ALAPADATOK!E7," ",Z_ALAPADATOK!F7," ",Z_ALAPADATOK!G7," ",Z_ALAPADATOK!H7)</f>
        <v>8. melléklet a … / 2019. ( … ) önkormányzati rendelethez</v>
      </c>
    </row>
    <row r="2" spans="2:4" ht="22.5" customHeight="1" thickBot="1">
      <c r="B2" s="468"/>
      <c r="C2" s="435" t="s">
        <v>588</v>
      </c>
      <c r="D2" s="576"/>
    </row>
    <row r="3" spans="1:4" s="32" customFormat="1" ht="54" customHeight="1" thickBot="1">
      <c r="A3" s="436" t="s">
        <v>604</v>
      </c>
      <c r="B3" s="437" t="s">
        <v>589</v>
      </c>
      <c r="C3" s="438" t="s">
        <v>590</v>
      </c>
      <c r="D3" s="576"/>
    </row>
    <row r="4" spans="1:4" s="442" customFormat="1" ht="13.5" thickBot="1">
      <c r="A4" s="439" t="s">
        <v>385</v>
      </c>
      <c r="B4" s="440" t="s">
        <v>386</v>
      </c>
      <c r="C4" s="441" t="s">
        <v>388</v>
      </c>
      <c r="D4" s="576"/>
    </row>
    <row r="5" spans="1:4" ht="12.75">
      <c r="A5" s="469" t="s">
        <v>632</v>
      </c>
      <c r="B5" s="470" t="s">
        <v>633</v>
      </c>
      <c r="C5" s="443">
        <v>39846000</v>
      </c>
      <c r="D5" s="576"/>
    </row>
    <row r="6" spans="1:4" ht="12.75" customHeight="1">
      <c r="A6" s="471" t="s">
        <v>634</v>
      </c>
      <c r="B6" s="472" t="s">
        <v>635</v>
      </c>
      <c r="C6" s="480">
        <f>SUM(C5)</f>
        <v>39846000</v>
      </c>
      <c r="D6" s="576"/>
    </row>
    <row r="7" spans="1:4" ht="12.75">
      <c r="A7" s="473" t="s">
        <v>636</v>
      </c>
      <c r="B7" s="474" t="s">
        <v>637</v>
      </c>
      <c r="C7" s="443">
        <v>3657200</v>
      </c>
      <c r="D7" s="576"/>
    </row>
    <row r="8" spans="1:4" ht="12.75">
      <c r="A8" s="473" t="s">
        <v>638</v>
      </c>
      <c r="B8" s="474" t="s">
        <v>639</v>
      </c>
      <c r="C8" s="443">
        <v>5088000</v>
      </c>
      <c r="D8" s="576"/>
    </row>
    <row r="9" spans="1:4" ht="12.75">
      <c r="A9" s="473" t="s">
        <v>640</v>
      </c>
      <c r="B9" s="474" t="s">
        <v>641</v>
      </c>
      <c r="C9" s="443">
        <v>793983</v>
      </c>
      <c r="D9" s="576"/>
    </row>
    <row r="10" spans="1:4" ht="12.75">
      <c r="A10" s="473" t="s">
        <v>642</v>
      </c>
      <c r="B10" s="474" t="s">
        <v>643</v>
      </c>
      <c r="C10" s="443">
        <v>2985050</v>
      </c>
      <c r="D10" s="576"/>
    </row>
    <row r="11" spans="1:4" ht="12.75">
      <c r="A11" s="471" t="s">
        <v>644</v>
      </c>
      <c r="B11" s="475" t="s">
        <v>645</v>
      </c>
      <c r="C11" s="480">
        <f>SUM(C7:C10)</f>
        <v>12524233</v>
      </c>
      <c r="D11" s="576"/>
    </row>
    <row r="12" spans="1:4" ht="12.75">
      <c r="A12" s="471" t="s">
        <v>646</v>
      </c>
      <c r="B12" s="475" t="s">
        <v>647</v>
      </c>
      <c r="C12" s="480">
        <v>6000000</v>
      </c>
      <c r="D12" s="576"/>
    </row>
    <row r="13" spans="1:4" ht="12.75">
      <c r="A13" s="471" t="s">
        <v>648</v>
      </c>
      <c r="B13" s="475" t="s">
        <v>649</v>
      </c>
      <c r="C13" s="480">
        <v>30600</v>
      </c>
      <c r="D13" s="576"/>
    </row>
    <row r="14" spans="1:4" ht="12.75">
      <c r="A14" s="471" t="s">
        <v>650</v>
      </c>
      <c r="B14" s="475" t="s">
        <v>651</v>
      </c>
      <c r="C14" s="480">
        <v>454950</v>
      </c>
      <c r="D14" s="576"/>
    </row>
    <row r="15" spans="1:4" ht="12.75">
      <c r="A15" s="471" t="s">
        <v>652</v>
      </c>
      <c r="B15" s="475" t="s">
        <v>653</v>
      </c>
      <c r="C15" s="480">
        <v>11771157</v>
      </c>
      <c r="D15" s="576"/>
    </row>
    <row r="16" spans="1:4" ht="12.75">
      <c r="A16" s="471" t="s">
        <v>654</v>
      </c>
      <c r="B16" s="475" t="s">
        <v>684</v>
      </c>
      <c r="C16" s="480">
        <v>48312</v>
      </c>
      <c r="D16" s="576"/>
    </row>
    <row r="17" spans="1:4" ht="12.75">
      <c r="A17" s="471" t="s">
        <v>654</v>
      </c>
      <c r="B17" s="475" t="s">
        <v>655</v>
      </c>
      <c r="C17" s="480">
        <v>324200</v>
      </c>
      <c r="D17" s="576"/>
    </row>
    <row r="18" spans="1:4" ht="15.75">
      <c r="A18" s="476" t="s">
        <v>656</v>
      </c>
      <c r="B18" s="477" t="s">
        <v>657</v>
      </c>
      <c r="C18" s="481">
        <f>C6+C11+C12+C13+C14+C15+C16+C17</f>
        <v>70999452</v>
      </c>
      <c r="D18" s="576"/>
    </row>
    <row r="19" spans="1:4" ht="12.75">
      <c r="A19" s="478" t="s">
        <v>658</v>
      </c>
      <c r="B19" s="474" t="s">
        <v>659</v>
      </c>
      <c r="C19" s="443">
        <v>17970600</v>
      </c>
      <c r="D19" s="576"/>
    </row>
    <row r="20" spans="1:4" ht="12.75">
      <c r="A20" s="478" t="s">
        <v>660</v>
      </c>
      <c r="B20" s="474" t="s">
        <v>661</v>
      </c>
      <c r="C20" s="443">
        <v>5880000</v>
      </c>
      <c r="D20" s="576"/>
    </row>
    <row r="21" spans="1:4" ht="12.75">
      <c r="A21" s="478" t="s">
        <v>662</v>
      </c>
      <c r="B21" s="474" t="s">
        <v>659</v>
      </c>
      <c r="C21" s="443">
        <v>8690700</v>
      </c>
      <c r="D21" s="576"/>
    </row>
    <row r="22" spans="1:4" ht="12.75">
      <c r="A22" s="478" t="s">
        <v>663</v>
      </c>
      <c r="B22" s="474" t="s">
        <v>661</v>
      </c>
      <c r="C22" s="443">
        <v>2940000</v>
      </c>
      <c r="D22" s="576"/>
    </row>
    <row r="23" spans="1:4" ht="12.75">
      <c r="A23" s="478" t="s">
        <v>664</v>
      </c>
      <c r="B23" s="474" t="s">
        <v>681</v>
      </c>
      <c r="C23" s="443">
        <v>3268000</v>
      </c>
      <c r="D23" s="576"/>
    </row>
    <row r="24" spans="1:4" ht="12.75" customHeight="1">
      <c r="A24" s="478" t="s">
        <v>665</v>
      </c>
      <c r="B24" s="474" t="s">
        <v>682</v>
      </c>
      <c r="C24" s="443">
        <v>1552300</v>
      </c>
      <c r="D24" s="576"/>
    </row>
    <row r="25" spans="1:4" ht="22.5">
      <c r="A25" s="479" t="s">
        <v>666</v>
      </c>
      <c r="B25" s="474" t="s">
        <v>683</v>
      </c>
      <c r="C25" s="443">
        <v>401000</v>
      </c>
      <c r="D25" s="576"/>
    </row>
    <row r="26" spans="1:4" ht="15.75">
      <c r="A26" s="476" t="s">
        <v>667</v>
      </c>
      <c r="B26" s="477" t="s">
        <v>668</v>
      </c>
      <c r="C26" s="481">
        <f>SUM(C19:C25)</f>
        <v>40702600</v>
      </c>
      <c r="D26" s="576"/>
    </row>
    <row r="27" spans="1:4" ht="12.75">
      <c r="A27" s="478" t="s">
        <v>669</v>
      </c>
      <c r="B27" s="474" t="s">
        <v>670</v>
      </c>
      <c r="C27" s="443">
        <v>20159000</v>
      </c>
      <c r="D27" s="576"/>
    </row>
    <row r="28" spans="1:4" ht="12.75">
      <c r="A28" s="478" t="s">
        <v>671</v>
      </c>
      <c r="B28" s="474" t="s">
        <v>672</v>
      </c>
      <c r="C28" s="443">
        <v>3400000</v>
      </c>
      <c r="D28" s="576"/>
    </row>
    <row r="29" spans="1:4" ht="12.75">
      <c r="A29" s="478" t="s">
        <v>685</v>
      </c>
      <c r="B29" s="474" t="s">
        <v>673</v>
      </c>
      <c r="C29" s="443">
        <v>9443000</v>
      </c>
      <c r="D29" s="576"/>
    </row>
    <row r="30" spans="1:4" ht="12.75">
      <c r="A30" s="478" t="s">
        <v>675</v>
      </c>
      <c r="B30" s="474" t="s">
        <v>674</v>
      </c>
      <c r="C30" s="443">
        <v>14696198</v>
      </c>
      <c r="D30" s="576"/>
    </row>
    <row r="31" spans="1:4" ht="12.75">
      <c r="A31" s="478" t="s">
        <v>686</v>
      </c>
      <c r="B31" s="474" t="s">
        <v>676</v>
      </c>
      <c r="C31" s="443">
        <v>2708640</v>
      </c>
      <c r="D31" s="576"/>
    </row>
    <row r="32" spans="1:4" ht="31.5">
      <c r="A32" s="476" t="s">
        <v>677</v>
      </c>
      <c r="B32" s="477" t="s">
        <v>678</v>
      </c>
      <c r="C32" s="481">
        <f>SUM(C27:C31)</f>
        <v>50406838</v>
      </c>
      <c r="D32" s="576"/>
    </row>
    <row r="33" spans="1:4" ht="15.75">
      <c r="A33" s="476" t="s">
        <v>679</v>
      </c>
      <c r="B33" s="477" t="s">
        <v>680</v>
      </c>
      <c r="C33" s="484">
        <v>2450744</v>
      </c>
      <c r="D33" s="576"/>
    </row>
    <row r="34" spans="1:4" ht="15.75">
      <c r="A34" s="444"/>
      <c r="B34" s="485" t="s">
        <v>687</v>
      </c>
      <c r="C34" s="486">
        <v>6118438</v>
      </c>
      <c r="D34" s="576"/>
    </row>
    <row r="35" spans="1:4" ht="12.75">
      <c r="A35" s="444"/>
      <c r="B35" s="487"/>
      <c r="C35" s="488"/>
      <c r="D35" s="576"/>
    </row>
    <row r="36" spans="1:4" ht="12.75">
      <c r="A36" s="444"/>
      <c r="B36" s="487"/>
      <c r="C36" s="488"/>
      <c r="D36" s="576"/>
    </row>
    <row r="37" spans="1:4" ht="12.75">
      <c r="A37" s="444"/>
      <c r="B37" s="487"/>
      <c r="C37" s="488"/>
      <c r="D37" s="576"/>
    </row>
    <row r="38" spans="1:4" ht="12.75">
      <c r="A38" s="444"/>
      <c r="B38" s="487"/>
      <c r="C38" s="488"/>
      <c r="D38" s="576"/>
    </row>
    <row r="39" spans="1:4" ht="13.5" thickBot="1">
      <c r="A39" s="445"/>
      <c r="B39" s="489"/>
      <c r="C39" s="490"/>
      <c r="D39" s="576"/>
    </row>
    <row r="40" spans="1:4" s="447" customFormat="1" ht="19.5" customHeight="1" thickBot="1">
      <c r="A40" s="446"/>
      <c r="B40" s="482" t="s">
        <v>38</v>
      </c>
      <c r="C40" s="483">
        <f>C18+C26+C32+C33+C34</f>
        <v>170678072</v>
      </c>
      <c r="D40" s="576"/>
    </row>
    <row r="41" spans="1:2" ht="12.75">
      <c r="A41" s="577" t="s">
        <v>606</v>
      </c>
      <c r="B41" s="577"/>
    </row>
  </sheetData>
  <sheetProtection/>
  <mergeCells count="3">
    <mergeCell ref="B1:C1"/>
    <mergeCell ref="D1:D40"/>
    <mergeCell ref="A41:B4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25">
      <selection activeCell="E124" sqref="E124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72"/>
      <c r="B1" s="499" t="str">
        <f>CONCATENATE("1.1. melléklet ",Z_ALAPADATOK!A7," ",Z_ALAPADATOK!B7," ",Z_ALAPADATOK!C7," ",Z_ALAPADATOK!D7," ",Z_ALAPADATOK!E7," ",Z_ALAPADATOK!F7," ",Z_ALAPADATOK!G7," ",Z_ALAPADATOK!H7)</f>
        <v>1.1. melléklet a … / 2019. ( … ) önkormányzati rendelethez</v>
      </c>
      <c r="C1" s="500"/>
      <c r="D1" s="500"/>
      <c r="E1" s="500"/>
    </row>
    <row r="2" spans="1:5" ht="15.75">
      <c r="A2" s="501" t="str">
        <f>CONCATENATE(Z_ALAPADATOK!A3)</f>
        <v>Tiszaszőlős Községi Önkormányzat</v>
      </c>
      <c r="B2" s="502"/>
      <c r="C2" s="502"/>
      <c r="D2" s="502"/>
      <c r="E2" s="502"/>
    </row>
    <row r="3" spans="1:5" ht="15.75">
      <c r="A3" s="501" t="s">
        <v>586</v>
      </c>
      <c r="B3" s="501"/>
      <c r="C3" s="503"/>
      <c r="D3" s="501"/>
      <c r="E3" s="501"/>
    </row>
    <row r="4" spans="1:5" ht="12" customHeight="1">
      <c r="A4" s="501"/>
      <c r="B4" s="501"/>
      <c r="C4" s="503"/>
      <c r="D4" s="501"/>
      <c r="E4" s="501"/>
    </row>
    <row r="5" spans="1:5" ht="15.75">
      <c r="A5" s="372"/>
      <c r="B5" s="372"/>
      <c r="C5" s="373"/>
      <c r="D5" s="374"/>
      <c r="E5" s="374"/>
    </row>
    <row r="6" spans="1:5" ht="15.75" customHeight="1">
      <c r="A6" s="513" t="s">
        <v>3</v>
      </c>
      <c r="B6" s="513"/>
      <c r="C6" s="513"/>
      <c r="D6" s="513"/>
      <c r="E6" s="513"/>
    </row>
    <row r="7" spans="1:5" ht="15.75" customHeight="1" thickBot="1">
      <c r="A7" s="515" t="s">
        <v>102</v>
      </c>
      <c r="B7" s="515"/>
      <c r="C7" s="375"/>
      <c r="D7" s="374"/>
      <c r="E7" s="375" t="s">
        <v>494</v>
      </c>
    </row>
    <row r="8" spans="1:5" ht="15.75">
      <c r="A8" s="505" t="s">
        <v>52</v>
      </c>
      <c r="B8" s="507" t="s">
        <v>5</v>
      </c>
      <c r="C8" s="509" t="str">
        <f>+CONCATENATE(LEFT(Z_ÖSSZEFÜGGÉSEK!A6,4),". évi")</f>
        <v>2018. évi</v>
      </c>
      <c r="D8" s="510"/>
      <c r="E8" s="511"/>
    </row>
    <row r="9" spans="1:5" ht="24.75" thickBot="1">
      <c r="A9" s="506"/>
      <c r="B9" s="508"/>
      <c r="C9" s="242" t="s">
        <v>418</v>
      </c>
      <c r="D9" s="241" t="s">
        <v>419</v>
      </c>
      <c r="E9" s="361" t="str">
        <f>+CONCATENATE(LEFT(Z_ÖSSZEFÜGGÉSEK!A6,4),". XII. 31.",CHAR(10),"teljesítés")</f>
        <v>2018. XII. 31.
teljesítés</v>
      </c>
    </row>
    <row r="10" spans="1:5" s="168" customFormat="1" ht="12" customHeight="1" thickBot="1">
      <c r="A10" s="164" t="s">
        <v>385</v>
      </c>
      <c r="B10" s="165" t="s">
        <v>386</v>
      </c>
      <c r="C10" s="165" t="s">
        <v>387</v>
      </c>
      <c r="D10" s="165" t="s">
        <v>389</v>
      </c>
      <c r="E10" s="243" t="s">
        <v>388</v>
      </c>
    </row>
    <row r="11" spans="1:5" s="169" customFormat="1" ht="12" customHeight="1" thickBot="1">
      <c r="A11" s="18" t="s">
        <v>6</v>
      </c>
      <c r="B11" s="19" t="s">
        <v>160</v>
      </c>
      <c r="C11" s="157">
        <f>+C12+C13+C14+C15+C16+C17</f>
        <v>289906840</v>
      </c>
      <c r="D11" s="157">
        <f>+D12+D13+D14+D15+D16+D17</f>
        <v>170678072</v>
      </c>
      <c r="E11" s="93">
        <f>+E12+E13+E14+E15+E16+E17</f>
        <v>170678072</v>
      </c>
    </row>
    <row r="12" spans="1:5" s="169" customFormat="1" ht="12" customHeight="1">
      <c r="A12" s="13" t="s">
        <v>64</v>
      </c>
      <c r="B12" s="170" t="s">
        <v>161</v>
      </c>
      <c r="C12" s="159">
        <v>70951140</v>
      </c>
      <c r="D12" s="159">
        <v>70999452</v>
      </c>
      <c r="E12" s="95">
        <v>70999452</v>
      </c>
    </row>
    <row r="13" spans="1:5" s="169" customFormat="1" ht="12" customHeight="1">
      <c r="A13" s="12" t="s">
        <v>65</v>
      </c>
      <c r="B13" s="171" t="s">
        <v>162</v>
      </c>
      <c r="C13" s="158">
        <v>40904367</v>
      </c>
      <c r="D13" s="158">
        <v>40702600</v>
      </c>
      <c r="E13" s="94">
        <v>40702600</v>
      </c>
    </row>
    <row r="14" spans="1:5" s="169" customFormat="1" ht="12" customHeight="1">
      <c r="A14" s="12" t="s">
        <v>66</v>
      </c>
      <c r="B14" s="171" t="s">
        <v>163</v>
      </c>
      <c r="C14" s="158">
        <v>53418469</v>
      </c>
      <c r="D14" s="158">
        <v>50406838</v>
      </c>
      <c r="E14" s="94">
        <v>50406838</v>
      </c>
    </row>
    <row r="15" spans="1:5" s="169" customFormat="1" ht="12" customHeight="1">
      <c r="A15" s="12" t="s">
        <v>67</v>
      </c>
      <c r="B15" s="171" t="s">
        <v>164</v>
      </c>
      <c r="C15" s="158">
        <v>1885180</v>
      </c>
      <c r="D15" s="158">
        <v>2450744</v>
      </c>
      <c r="E15" s="94">
        <v>2450744</v>
      </c>
    </row>
    <row r="16" spans="1:5" s="169" customFormat="1" ht="12" customHeight="1">
      <c r="A16" s="12" t="s">
        <v>99</v>
      </c>
      <c r="B16" s="101" t="s">
        <v>333</v>
      </c>
      <c r="C16" s="158">
        <v>122747684</v>
      </c>
      <c r="D16" s="158">
        <v>6118438</v>
      </c>
      <c r="E16" s="94">
        <v>6118438</v>
      </c>
    </row>
    <row r="17" spans="1:5" s="169" customFormat="1" ht="12" customHeight="1" thickBot="1">
      <c r="A17" s="14" t="s">
        <v>68</v>
      </c>
      <c r="B17" s="102" t="s">
        <v>334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165</v>
      </c>
      <c r="C18" s="157">
        <f>+C19+C20+C21+C22+C23</f>
        <v>32807894</v>
      </c>
      <c r="D18" s="157">
        <f>+D19+D20+D21+D22+D23</f>
        <v>204470422</v>
      </c>
      <c r="E18" s="93">
        <f>+E19+E20+E21+E22+E23</f>
        <v>146229639</v>
      </c>
    </row>
    <row r="19" spans="1:5" s="169" customFormat="1" ht="12" customHeight="1">
      <c r="A19" s="13" t="s">
        <v>70</v>
      </c>
      <c r="B19" s="170" t="s">
        <v>166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167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325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326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168</v>
      </c>
      <c r="C23" s="158">
        <v>32807894</v>
      </c>
      <c r="D23" s="158">
        <v>204470422</v>
      </c>
      <c r="E23" s="94">
        <v>146229639</v>
      </c>
    </row>
    <row r="24" spans="1:5" s="169" customFormat="1" ht="12" customHeight="1" thickBot="1">
      <c r="A24" s="14" t="s">
        <v>81</v>
      </c>
      <c r="B24" s="102" t="s">
        <v>169</v>
      </c>
      <c r="C24" s="160"/>
      <c r="D24" s="160">
        <v>82452044</v>
      </c>
      <c r="E24" s="96">
        <v>18993252</v>
      </c>
    </row>
    <row r="25" spans="1:5" s="169" customFormat="1" ht="12" customHeight="1" thickBot="1">
      <c r="A25" s="18" t="s">
        <v>8</v>
      </c>
      <c r="B25" s="19" t="s">
        <v>170</v>
      </c>
      <c r="C25" s="157">
        <f>+C26+C27+C28+C29+C30</f>
        <v>13128394</v>
      </c>
      <c r="D25" s="157">
        <f>+D26+D27+D28+D29+D30</f>
        <v>95775539</v>
      </c>
      <c r="E25" s="93">
        <f>+E26+E27+E28+E29+E30</f>
        <v>89566377</v>
      </c>
    </row>
    <row r="26" spans="1:5" s="169" customFormat="1" ht="12" customHeight="1">
      <c r="A26" s="13" t="s">
        <v>53</v>
      </c>
      <c r="B26" s="170" t="s">
        <v>171</v>
      </c>
      <c r="C26" s="159">
        <v>13128394</v>
      </c>
      <c r="D26" s="159">
        <v>73128394</v>
      </c>
      <c r="E26" s="95">
        <v>73128394</v>
      </c>
    </row>
    <row r="27" spans="1:5" s="169" customFormat="1" ht="12" customHeight="1">
      <c r="A27" s="12" t="s">
        <v>54</v>
      </c>
      <c r="B27" s="171" t="s">
        <v>172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327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328</v>
      </c>
      <c r="C29" s="158"/>
      <c r="D29" s="158"/>
      <c r="E29" s="94"/>
    </row>
    <row r="30" spans="1:5" s="169" customFormat="1" ht="12" customHeight="1">
      <c r="A30" s="12" t="s">
        <v>112</v>
      </c>
      <c r="B30" s="171" t="s">
        <v>173</v>
      </c>
      <c r="C30" s="158"/>
      <c r="D30" s="158">
        <v>22647145</v>
      </c>
      <c r="E30" s="94">
        <v>16437983</v>
      </c>
    </row>
    <row r="31" spans="1:5" s="169" customFormat="1" ht="12" customHeight="1" thickBot="1">
      <c r="A31" s="14" t="s">
        <v>113</v>
      </c>
      <c r="B31" s="172" t="s">
        <v>174</v>
      </c>
      <c r="C31" s="160"/>
      <c r="D31" s="160">
        <v>13660244</v>
      </c>
      <c r="E31" s="96">
        <v>7032744</v>
      </c>
    </row>
    <row r="32" spans="1:5" s="169" customFormat="1" ht="12" customHeight="1" thickBot="1">
      <c r="A32" s="18" t="s">
        <v>114</v>
      </c>
      <c r="B32" s="19" t="s">
        <v>482</v>
      </c>
      <c r="C32" s="163">
        <f>SUM(C33:C39)</f>
        <v>22430000</v>
      </c>
      <c r="D32" s="163">
        <f>SUM(D33:D39)</f>
        <v>22430000</v>
      </c>
      <c r="E32" s="199">
        <f>SUM(E33:E39)</f>
        <v>34848748</v>
      </c>
    </row>
    <row r="33" spans="1:5" s="169" customFormat="1" ht="12" customHeight="1">
      <c r="A33" s="13" t="s">
        <v>175</v>
      </c>
      <c r="B33" s="170" t="s">
        <v>483</v>
      </c>
      <c r="C33" s="159">
        <v>480000</v>
      </c>
      <c r="D33" s="159">
        <v>480000</v>
      </c>
      <c r="E33" s="95">
        <v>200340</v>
      </c>
    </row>
    <row r="34" spans="1:5" s="169" customFormat="1" ht="12" customHeight="1">
      <c r="A34" s="12" t="s">
        <v>176</v>
      </c>
      <c r="B34" s="171" t="s">
        <v>484</v>
      </c>
      <c r="C34" s="158">
        <v>800000</v>
      </c>
      <c r="D34" s="158">
        <v>800000</v>
      </c>
      <c r="E34" s="94">
        <v>1032600</v>
      </c>
    </row>
    <row r="35" spans="1:5" s="169" customFormat="1" ht="12" customHeight="1">
      <c r="A35" s="12" t="s">
        <v>177</v>
      </c>
      <c r="B35" s="171" t="s">
        <v>485</v>
      </c>
      <c r="C35" s="158">
        <v>18000000</v>
      </c>
      <c r="D35" s="158">
        <v>18000000</v>
      </c>
      <c r="E35" s="94">
        <v>30411555</v>
      </c>
    </row>
    <row r="36" spans="1:5" s="169" customFormat="1" ht="12" customHeight="1">
      <c r="A36" s="12" t="s">
        <v>178</v>
      </c>
      <c r="B36" s="171" t="s">
        <v>486</v>
      </c>
      <c r="C36" s="158">
        <v>100000</v>
      </c>
      <c r="D36" s="158">
        <v>100000</v>
      </c>
      <c r="E36" s="94"/>
    </row>
    <row r="37" spans="1:5" s="169" customFormat="1" ht="12" customHeight="1">
      <c r="A37" s="12" t="s">
        <v>487</v>
      </c>
      <c r="B37" s="171" t="s">
        <v>179</v>
      </c>
      <c r="C37" s="158">
        <v>2500000</v>
      </c>
      <c r="D37" s="158">
        <v>2500000</v>
      </c>
      <c r="E37" s="94">
        <v>2715916</v>
      </c>
    </row>
    <row r="38" spans="1:5" s="169" customFormat="1" ht="12" customHeight="1">
      <c r="A38" s="12" t="s">
        <v>488</v>
      </c>
      <c r="B38" s="171" t="s">
        <v>180</v>
      </c>
      <c r="C38" s="158">
        <v>200000</v>
      </c>
      <c r="D38" s="158">
        <v>200000</v>
      </c>
      <c r="E38" s="94"/>
    </row>
    <row r="39" spans="1:5" s="169" customFormat="1" ht="12" customHeight="1" thickBot="1">
      <c r="A39" s="14" t="s">
        <v>489</v>
      </c>
      <c r="B39" s="321" t="s">
        <v>181</v>
      </c>
      <c r="C39" s="160">
        <v>350000</v>
      </c>
      <c r="D39" s="160">
        <v>350000</v>
      </c>
      <c r="E39" s="96">
        <v>488337</v>
      </c>
    </row>
    <row r="40" spans="1:5" s="169" customFormat="1" ht="12" customHeight="1" thickBot="1">
      <c r="A40" s="18" t="s">
        <v>10</v>
      </c>
      <c r="B40" s="19" t="s">
        <v>335</v>
      </c>
      <c r="C40" s="157">
        <f>SUM(C41:C51)</f>
        <v>19422176</v>
      </c>
      <c r="D40" s="157">
        <f>SUM(D41:D51)</f>
        <v>19472176</v>
      </c>
      <c r="E40" s="93">
        <f>SUM(E41:E51)</f>
        <v>19368088</v>
      </c>
    </row>
    <row r="41" spans="1:5" s="169" customFormat="1" ht="12" customHeight="1">
      <c r="A41" s="13" t="s">
        <v>57</v>
      </c>
      <c r="B41" s="170" t="s">
        <v>184</v>
      </c>
      <c r="C41" s="159">
        <v>2000000</v>
      </c>
      <c r="D41" s="159">
        <v>2000000</v>
      </c>
      <c r="E41" s="95">
        <v>1796066</v>
      </c>
    </row>
    <row r="42" spans="1:5" s="169" customFormat="1" ht="12" customHeight="1">
      <c r="A42" s="12" t="s">
        <v>58</v>
      </c>
      <c r="B42" s="171" t="s">
        <v>185</v>
      </c>
      <c r="C42" s="158">
        <v>7115000</v>
      </c>
      <c r="D42" s="158">
        <v>7115000</v>
      </c>
      <c r="E42" s="94">
        <v>6849147</v>
      </c>
    </row>
    <row r="43" spans="1:5" s="169" customFormat="1" ht="12" customHeight="1">
      <c r="A43" s="12" t="s">
        <v>59</v>
      </c>
      <c r="B43" s="171" t="s">
        <v>186</v>
      </c>
      <c r="C43" s="158">
        <v>7276000</v>
      </c>
      <c r="D43" s="158">
        <v>7276000</v>
      </c>
      <c r="E43" s="94">
        <v>6653840</v>
      </c>
    </row>
    <row r="44" spans="1:5" s="169" customFormat="1" ht="12" customHeight="1">
      <c r="A44" s="12" t="s">
        <v>116</v>
      </c>
      <c r="B44" s="171" t="s">
        <v>187</v>
      </c>
      <c r="C44" s="158"/>
      <c r="D44" s="158"/>
      <c r="E44" s="94"/>
    </row>
    <row r="45" spans="1:5" s="169" customFormat="1" ht="12" customHeight="1">
      <c r="A45" s="12" t="s">
        <v>117</v>
      </c>
      <c r="B45" s="171" t="s">
        <v>188</v>
      </c>
      <c r="C45" s="158">
        <v>542595</v>
      </c>
      <c r="D45" s="158">
        <v>542595</v>
      </c>
      <c r="E45" s="94">
        <v>612442</v>
      </c>
    </row>
    <row r="46" spans="1:5" s="169" customFormat="1" ht="12" customHeight="1">
      <c r="A46" s="12" t="s">
        <v>118</v>
      </c>
      <c r="B46" s="171" t="s">
        <v>189</v>
      </c>
      <c r="C46" s="158">
        <v>2488581</v>
      </c>
      <c r="D46" s="158">
        <v>2488581</v>
      </c>
      <c r="E46" s="94">
        <v>2344705</v>
      </c>
    </row>
    <row r="47" spans="1:5" s="169" customFormat="1" ht="12" customHeight="1">
      <c r="A47" s="12" t="s">
        <v>119</v>
      </c>
      <c r="B47" s="171" t="s">
        <v>190</v>
      </c>
      <c r="C47" s="158"/>
      <c r="D47" s="158"/>
      <c r="E47" s="94"/>
    </row>
    <row r="48" spans="1:5" s="169" customFormat="1" ht="12" customHeight="1">
      <c r="A48" s="12" t="s">
        <v>120</v>
      </c>
      <c r="B48" s="171" t="s">
        <v>490</v>
      </c>
      <c r="C48" s="158"/>
      <c r="D48" s="158"/>
      <c r="E48" s="94"/>
    </row>
    <row r="49" spans="1:5" s="169" customFormat="1" ht="12" customHeight="1">
      <c r="A49" s="12" t="s">
        <v>182</v>
      </c>
      <c r="B49" s="171" t="s">
        <v>192</v>
      </c>
      <c r="C49" s="161"/>
      <c r="D49" s="161"/>
      <c r="E49" s="97"/>
    </row>
    <row r="50" spans="1:5" s="169" customFormat="1" ht="12" customHeight="1">
      <c r="A50" s="14" t="s">
        <v>183</v>
      </c>
      <c r="B50" s="172" t="s">
        <v>337</v>
      </c>
      <c r="C50" s="162"/>
      <c r="D50" s="162"/>
      <c r="E50" s="98"/>
    </row>
    <row r="51" spans="1:5" s="169" customFormat="1" ht="12" customHeight="1" thickBot="1">
      <c r="A51" s="14" t="s">
        <v>336</v>
      </c>
      <c r="B51" s="102" t="s">
        <v>193</v>
      </c>
      <c r="C51" s="162"/>
      <c r="D51" s="162">
        <v>50000</v>
      </c>
      <c r="E51" s="98">
        <v>1111888</v>
      </c>
    </row>
    <row r="52" spans="1:5" s="169" customFormat="1" ht="12" customHeight="1" thickBot="1">
      <c r="A52" s="18" t="s">
        <v>11</v>
      </c>
      <c r="B52" s="19" t="s">
        <v>194</v>
      </c>
      <c r="C52" s="157">
        <f>SUM(C53:C57)</f>
        <v>0</v>
      </c>
      <c r="D52" s="157">
        <f>SUM(D53:D57)</f>
        <v>0</v>
      </c>
      <c r="E52" s="93">
        <f>SUM(E53:E57)</f>
        <v>64000</v>
      </c>
    </row>
    <row r="53" spans="1:5" s="169" customFormat="1" ht="12" customHeight="1">
      <c r="A53" s="13" t="s">
        <v>60</v>
      </c>
      <c r="B53" s="170" t="s">
        <v>198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199</v>
      </c>
      <c r="C54" s="161"/>
      <c r="D54" s="161"/>
      <c r="E54" s="97">
        <v>64000</v>
      </c>
    </row>
    <row r="55" spans="1:5" s="169" customFormat="1" ht="12" customHeight="1">
      <c r="A55" s="12" t="s">
        <v>195</v>
      </c>
      <c r="B55" s="171" t="s">
        <v>200</v>
      </c>
      <c r="C55" s="161"/>
      <c r="D55" s="161"/>
      <c r="E55" s="97"/>
    </row>
    <row r="56" spans="1:5" s="169" customFormat="1" ht="12" customHeight="1">
      <c r="A56" s="12" t="s">
        <v>196</v>
      </c>
      <c r="B56" s="171" t="s">
        <v>201</v>
      </c>
      <c r="C56" s="161"/>
      <c r="D56" s="161"/>
      <c r="E56" s="97"/>
    </row>
    <row r="57" spans="1:5" s="169" customFormat="1" ht="12" customHeight="1" thickBot="1">
      <c r="A57" s="14" t="s">
        <v>197</v>
      </c>
      <c r="B57" s="102" t="s">
        <v>202</v>
      </c>
      <c r="C57" s="162"/>
      <c r="D57" s="162"/>
      <c r="E57" s="98"/>
    </row>
    <row r="58" spans="1:5" s="169" customFormat="1" ht="12" customHeight="1" thickBot="1">
      <c r="A58" s="18" t="s">
        <v>121</v>
      </c>
      <c r="B58" s="19" t="s">
        <v>203</v>
      </c>
      <c r="C58" s="157">
        <f>SUM(C59:C61)</f>
        <v>240000</v>
      </c>
      <c r="D58" s="157">
        <f>SUM(D59:D61)</f>
        <v>605000</v>
      </c>
      <c r="E58" s="93">
        <f>SUM(E59:E61)</f>
        <v>6454249</v>
      </c>
    </row>
    <row r="59" spans="1:5" s="169" customFormat="1" ht="12" customHeight="1">
      <c r="A59" s="13" t="s">
        <v>62</v>
      </c>
      <c r="B59" s="170" t="s">
        <v>204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329</v>
      </c>
      <c r="C60" s="158"/>
      <c r="D60" s="158"/>
      <c r="E60" s="94"/>
    </row>
    <row r="61" spans="1:5" s="169" customFormat="1" ht="12" customHeight="1">
      <c r="A61" s="12" t="s">
        <v>207</v>
      </c>
      <c r="B61" s="171" t="s">
        <v>205</v>
      </c>
      <c r="C61" s="158">
        <v>240000</v>
      </c>
      <c r="D61" s="158">
        <v>605000</v>
      </c>
      <c r="E61" s="94">
        <v>6454249</v>
      </c>
    </row>
    <row r="62" spans="1:5" s="169" customFormat="1" ht="12" customHeight="1" thickBot="1">
      <c r="A62" s="14" t="s">
        <v>208</v>
      </c>
      <c r="B62" s="102" t="s">
        <v>206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209</v>
      </c>
      <c r="C63" s="157">
        <f>SUM(C64:C66)</f>
        <v>0</v>
      </c>
      <c r="D63" s="157">
        <f>SUM(D64:D66)</f>
        <v>4008662</v>
      </c>
      <c r="E63" s="93">
        <f>SUM(E64:E66)</f>
        <v>0</v>
      </c>
    </row>
    <row r="64" spans="1:5" s="169" customFormat="1" ht="12" customHeight="1">
      <c r="A64" s="13" t="s">
        <v>122</v>
      </c>
      <c r="B64" s="170" t="s">
        <v>211</v>
      </c>
      <c r="C64" s="161"/>
      <c r="D64" s="161"/>
      <c r="E64" s="97"/>
    </row>
    <row r="65" spans="1:5" s="169" customFormat="1" ht="12" customHeight="1">
      <c r="A65" s="12" t="s">
        <v>123</v>
      </c>
      <c r="B65" s="171" t="s">
        <v>330</v>
      </c>
      <c r="C65" s="161"/>
      <c r="D65" s="161"/>
      <c r="E65" s="97"/>
    </row>
    <row r="66" spans="1:5" s="169" customFormat="1" ht="12" customHeight="1">
      <c r="A66" s="12" t="s">
        <v>142</v>
      </c>
      <c r="B66" s="171" t="s">
        <v>212</v>
      </c>
      <c r="C66" s="161"/>
      <c r="D66" s="161">
        <v>4008662</v>
      </c>
      <c r="E66" s="97"/>
    </row>
    <row r="67" spans="1:5" s="169" customFormat="1" ht="12" customHeight="1" thickBot="1">
      <c r="A67" s="14" t="s">
        <v>210</v>
      </c>
      <c r="B67" s="102" t="s">
        <v>213</v>
      </c>
      <c r="C67" s="161"/>
      <c r="D67" s="161"/>
      <c r="E67" s="97"/>
    </row>
    <row r="68" spans="1:5" s="169" customFormat="1" ht="12" customHeight="1" thickBot="1">
      <c r="A68" s="225" t="s">
        <v>377</v>
      </c>
      <c r="B68" s="19" t="s">
        <v>214</v>
      </c>
      <c r="C68" s="163">
        <f>+C11+C18+C25+C32+C40+C52+C58+C63</f>
        <v>377935304</v>
      </c>
      <c r="D68" s="163">
        <f>+D11+D18+D25+D32+D40+D52+D58+D63</f>
        <v>517439871</v>
      </c>
      <c r="E68" s="199">
        <f>+E11+E18+E25+E32+E40+E52+E58+E63</f>
        <v>467209173</v>
      </c>
    </row>
    <row r="69" spans="1:5" s="169" customFormat="1" ht="12" customHeight="1" thickBot="1">
      <c r="A69" s="211" t="s">
        <v>215</v>
      </c>
      <c r="B69" s="100" t="s">
        <v>216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244</v>
      </c>
      <c r="B70" s="170" t="s">
        <v>217</v>
      </c>
      <c r="C70" s="161"/>
      <c r="D70" s="161"/>
      <c r="E70" s="97"/>
    </row>
    <row r="71" spans="1:5" s="169" customFormat="1" ht="12" customHeight="1">
      <c r="A71" s="12" t="s">
        <v>253</v>
      </c>
      <c r="B71" s="171" t="s">
        <v>218</v>
      </c>
      <c r="C71" s="161"/>
      <c r="D71" s="161"/>
      <c r="E71" s="97"/>
    </row>
    <row r="72" spans="1:5" s="169" customFormat="1" ht="12" customHeight="1" thickBot="1">
      <c r="A72" s="14" t="s">
        <v>254</v>
      </c>
      <c r="B72" s="221" t="s">
        <v>362</v>
      </c>
      <c r="C72" s="161"/>
      <c r="D72" s="161"/>
      <c r="E72" s="97"/>
    </row>
    <row r="73" spans="1:5" s="169" customFormat="1" ht="12" customHeight="1" thickBot="1">
      <c r="A73" s="211" t="s">
        <v>220</v>
      </c>
      <c r="B73" s="100" t="s">
        <v>221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100</v>
      </c>
      <c r="B74" s="359" t="s">
        <v>222</v>
      </c>
      <c r="C74" s="161"/>
      <c r="D74" s="161"/>
      <c r="E74" s="97"/>
    </row>
    <row r="75" spans="1:5" s="169" customFormat="1" ht="12" customHeight="1">
      <c r="A75" s="12" t="s">
        <v>101</v>
      </c>
      <c r="B75" s="359" t="s">
        <v>497</v>
      </c>
      <c r="C75" s="161"/>
      <c r="D75" s="161"/>
      <c r="E75" s="97"/>
    </row>
    <row r="76" spans="1:5" s="169" customFormat="1" ht="12" customHeight="1">
      <c r="A76" s="12" t="s">
        <v>245</v>
      </c>
      <c r="B76" s="359" t="s">
        <v>223</v>
      </c>
      <c r="C76" s="161"/>
      <c r="D76" s="161"/>
      <c r="E76" s="97"/>
    </row>
    <row r="77" spans="1:5" s="169" customFormat="1" ht="12" customHeight="1" thickBot="1">
      <c r="A77" s="14" t="s">
        <v>246</v>
      </c>
      <c r="B77" s="360" t="s">
        <v>498</v>
      </c>
      <c r="C77" s="161"/>
      <c r="D77" s="161"/>
      <c r="E77" s="97"/>
    </row>
    <row r="78" spans="1:5" s="169" customFormat="1" ht="12" customHeight="1" thickBot="1">
      <c r="A78" s="211" t="s">
        <v>224</v>
      </c>
      <c r="B78" s="100" t="s">
        <v>225</v>
      </c>
      <c r="C78" s="157">
        <f>SUM(C79:C80)</f>
        <v>0</v>
      </c>
      <c r="D78" s="157">
        <f>SUM(D79:D80)</f>
        <v>763453852</v>
      </c>
      <c r="E78" s="93">
        <f>SUM(E79:E80)</f>
        <v>763453852</v>
      </c>
    </row>
    <row r="79" spans="1:5" s="169" customFormat="1" ht="12" customHeight="1">
      <c r="A79" s="13" t="s">
        <v>247</v>
      </c>
      <c r="B79" s="170" t="s">
        <v>226</v>
      </c>
      <c r="C79" s="161"/>
      <c r="D79" s="161">
        <v>763453852</v>
      </c>
      <c r="E79" s="97">
        <v>763453852</v>
      </c>
    </row>
    <row r="80" spans="1:5" s="169" customFormat="1" ht="12" customHeight="1" thickBot="1">
      <c r="A80" s="14" t="s">
        <v>248</v>
      </c>
      <c r="B80" s="102" t="s">
        <v>227</v>
      </c>
      <c r="C80" s="161"/>
      <c r="D80" s="161"/>
      <c r="E80" s="97"/>
    </row>
    <row r="81" spans="1:5" s="169" customFormat="1" ht="12" customHeight="1" thickBot="1">
      <c r="A81" s="211" t="s">
        <v>228</v>
      </c>
      <c r="B81" s="100" t="s">
        <v>229</v>
      </c>
      <c r="C81" s="157">
        <f>SUM(C82:C84)</f>
        <v>0</v>
      </c>
      <c r="D81" s="157">
        <f>SUM(D82:D84)</f>
        <v>6133570</v>
      </c>
      <c r="E81" s="93">
        <f>SUM(E82:E84)</f>
        <v>6133570</v>
      </c>
    </row>
    <row r="82" spans="1:5" s="169" customFormat="1" ht="12" customHeight="1">
      <c r="A82" s="13" t="s">
        <v>249</v>
      </c>
      <c r="B82" s="170" t="s">
        <v>230</v>
      </c>
      <c r="C82" s="161"/>
      <c r="D82" s="161">
        <v>6133570</v>
      </c>
      <c r="E82" s="97">
        <v>6133570</v>
      </c>
    </row>
    <row r="83" spans="1:5" s="169" customFormat="1" ht="12" customHeight="1">
      <c r="A83" s="12" t="s">
        <v>250</v>
      </c>
      <c r="B83" s="171" t="s">
        <v>231</v>
      </c>
      <c r="C83" s="161"/>
      <c r="D83" s="161"/>
      <c r="E83" s="97"/>
    </row>
    <row r="84" spans="1:5" s="169" customFormat="1" ht="12" customHeight="1" thickBot="1">
      <c r="A84" s="14" t="s">
        <v>251</v>
      </c>
      <c r="B84" s="102" t="s">
        <v>499</v>
      </c>
      <c r="C84" s="161"/>
      <c r="D84" s="161"/>
      <c r="E84" s="97"/>
    </row>
    <row r="85" spans="1:5" s="169" customFormat="1" ht="12" customHeight="1" thickBot="1">
      <c r="A85" s="211" t="s">
        <v>232</v>
      </c>
      <c r="B85" s="100" t="s">
        <v>252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233</v>
      </c>
      <c r="B86" s="170" t="s">
        <v>234</v>
      </c>
      <c r="C86" s="161"/>
      <c r="D86" s="161"/>
      <c r="E86" s="97"/>
    </row>
    <row r="87" spans="1:5" s="169" customFormat="1" ht="12" customHeight="1">
      <c r="A87" s="175" t="s">
        <v>235</v>
      </c>
      <c r="B87" s="171" t="s">
        <v>236</v>
      </c>
      <c r="C87" s="161"/>
      <c r="D87" s="161"/>
      <c r="E87" s="97"/>
    </row>
    <row r="88" spans="1:5" s="169" customFormat="1" ht="12" customHeight="1">
      <c r="A88" s="175" t="s">
        <v>237</v>
      </c>
      <c r="B88" s="171" t="s">
        <v>238</v>
      </c>
      <c r="C88" s="161"/>
      <c r="D88" s="161"/>
      <c r="E88" s="97"/>
    </row>
    <row r="89" spans="1:5" s="169" customFormat="1" ht="12" customHeight="1" thickBot="1">
      <c r="A89" s="176" t="s">
        <v>239</v>
      </c>
      <c r="B89" s="102" t="s">
        <v>240</v>
      </c>
      <c r="C89" s="161"/>
      <c r="D89" s="161"/>
      <c r="E89" s="97"/>
    </row>
    <row r="90" spans="1:5" s="169" customFormat="1" ht="12" customHeight="1" thickBot="1">
      <c r="A90" s="211" t="s">
        <v>241</v>
      </c>
      <c r="B90" s="100" t="s">
        <v>376</v>
      </c>
      <c r="C90" s="213"/>
      <c r="D90" s="213"/>
      <c r="E90" s="214"/>
    </row>
    <row r="91" spans="1:5" s="169" customFormat="1" ht="13.5" customHeight="1" thickBot="1">
      <c r="A91" s="211" t="s">
        <v>243</v>
      </c>
      <c r="B91" s="100" t="s">
        <v>242</v>
      </c>
      <c r="C91" s="213"/>
      <c r="D91" s="213"/>
      <c r="E91" s="214"/>
    </row>
    <row r="92" spans="1:5" s="169" customFormat="1" ht="15.75" customHeight="1" thickBot="1">
      <c r="A92" s="211" t="s">
        <v>255</v>
      </c>
      <c r="B92" s="177" t="s">
        <v>379</v>
      </c>
      <c r="C92" s="163">
        <f>+C69+C73+C78+C81+C85+C91+C90</f>
        <v>0</v>
      </c>
      <c r="D92" s="163">
        <f>+D69+D73+D78+D81+D85+D91+D90</f>
        <v>769587422</v>
      </c>
      <c r="E92" s="199">
        <f>+E69+E73+E78+E81+E85+E91+E90</f>
        <v>769587422</v>
      </c>
    </row>
    <row r="93" spans="1:5" s="169" customFormat="1" ht="25.5" customHeight="1" thickBot="1">
      <c r="A93" s="212" t="s">
        <v>378</v>
      </c>
      <c r="B93" s="178" t="s">
        <v>380</v>
      </c>
      <c r="C93" s="163">
        <f>+C68+C92</f>
        <v>377935304</v>
      </c>
      <c r="D93" s="163">
        <f>+D68+D92</f>
        <v>1287027293</v>
      </c>
      <c r="E93" s="199">
        <f>+E68+E92</f>
        <v>1236796595</v>
      </c>
    </row>
    <row r="94" spans="1:3" s="169" customFormat="1" ht="15" customHeight="1">
      <c r="A94" s="3"/>
      <c r="B94" s="4"/>
      <c r="C94" s="104"/>
    </row>
    <row r="95" spans="1:5" ht="16.5" customHeight="1">
      <c r="A95" s="514" t="s">
        <v>34</v>
      </c>
      <c r="B95" s="514"/>
      <c r="C95" s="514"/>
      <c r="D95" s="514"/>
      <c r="E95" s="514"/>
    </row>
    <row r="96" spans="1:5" s="179" customFormat="1" ht="16.5" customHeight="1" thickBot="1">
      <c r="A96" s="516" t="s">
        <v>103</v>
      </c>
      <c r="B96" s="516"/>
      <c r="C96" s="62"/>
      <c r="E96" s="62" t="str">
        <f>E7</f>
        <v> Forintban!</v>
      </c>
    </row>
    <row r="97" spans="1:5" ht="15.75">
      <c r="A97" s="505" t="s">
        <v>52</v>
      </c>
      <c r="B97" s="507" t="s">
        <v>420</v>
      </c>
      <c r="C97" s="509" t="str">
        <f>+CONCATENATE(LEFT(Z_ÖSSZEFÜGGÉSEK!A6,4),". évi")</f>
        <v>2018. évi</v>
      </c>
      <c r="D97" s="510"/>
      <c r="E97" s="511"/>
    </row>
    <row r="98" spans="1:5" ht="24.75" thickBot="1">
      <c r="A98" s="506"/>
      <c r="B98" s="508"/>
      <c r="C98" s="242" t="s">
        <v>418</v>
      </c>
      <c r="D98" s="241" t="s">
        <v>419</v>
      </c>
      <c r="E98" s="361" t="str">
        <f>CONCATENATE(E9)</f>
        <v>2018. XII. 31.
teljesítés</v>
      </c>
    </row>
    <row r="99" spans="1:5" s="168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53" t="s">
        <v>388</v>
      </c>
    </row>
    <row r="100" spans="1:5" ht="12" customHeight="1" thickBot="1">
      <c r="A100" s="20" t="s">
        <v>6</v>
      </c>
      <c r="B100" s="24" t="s">
        <v>338</v>
      </c>
      <c r="C100" s="156">
        <f>C101+C102+C103+C104+C105+C118</f>
        <v>337272516</v>
      </c>
      <c r="D100" s="156">
        <f>D101+D102+D103+D104+D105+D118</f>
        <v>571940365</v>
      </c>
      <c r="E100" s="228">
        <f>E101+E102+E103+E104+E105+E118</f>
        <v>419135168</v>
      </c>
    </row>
    <row r="101" spans="1:5" ht="12" customHeight="1">
      <c r="A101" s="15" t="s">
        <v>64</v>
      </c>
      <c r="B101" s="8" t="s">
        <v>35</v>
      </c>
      <c r="C101" s="235">
        <v>146399674</v>
      </c>
      <c r="D101" s="235">
        <v>254216167</v>
      </c>
      <c r="E101" s="229">
        <v>205676993</v>
      </c>
    </row>
    <row r="102" spans="1:5" ht="12" customHeight="1">
      <c r="A102" s="12" t="s">
        <v>65</v>
      </c>
      <c r="B102" s="6" t="s">
        <v>124</v>
      </c>
      <c r="C102" s="158">
        <v>29305509</v>
      </c>
      <c r="D102" s="158">
        <v>44490628</v>
      </c>
      <c r="E102" s="94">
        <v>35050610</v>
      </c>
    </row>
    <row r="103" spans="1:5" ht="12" customHeight="1">
      <c r="A103" s="12" t="s">
        <v>66</v>
      </c>
      <c r="B103" s="6" t="s">
        <v>92</v>
      </c>
      <c r="C103" s="160">
        <v>124905333</v>
      </c>
      <c r="D103" s="160">
        <v>232845035</v>
      </c>
      <c r="E103" s="96">
        <v>145392844</v>
      </c>
    </row>
    <row r="104" spans="1:5" ht="12" customHeight="1">
      <c r="A104" s="12" t="s">
        <v>67</v>
      </c>
      <c r="B104" s="9" t="s">
        <v>125</v>
      </c>
      <c r="C104" s="160">
        <v>20459000</v>
      </c>
      <c r="D104" s="160">
        <v>23199404</v>
      </c>
      <c r="E104" s="466">
        <v>16305590</v>
      </c>
    </row>
    <row r="105" spans="1:5" ht="12" customHeight="1">
      <c r="A105" s="12" t="s">
        <v>76</v>
      </c>
      <c r="B105" s="17" t="s">
        <v>126</v>
      </c>
      <c r="C105" s="160">
        <f>SUM(C106:C117)</f>
        <v>15803000</v>
      </c>
      <c r="D105" s="160">
        <f>SUM(D106:D117)</f>
        <v>17189131</v>
      </c>
      <c r="E105" s="465">
        <f>SUM(E106:E117)</f>
        <v>16709131</v>
      </c>
    </row>
    <row r="106" spans="1:5" ht="12" customHeight="1">
      <c r="A106" s="12" t="s">
        <v>68</v>
      </c>
      <c r="B106" s="6" t="s">
        <v>343</v>
      </c>
      <c r="C106" s="160"/>
      <c r="D106" s="160">
        <v>2379666</v>
      </c>
      <c r="E106" s="96">
        <v>2379666</v>
      </c>
    </row>
    <row r="107" spans="1:5" ht="12" customHeight="1">
      <c r="A107" s="12" t="s">
        <v>69</v>
      </c>
      <c r="B107" s="66" t="s">
        <v>342</v>
      </c>
      <c r="C107" s="160"/>
      <c r="D107" s="160"/>
      <c r="E107" s="96"/>
    </row>
    <row r="108" spans="1:5" ht="12" customHeight="1">
      <c r="A108" s="12" t="s">
        <v>77</v>
      </c>
      <c r="B108" s="66" t="s">
        <v>341</v>
      </c>
      <c r="C108" s="160"/>
      <c r="D108" s="160"/>
      <c r="E108" s="96"/>
    </row>
    <row r="109" spans="1:5" ht="12" customHeight="1">
      <c r="A109" s="12" t="s">
        <v>78</v>
      </c>
      <c r="B109" s="64" t="s">
        <v>258</v>
      </c>
      <c r="C109" s="160"/>
      <c r="D109" s="160"/>
      <c r="E109" s="96"/>
    </row>
    <row r="110" spans="1:5" ht="12" customHeight="1">
      <c r="A110" s="12" t="s">
        <v>79</v>
      </c>
      <c r="B110" s="65" t="s">
        <v>259</v>
      </c>
      <c r="C110" s="160"/>
      <c r="D110" s="160"/>
      <c r="E110" s="96"/>
    </row>
    <row r="111" spans="1:5" ht="12" customHeight="1">
      <c r="A111" s="12" t="s">
        <v>80</v>
      </c>
      <c r="B111" s="65" t="s">
        <v>260</v>
      </c>
      <c r="C111" s="160"/>
      <c r="D111" s="160"/>
      <c r="E111" s="96"/>
    </row>
    <row r="112" spans="1:5" ht="12" customHeight="1">
      <c r="A112" s="12" t="s">
        <v>82</v>
      </c>
      <c r="B112" s="64" t="s">
        <v>261</v>
      </c>
      <c r="C112" s="160">
        <v>500000</v>
      </c>
      <c r="D112" s="160">
        <v>2272462</v>
      </c>
      <c r="E112" s="96">
        <v>2272462</v>
      </c>
    </row>
    <row r="113" spans="1:5" ht="12" customHeight="1">
      <c r="A113" s="12" t="s">
        <v>127</v>
      </c>
      <c r="B113" s="64" t="s">
        <v>262</v>
      </c>
      <c r="C113" s="160"/>
      <c r="D113" s="160"/>
      <c r="E113" s="96"/>
    </row>
    <row r="114" spans="1:5" ht="12" customHeight="1">
      <c r="A114" s="12" t="s">
        <v>256</v>
      </c>
      <c r="B114" s="65" t="s">
        <v>263</v>
      </c>
      <c r="C114" s="160"/>
      <c r="D114" s="160"/>
      <c r="E114" s="96"/>
    </row>
    <row r="115" spans="1:5" ht="12" customHeight="1">
      <c r="A115" s="11" t="s">
        <v>257</v>
      </c>
      <c r="B115" s="66" t="s">
        <v>264</v>
      </c>
      <c r="C115" s="160"/>
      <c r="D115" s="160"/>
      <c r="E115" s="96"/>
    </row>
    <row r="116" spans="1:5" ht="12" customHeight="1">
      <c r="A116" s="12" t="s">
        <v>339</v>
      </c>
      <c r="B116" s="66" t="s">
        <v>265</v>
      </c>
      <c r="C116" s="160"/>
      <c r="D116" s="160"/>
      <c r="E116" s="96"/>
    </row>
    <row r="117" spans="1:5" ht="12" customHeight="1">
      <c r="A117" s="14" t="s">
        <v>340</v>
      </c>
      <c r="B117" s="66" t="s">
        <v>266</v>
      </c>
      <c r="C117" s="160">
        <v>15303000</v>
      </c>
      <c r="D117" s="160">
        <v>12537003</v>
      </c>
      <c r="E117" s="96">
        <v>12057003</v>
      </c>
    </row>
    <row r="118" spans="1:5" ht="12" customHeight="1">
      <c r="A118" s="12" t="s">
        <v>344</v>
      </c>
      <c r="B118" s="9" t="s">
        <v>36</v>
      </c>
      <c r="C118" s="158">
        <v>400000</v>
      </c>
      <c r="D118" s="158"/>
      <c r="E118" s="94"/>
    </row>
    <row r="119" spans="1:5" ht="12" customHeight="1">
      <c r="A119" s="12" t="s">
        <v>345</v>
      </c>
      <c r="B119" s="6" t="s">
        <v>347</v>
      </c>
      <c r="C119" s="158">
        <v>400000</v>
      </c>
      <c r="D119" s="158"/>
      <c r="E119" s="94"/>
    </row>
    <row r="120" spans="1:5" ht="12" customHeight="1" thickBot="1">
      <c r="A120" s="16" t="s">
        <v>346</v>
      </c>
      <c r="B120" s="224" t="s">
        <v>348</v>
      </c>
      <c r="C120" s="236"/>
      <c r="D120" s="236"/>
      <c r="E120" s="230"/>
    </row>
    <row r="121" spans="1:5" ht="12" customHeight="1" thickBot="1">
      <c r="A121" s="222" t="s">
        <v>7</v>
      </c>
      <c r="B121" s="223" t="s">
        <v>267</v>
      </c>
      <c r="C121" s="237">
        <f>+C122+C124+C126</f>
        <v>40662788</v>
      </c>
      <c r="D121" s="157">
        <f>+D122+D124+D126</f>
        <v>708951992</v>
      </c>
      <c r="E121" s="231">
        <f>+E122+E124+E126</f>
        <v>217861072</v>
      </c>
    </row>
    <row r="122" spans="1:5" ht="12" customHeight="1">
      <c r="A122" s="13" t="s">
        <v>70</v>
      </c>
      <c r="B122" s="6" t="s">
        <v>141</v>
      </c>
      <c r="C122" s="159">
        <v>21619710</v>
      </c>
      <c r="D122" s="246">
        <v>682188367</v>
      </c>
      <c r="E122" s="95">
        <v>196707409</v>
      </c>
    </row>
    <row r="123" spans="1:5" ht="12" customHeight="1">
      <c r="A123" s="13" t="s">
        <v>71</v>
      </c>
      <c r="B123" s="10" t="s">
        <v>271</v>
      </c>
      <c r="C123" s="159"/>
      <c r="D123" s="246">
        <v>58724484</v>
      </c>
      <c r="E123" s="95">
        <v>179947082</v>
      </c>
    </row>
    <row r="124" spans="1:5" ht="12" customHeight="1">
      <c r="A124" s="13" t="s">
        <v>72</v>
      </c>
      <c r="B124" s="10" t="s">
        <v>128</v>
      </c>
      <c r="C124" s="158">
        <v>19043078</v>
      </c>
      <c r="D124" s="247">
        <v>22254963</v>
      </c>
      <c r="E124" s="94">
        <v>21153663</v>
      </c>
    </row>
    <row r="125" spans="1:5" ht="12" customHeight="1">
      <c r="A125" s="13" t="s">
        <v>73</v>
      </c>
      <c r="B125" s="10" t="s">
        <v>272</v>
      </c>
      <c r="C125" s="158"/>
      <c r="D125" s="247">
        <v>1500000</v>
      </c>
      <c r="E125" s="94"/>
    </row>
    <row r="126" spans="1:5" ht="12" customHeight="1">
      <c r="A126" s="13" t="s">
        <v>74</v>
      </c>
      <c r="B126" s="102" t="s">
        <v>143</v>
      </c>
      <c r="C126" s="158">
        <f>SUM(C127:C134)</f>
        <v>0</v>
      </c>
      <c r="D126" s="158">
        <f>SUM(D127:D134)</f>
        <v>4508662</v>
      </c>
      <c r="E126" s="465">
        <f>SUM(E127:E134)</f>
        <v>0</v>
      </c>
    </row>
    <row r="127" spans="1:5" ht="12" customHeight="1">
      <c r="A127" s="13" t="s">
        <v>81</v>
      </c>
      <c r="B127" s="101" t="s">
        <v>331</v>
      </c>
      <c r="C127" s="158"/>
      <c r="D127" s="247"/>
      <c r="E127" s="94"/>
    </row>
    <row r="128" spans="1:5" ht="12" customHeight="1">
      <c r="A128" s="13" t="s">
        <v>83</v>
      </c>
      <c r="B128" s="166" t="s">
        <v>277</v>
      </c>
      <c r="C128" s="158"/>
      <c r="D128" s="247"/>
      <c r="E128" s="94"/>
    </row>
    <row r="129" spans="1:5" ht="15.75">
      <c r="A129" s="13" t="s">
        <v>129</v>
      </c>
      <c r="B129" s="65" t="s">
        <v>260</v>
      </c>
      <c r="C129" s="158"/>
      <c r="D129" s="247"/>
      <c r="E129" s="94"/>
    </row>
    <row r="130" spans="1:5" ht="12" customHeight="1">
      <c r="A130" s="13" t="s">
        <v>130</v>
      </c>
      <c r="B130" s="65" t="s">
        <v>276</v>
      </c>
      <c r="C130" s="158"/>
      <c r="D130" s="247"/>
      <c r="E130" s="94"/>
    </row>
    <row r="131" spans="1:5" ht="12" customHeight="1">
      <c r="A131" s="13" t="s">
        <v>131</v>
      </c>
      <c r="B131" s="65" t="s">
        <v>275</v>
      </c>
      <c r="C131" s="158"/>
      <c r="D131" s="247"/>
      <c r="E131" s="94"/>
    </row>
    <row r="132" spans="1:5" ht="12" customHeight="1">
      <c r="A132" s="13" t="s">
        <v>268</v>
      </c>
      <c r="B132" s="65" t="s">
        <v>263</v>
      </c>
      <c r="C132" s="158"/>
      <c r="D132" s="247"/>
      <c r="E132" s="94"/>
    </row>
    <row r="133" spans="1:5" ht="12" customHeight="1">
      <c r="A133" s="13" t="s">
        <v>269</v>
      </c>
      <c r="B133" s="65" t="s">
        <v>274</v>
      </c>
      <c r="C133" s="158"/>
      <c r="D133" s="247"/>
      <c r="E133" s="94"/>
    </row>
    <row r="134" spans="1:5" ht="16.5" thickBot="1">
      <c r="A134" s="11" t="s">
        <v>270</v>
      </c>
      <c r="B134" s="65" t="s">
        <v>273</v>
      </c>
      <c r="C134" s="160"/>
      <c r="D134" s="248">
        <v>4508662</v>
      </c>
      <c r="E134" s="96"/>
    </row>
    <row r="135" spans="1:5" ht="12" customHeight="1" thickBot="1">
      <c r="A135" s="18" t="s">
        <v>8</v>
      </c>
      <c r="B135" s="58" t="s">
        <v>349</v>
      </c>
      <c r="C135" s="157">
        <f>+C100+C121</f>
        <v>377935304</v>
      </c>
      <c r="D135" s="245">
        <f>+D100+D121</f>
        <v>1280892357</v>
      </c>
      <c r="E135" s="93">
        <f>+E100+E121</f>
        <v>636996240</v>
      </c>
    </row>
    <row r="136" spans="1:5" ht="12" customHeight="1" thickBot="1">
      <c r="A136" s="18" t="s">
        <v>9</v>
      </c>
      <c r="B136" s="58" t="s">
        <v>421</v>
      </c>
      <c r="C136" s="157">
        <f>+C137+C138+C139</f>
        <v>0</v>
      </c>
      <c r="D136" s="245">
        <f>+D137+D138+D139</f>
        <v>0</v>
      </c>
      <c r="E136" s="93">
        <f>+E137+E138+E139</f>
        <v>0</v>
      </c>
    </row>
    <row r="137" spans="1:5" ht="12" customHeight="1">
      <c r="A137" s="13" t="s">
        <v>175</v>
      </c>
      <c r="B137" s="10" t="s">
        <v>357</v>
      </c>
      <c r="C137" s="158"/>
      <c r="D137" s="247"/>
      <c r="E137" s="94"/>
    </row>
    <row r="138" spans="1:5" ht="12" customHeight="1">
      <c r="A138" s="13" t="s">
        <v>176</v>
      </c>
      <c r="B138" s="10" t="s">
        <v>358</v>
      </c>
      <c r="C138" s="158"/>
      <c r="D138" s="247"/>
      <c r="E138" s="94"/>
    </row>
    <row r="139" spans="1:5" ht="12" customHeight="1" thickBot="1">
      <c r="A139" s="11" t="s">
        <v>177</v>
      </c>
      <c r="B139" s="10" t="s">
        <v>359</v>
      </c>
      <c r="C139" s="158"/>
      <c r="D139" s="247"/>
      <c r="E139" s="94"/>
    </row>
    <row r="140" spans="1:5" ht="12" customHeight="1" thickBot="1">
      <c r="A140" s="18" t="s">
        <v>10</v>
      </c>
      <c r="B140" s="58" t="s">
        <v>351</v>
      </c>
      <c r="C140" s="157">
        <f>SUM(C141:C146)</f>
        <v>0</v>
      </c>
      <c r="D140" s="245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360</v>
      </c>
      <c r="C141" s="158"/>
      <c r="D141" s="247"/>
      <c r="E141" s="94"/>
    </row>
    <row r="142" spans="1:5" ht="12" customHeight="1">
      <c r="A142" s="13" t="s">
        <v>58</v>
      </c>
      <c r="B142" s="7" t="s">
        <v>352</v>
      </c>
      <c r="C142" s="158"/>
      <c r="D142" s="247"/>
      <c r="E142" s="94"/>
    </row>
    <row r="143" spans="1:5" ht="12" customHeight="1">
      <c r="A143" s="13" t="s">
        <v>59</v>
      </c>
      <c r="B143" s="7" t="s">
        <v>353</v>
      </c>
      <c r="C143" s="158"/>
      <c r="D143" s="247"/>
      <c r="E143" s="94"/>
    </row>
    <row r="144" spans="1:5" ht="12" customHeight="1">
      <c r="A144" s="13" t="s">
        <v>116</v>
      </c>
      <c r="B144" s="7" t="s">
        <v>354</v>
      </c>
      <c r="C144" s="158"/>
      <c r="D144" s="247"/>
      <c r="E144" s="94"/>
    </row>
    <row r="145" spans="1:5" ht="12" customHeight="1">
      <c r="A145" s="13" t="s">
        <v>117</v>
      </c>
      <c r="B145" s="7" t="s">
        <v>355</v>
      </c>
      <c r="C145" s="158"/>
      <c r="D145" s="247"/>
      <c r="E145" s="94"/>
    </row>
    <row r="146" spans="1:5" ht="12" customHeight="1" thickBot="1">
      <c r="A146" s="16" t="s">
        <v>118</v>
      </c>
      <c r="B146" s="371" t="s">
        <v>356</v>
      </c>
      <c r="C146" s="236"/>
      <c r="D146" s="312"/>
      <c r="E146" s="230"/>
    </row>
    <row r="147" spans="1:5" ht="12" customHeight="1" thickBot="1">
      <c r="A147" s="18" t="s">
        <v>11</v>
      </c>
      <c r="B147" s="58" t="s">
        <v>364</v>
      </c>
      <c r="C147" s="163">
        <f>+C148+C149+C150+C151</f>
        <v>0</v>
      </c>
      <c r="D147" s="249">
        <f>+D148+D149+D150+D151</f>
        <v>6134936</v>
      </c>
      <c r="E147" s="199">
        <f>+E148+E149+E150+E151</f>
        <v>6134936</v>
      </c>
    </row>
    <row r="148" spans="1:5" ht="12" customHeight="1">
      <c r="A148" s="13" t="s">
        <v>60</v>
      </c>
      <c r="B148" s="7" t="s">
        <v>278</v>
      </c>
      <c r="C148" s="158"/>
      <c r="D148" s="247"/>
      <c r="E148" s="94"/>
    </row>
    <row r="149" spans="1:5" ht="12" customHeight="1">
      <c r="A149" s="13" t="s">
        <v>61</v>
      </c>
      <c r="B149" s="7" t="s">
        <v>279</v>
      </c>
      <c r="C149" s="158"/>
      <c r="D149" s="247">
        <v>6134936</v>
      </c>
      <c r="E149" s="94">
        <v>6134936</v>
      </c>
    </row>
    <row r="150" spans="1:5" ht="12" customHeight="1">
      <c r="A150" s="13" t="s">
        <v>195</v>
      </c>
      <c r="B150" s="7" t="s">
        <v>365</v>
      </c>
      <c r="C150" s="158"/>
      <c r="D150" s="247"/>
      <c r="E150" s="94"/>
    </row>
    <row r="151" spans="1:5" ht="12" customHeight="1" thickBot="1">
      <c r="A151" s="11" t="s">
        <v>196</v>
      </c>
      <c r="B151" s="5" t="s">
        <v>295</v>
      </c>
      <c r="C151" s="158"/>
      <c r="D151" s="247"/>
      <c r="E151" s="94"/>
    </row>
    <row r="152" spans="1:5" ht="12" customHeight="1" thickBot="1">
      <c r="A152" s="18" t="s">
        <v>12</v>
      </c>
      <c r="B152" s="58" t="s">
        <v>366</v>
      </c>
      <c r="C152" s="238">
        <f>SUM(C153:C157)</f>
        <v>0</v>
      </c>
      <c r="D152" s="250">
        <f>SUM(D153:D157)</f>
        <v>0</v>
      </c>
      <c r="E152" s="232">
        <f>SUM(E153:E157)</f>
        <v>0</v>
      </c>
    </row>
    <row r="153" spans="1:5" ht="12" customHeight="1">
      <c r="A153" s="13" t="s">
        <v>62</v>
      </c>
      <c r="B153" s="7" t="s">
        <v>361</v>
      </c>
      <c r="C153" s="158"/>
      <c r="D153" s="247"/>
      <c r="E153" s="94"/>
    </row>
    <row r="154" spans="1:5" ht="12" customHeight="1">
      <c r="A154" s="13" t="s">
        <v>63</v>
      </c>
      <c r="B154" s="7" t="s">
        <v>368</v>
      </c>
      <c r="C154" s="158"/>
      <c r="D154" s="247"/>
      <c r="E154" s="94"/>
    </row>
    <row r="155" spans="1:5" ht="12" customHeight="1">
      <c r="A155" s="13" t="s">
        <v>207</v>
      </c>
      <c r="B155" s="7" t="s">
        <v>363</v>
      </c>
      <c r="C155" s="158"/>
      <c r="D155" s="247"/>
      <c r="E155" s="94"/>
    </row>
    <row r="156" spans="1:5" ht="12" customHeight="1">
      <c r="A156" s="13" t="s">
        <v>208</v>
      </c>
      <c r="B156" s="7" t="s">
        <v>369</v>
      </c>
      <c r="C156" s="158"/>
      <c r="D156" s="247"/>
      <c r="E156" s="94"/>
    </row>
    <row r="157" spans="1:5" ht="12" customHeight="1" thickBot="1">
      <c r="A157" s="13" t="s">
        <v>367</v>
      </c>
      <c r="B157" s="7" t="s">
        <v>370</v>
      </c>
      <c r="C157" s="158"/>
      <c r="D157" s="247"/>
      <c r="E157" s="94"/>
    </row>
    <row r="158" spans="1:5" ht="12" customHeight="1" thickBot="1">
      <c r="A158" s="18" t="s">
        <v>13</v>
      </c>
      <c r="B158" s="58" t="s">
        <v>371</v>
      </c>
      <c r="C158" s="239"/>
      <c r="D158" s="251"/>
      <c r="E158" s="233"/>
    </row>
    <row r="159" spans="1:5" ht="12" customHeight="1" thickBot="1">
      <c r="A159" s="18" t="s">
        <v>14</v>
      </c>
      <c r="B159" s="58" t="s">
        <v>372</v>
      </c>
      <c r="C159" s="239"/>
      <c r="D159" s="251"/>
      <c r="E159" s="233"/>
    </row>
    <row r="160" spans="1:9" ht="15" customHeight="1" thickBot="1">
      <c r="A160" s="18" t="s">
        <v>15</v>
      </c>
      <c r="B160" s="58" t="s">
        <v>374</v>
      </c>
      <c r="C160" s="240">
        <f>+C136+C140+C147+C152+C158+C159</f>
        <v>0</v>
      </c>
      <c r="D160" s="252">
        <f>+D136+D140+D147+D152+D158+D159</f>
        <v>6134936</v>
      </c>
      <c r="E160" s="234">
        <f>+E136+E140+E147+E152+E158+E159</f>
        <v>6134936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373</v>
      </c>
      <c r="C161" s="240">
        <f>+C135+C160</f>
        <v>377935304</v>
      </c>
      <c r="D161" s="252">
        <f>+D135+D160</f>
        <v>1287027293</v>
      </c>
      <c r="E161" s="234">
        <f>+E135+E160</f>
        <v>643131176</v>
      </c>
    </row>
    <row r="162" spans="3:4" ht="15.75">
      <c r="C162" s="433">
        <f>C93-C161</f>
        <v>0</v>
      </c>
      <c r="D162" s="433">
        <f>D93-D161</f>
        <v>0</v>
      </c>
    </row>
    <row r="163" spans="1:5" ht="15.75">
      <c r="A163" s="512" t="s">
        <v>280</v>
      </c>
      <c r="B163" s="512"/>
      <c r="C163" s="512"/>
      <c r="D163" s="512"/>
      <c r="E163" s="512"/>
    </row>
    <row r="164" spans="1:5" ht="15" customHeight="1" thickBot="1">
      <c r="A164" s="504" t="s">
        <v>104</v>
      </c>
      <c r="B164" s="504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44">
        <f>+C68-C135</f>
        <v>0</v>
      </c>
      <c r="D165" s="157">
        <f>+D68-D135</f>
        <v>-763452486</v>
      </c>
      <c r="E165" s="93">
        <f>+E68-E135</f>
        <v>-169787067</v>
      </c>
    </row>
    <row r="166" spans="1:5" ht="32.25" customHeight="1" thickBot="1">
      <c r="A166" s="18" t="s">
        <v>7</v>
      </c>
      <c r="B166" s="23" t="s">
        <v>381</v>
      </c>
      <c r="C166" s="157">
        <f>+C92-C160</f>
        <v>0</v>
      </c>
      <c r="D166" s="157">
        <f>+D92-D160</f>
        <v>763452486</v>
      </c>
      <c r="E166" s="93">
        <f>+E92-E160</f>
        <v>763452486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00">
      <selection activeCell="E124" sqref="E124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72"/>
      <c r="B1" s="499" t="str">
        <f>CONCATENATE("1.2. melléklet ",Z_ALAPADATOK!A7," ",Z_ALAPADATOK!B7," ",Z_ALAPADATOK!C7," ",Z_ALAPADATOK!D7," ",Z_ALAPADATOK!E7," ",Z_ALAPADATOK!F7," ",Z_ALAPADATOK!G7," ",Z_ALAPADATOK!H7)</f>
        <v>1.2. melléklet a … / 2019. ( … ) önkormányzati rendelethez</v>
      </c>
      <c r="C1" s="500"/>
      <c r="D1" s="500"/>
      <c r="E1" s="500"/>
    </row>
    <row r="2" spans="1:5" ht="15.75">
      <c r="A2" s="501" t="str">
        <f>CONCATENATE(Z_ALAPADATOK!A3)</f>
        <v>Tiszaszőlős Községi Önkormányzat</v>
      </c>
      <c r="B2" s="502"/>
      <c r="C2" s="502"/>
      <c r="D2" s="502"/>
      <c r="E2" s="502"/>
    </row>
    <row r="3" spans="1:5" ht="15.75">
      <c r="A3" s="501" t="s">
        <v>607</v>
      </c>
      <c r="B3" s="501"/>
      <c r="C3" s="503"/>
      <c r="D3" s="501"/>
      <c r="E3" s="501"/>
    </row>
    <row r="4" spans="1:5" ht="17.25" customHeight="1">
      <c r="A4" s="501" t="s">
        <v>608</v>
      </c>
      <c r="B4" s="501"/>
      <c r="C4" s="503"/>
      <c r="D4" s="501"/>
      <c r="E4" s="501"/>
    </row>
    <row r="5" spans="1:5" ht="15.75">
      <c r="A5" s="372"/>
      <c r="B5" s="372"/>
      <c r="C5" s="373"/>
      <c r="D5" s="374"/>
      <c r="E5" s="374"/>
    </row>
    <row r="6" spans="1:5" ht="15.75" customHeight="1">
      <c r="A6" s="513" t="s">
        <v>3</v>
      </c>
      <c r="B6" s="513"/>
      <c r="C6" s="513"/>
      <c r="D6" s="513"/>
      <c r="E6" s="513"/>
    </row>
    <row r="7" spans="1:5" ht="15.75" customHeight="1" thickBot="1">
      <c r="A7" s="515" t="s">
        <v>102</v>
      </c>
      <c r="B7" s="515"/>
      <c r="C7" s="375"/>
      <c r="D7" s="374"/>
      <c r="E7" s="375" t="str">
        <f>CONCATENATE('Z_1.1.sz.mell.'!E7)</f>
        <v> Forintban!</v>
      </c>
    </row>
    <row r="8" spans="1:5" ht="15.75">
      <c r="A8" s="505" t="s">
        <v>52</v>
      </c>
      <c r="B8" s="507" t="s">
        <v>5</v>
      </c>
      <c r="C8" s="509" t="str">
        <f>+CONCATENATE(LEFT(Z_ÖSSZEFÜGGÉSEK!A6,4),". évi")</f>
        <v>2018. évi</v>
      </c>
      <c r="D8" s="510"/>
      <c r="E8" s="511"/>
    </row>
    <row r="9" spans="1:5" ht="24.75" thickBot="1">
      <c r="A9" s="506"/>
      <c r="B9" s="508"/>
      <c r="C9" s="242" t="s">
        <v>418</v>
      </c>
      <c r="D9" s="241" t="s">
        <v>419</v>
      </c>
      <c r="E9" s="361" t="str">
        <f>CONCATENATE('Z_1.1.sz.mell.'!E9)</f>
        <v>2018. XII. 31.
teljesítés</v>
      </c>
    </row>
    <row r="10" spans="1:5" s="168" customFormat="1" ht="12" customHeight="1" thickBot="1">
      <c r="A10" s="164" t="s">
        <v>385</v>
      </c>
      <c r="B10" s="165" t="s">
        <v>386</v>
      </c>
      <c r="C10" s="165" t="s">
        <v>387</v>
      </c>
      <c r="D10" s="165" t="s">
        <v>389</v>
      </c>
      <c r="E10" s="243" t="s">
        <v>388</v>
      </c>
    </row>
    <row r="11" spans="1:5" s="169" customFormat="1" ht="12" customHeight="1" thickBot="1">
      <c r="A11" s="18" t="s">
        <v>6</v>
      </c>
      <c r="B11" s="19" t="s">
        <v>160</v>
      </c>
      <c r="C11" s="157">
        <f>+C12+C13+C14+C15+C16+C17</f>
        <v>289906840</v>
      </c>
      <c r="D11" s="157">
        <f>+D12+D13+D14+D15+D16+D17</f>
        <v>170678072</v>
      </c>
      <c r="E11" s="93">
        <f>+E12+E13+E14+E15+E16+E17</f>
        <v>170678072</v>
      </c>
    </row>
    <row r="12" spans="1:5" s="169" customFormat="1" ht="12" customHeight="1">
      <c r="A12" s="13" t="s">
        <v>64</v>
      </c>
      <c r="B12" s="170" t="s">
        <v>161</v>
      </c>
      <c r="C12" s="159">
        <v>70951140</v>
      </c>
      <c r="D12" s="159">
        <v>70999452</v>
      </c>
      <c r="E12" s="95">
        <v>70999452</v>
      </c>
    </row>
    <row r="13" spans="1:5" s="169" customFormat="1" ht="12" customHeight="1">
      <c r="A13" s="12" t="s">
        <v>65</v>
      </c>
      <c r="B13" s="171" t="s">
        <v>162</v>
      </c>
      <c r="C13" s="158">
        <v>40904367</v>
      </c>
      <c r="D13" s="158">
        <v>40702600</v>
      </c>
      <c r="E13" s="94">
        <v>40702600</v>
      </c>
    </row>
    <row r="14" spans="1:5" s="169" customFormat="1" ht="12" customHeight="1">
      <c r="A14" s="12" t="s">
        <v>66</v>
      </c>
      <c r="B14" s="171" t="s">
        <v>163</v>
      </c>
      <c r="C14" s="158">
        <v>53418469</v>
      </c>
      <c r="D14" s="158">
        <v>50406838</v>
      </c>
      <c r="E14" s="94">
        <v>50406838</v>
      </c>
    </row>
    <row r="15" spans="1:5" s="169" customFormat="1" ht="12" customHeight="1">
      <c r="A15" s="12" t="s">
        <v>67</v>
      </c>
      <c r="B15" s="171" t="s">
        <v>164</v>
      </c>
      <c r="C15" s="158">
        <v>1885180</v>
      </c>
      <c r="D15" s="158">
        <v>2450744</v>
      </c>
      <c r="E15" s="94">
        <v>2450744</v>
      </c>
    </row>
    <row r="16" spans="1:5" s="169" customFormat="1" ht="12" customHeight="1">
      <c r="A16" s="12" t="s">
        <v>99</v>
      </c>
      <c r="B16" s="101" t="s">
        <v>333</v>
      </c>
      <c r="C16" s="158">
        <v>122747684</v>
      </c>
      <c r="D16" s="158">
        <v>6118438</v>
      </c>
      <c r="E16" s="94">
        <v>6118438</v>
      </c>
    </row>
    <row r="17" spans="1:5" s="169" customFormat="1" ht="12" customHeight="1" thickBot="1">
      <c r="A17" s="14" t="s">
        <v>68</v>
      </c>
      <c r="B17" s="102" t="s">
        <v>334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165</v>
      </c>
      <c r="C18" s="157">
        <f>+C19+C20+C21+C22+C23</f>
        <v>20569406</v>
      </c>
      <c r="D18" s="157">
        <f>+D19+D20+D21+D22+D23</f>
        <v>151743277</v>
      </c>
      <c r="E18" s="93">
        <f>+E19+E20+E21+E22+E23</f>
        <v>113573823</v>
      </c>
    </row>
    <row r="19" spans="1:5" s="169" customFormat="1" ht="12" customHeight="1">
      <c r="A19" s="13" t="s">
        <v>70</v>
      </c>
      <c r="B19" s="170" t="s">
        <v>166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167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325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326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168</v>
      </c>
      <c r="C23" s="158">
        <v>20569406</v>
      </c>
      <c r="D23" s="158">
        <v>151743277</v>
      </c>
      <c r="E23" s="94">
        <v>113573823</v>
      </c>
    </row>
    <row r="24" spans="1:5" s="169" customFormat="1" ht="12" customHeight="1" thickBot="1">
      <c r="A24" s="14" t="s">
        <v>81</v>
      </c>
      <c r="B24" s="102" t="s">
        <v>169</v>
      </c>
      <c r="C24" s="160"/>
      <c r="D24" s="160">
        <v>43341960</v>
      </c>
      <c r="E24" s="96">
        <v>14206272</v>
      </c>
    </row>
    <row r="25" spans="1:5" s="169" customFormat="1" ht="12" customHeight="1" thickBot="1">
      <c r="A25" s="18" t="s">
        <v>8</v>
      </c>
      <c r="B25" s="19" t="s">
        <v>170</v>
      </c>
      <c r="C25" s="157">
        <f>+C26+C27+C28+C29+C30</f>
        <v>13128394</v>
      </c>
      <c r="D25" s="157">
        <f>+D26+D27+D28+D29+D30</f>
        <v>87520539</v>
      </c>
      <c r="E25" s="93">
        <f>+E26+E27+E28+E29+E30</f>
        <v>85438877</v>
      </c>
    </row>
    <row r="26" spans="1:5" s="169" customFormat="1" ht="12" customHeight="1">
      <c r="A26" s="13" t="s">
        <v>53</v>
      </c>
      <c r="B26" s="170" t="s">
        <v>171</v>
      </c>
      <c r="C26" s="159">
        <v>13128394</v>
      </c>
      <c r="D26" s="159">
        <v>73128394</v>
      </c>
      <c r="E26" s="95">
        <v>73128394</v>
      </c>
    </row>
    <row r="27" spans="1:5" s="169" customFormat="1" ht="12" customHeight="1">
      <c r="A27" s="12" t="s">
        <v>54</v>
      </c>
      <c r="B27" s="171" t="s">
        <v>172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327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328</v>
      </c>
      <c r="C29" s="158"/>
      <c r="D29" s="158"/>
      <c r="E29" s="94"/>
    </row>
    <row r="30" spans="1:5" s="169" customFormat="1" ht="12" customHeight="1">
      <c r="A30" s="12" t="s">
        <v>112</v>
      </c>
      <c r="B30" s="171" t="s">
        <v>173</v>
      </c>
      <c r="C30" s="158"/>
      <c r="D30" s="158">
        <v>14392145</v>
      </c>
      <c r="E30" s="94">
        <v>12310483</v>
      </c>
    </row>
    <row r="31" spans="1:5" s="169" customFormat="1" ht="12" customHeight="1" thickBot="1">
      <c r="A31" s="14" t="s">
        <v>113</v>
      </c>
      <c r="B31" s="172" t="s">
        <v>174</v>
      </c>
      <c r="C31" s="160"/>
      <c r="D31" s="160">
        <v>5405244</v>
      </c>
      <c r="E31" s="96">
        <v>2095744</v>
      </c>
    </row>
    <row r="32" spans="1:5" s="169" customFormat="1" ht="12" customHeight="1" thickBot="1">
      <c r="A32" s="18" t="s">
        <v>114</v>
      </c>
      <c r="B32" s="19" t="s">
        <v>482</v>
      </c>
      <c r="C32" s="163">
        <f>SUM(C33:C39)</f>
        <v>22430000</v>
      </c>
      <c r="D32" s="163">
        <f>SUM(D33:D39)</f>
        <v>22430000</v>
      </c>
      <c r="E32" s="199">
        <f>SUM(E33:E39)</f>
        <v>34848748</v>
      </c>
    </row>
    <row r="33" spans="1:5" s="169" customFormat="1" ht="12" customHeight="1">
      <c r="A33" s="13" t="s">
        <v>175</v>
      </c>
      <c r="B33" s="170" t="s">
        <v>483</v>
      </c>
      <c r="C33" s="159">
        <v>480000</v>
      </c>
      <c r="D33" s="159">
        <v>480000</v>
      </c>
      <c r="E33" s="95">
        <v>200340</v>
      </c>
    </row>
    <row r="34" spans="1:5" s="169" customFormat="1" ht="12" customHeight="1">
      <c r="A34" s="12" t="s">
        <v>176</v>
      </c>
      <c r="B34" s="171" t="s">
        <v>484</v>
      </c>
      <c r="C34" s="158">
        <v>800000</v>
      </c>
      <c r="D34" s="158">
        <v>800000</v>
      </c>
      <c r="E34" s="94">
        <v>1032600</v>
      </c>
    </row>
    <row r="35" spans="1:5" s="169" customFormat="1" ht="12" customHeight="1">
      <c r="A35" s="12" t="s">
        <v>177</v>
      </c>
      <c r="B35" s="171" t="s">
        <v>485</v>
      </c>
      <c r="C35" s="158">
        <v>18000000</v>
      </c>
      <c r="D35" s="158">
        <v>18000000</v>
      </c>
      <c r="E35" s="94">
        <v>30411555</v>
      </c>
    </row>
    <row r="36" spans="1:5" s="169" customFormat="1" ht="12" customHeight="1">
      <c r="A36" s="12" t="s">
        <v>178</v>
      </c>
      <c r="B36" s="171" t="s">
        <v>486</v>
      </c>
      <c r="C36" s="158">
        <v>100000</v>
      </c>
      <c r="D36" s="158">
        <v>100000</v>
      </c>
      <c r="E36" s="94"/>
    </row>
    <row r="37" spans="1:5" s="169" customFormat="1" ht="12" customHeight="1">
      <c r="A37" s="12" t="s">
        <v>487</v>
      </c>
      <c r="B37" s="171" t="s">
        <v>179</v>
      </c>
      <c r="C37" s="158">
        <v>2500000</v>
      </c>
      <c r="D37" s="158">
        <v>2500000</v>
      </c>
      <c r="E37" s="94">
        <v>2715916</v>
      </c>
    </row>
    <row r="38" spans="1:5" s="169" customFormat="1" ht="12" customHeight="1">
      <c r="A38" s="12" t="s">
        <v>488</v>
      </c>
      <c r="B38" s="171" t="s">
        <v>180</v>
      </c>
      <c r="C38" s="158">
        <v>200000</v>
      </c>
      <c r="D38" s="158">
        <v>200000</v>
      </c>
      <c r="E38" s="94"/>
    </row>
    <row r="39" spans="1:5" s="169" customFormat="1" ht="12" customHeight="1" thickBot="1">
      <c r="A39" s="14" t="s">
        <v>489</v>
      </c>
      <c r="B39" s="321" t="s">
        <v>181</v>
      </c>
      <c r="C39" s="160">
        <v>350000</v>
      </c>
      <c r="D39" s="160">
        <v>350000</v>
      </c>
      <c r="E39" s="96">
        <v>488337</v>
      </c>
    </row>
    <row r="40" spans="1:5" s="169" customFormat="1" ht="12" customHeight="1" thickBot="1">
      <c r="A40" s="18" t="s">
        <v>10</v>
      </c>
      <c r="B40" s="19" t="s">
        <v>335</v>
      </c>
      <c r="C40" s="157">
        <f>SUM(C41:C51)</f>
        <v>13072176</v>
      </c>
      <c r="D40" s="157">
        <f>SUM(D41:D51)</f>
        <v>13122176</v>
      </c>
      <c r="E40" s="93">
        <f>SUM(E41:E51)</f>
        <v>13512264</v>
      </c>
    </row>
    <row r="41" spans="1:5" s="169" customFormat="1" ht="12" customHeight="1">
      <c r="A41" s="13" t="s">
        <v>57</v>
      </c>
      <c r="B41" s="170" t="s">
        <v>184</v>
      </c>
      <c r="C41" s="159">
        <v>2000000</v>
      </c>
      <c r="D41" s="159">
        <v>2000000</v>
      </c>
      <c r="E41" s="95">
        <v>1796066</v>
      </c>
    </row>
    <row r="42" spans="1:5" s="169" customFormat="1" ht="12" customHeight="1">
      <c r="A42" s="12" t="s">
        <v>58</v>
      </c>
      <c r="B42" s="171" t="s">
        <v>185</v>
      </c>
      <c r="C42" s="158">
        <v>7115000</v>
      </c>
      <c r="D42" s="158">
        <v>7115000</v>
      </c>
      <c r="E42" s="94">
        <v>6849147</v>
      </c>
    </row>
    <row r="43" spans="1:5" s="169" customFormat="1" ht="12" customHeight="1">
      <c r="A43" s="12" t="s">
        <v>59</v>
      </c>
      <c r="B43" s="171" t="s">
        <v>186</v>
      </c>
      <c r="C43" s="158">
        <v>926000</v>
      </c>
      <c r="D43" s="158">
        <v>926000</v>
      </c>
      <c r="E43" s="94">
        <v>837731</v>
      </c>
    </row>
    <row r="44" spans="1:5" s="169" customFormat="1" ht="12" customHeight="1">
      <c r="A44" s="12" t="s">
        <v>116</v>
      </c>
      <c r="B44" s="171" t="s">
        <v>187</v>
      </c>
      <c r="C44" s="158"/>
      <c r="D44" s="158"/>
      <c r="E44" s="94"/>
    </row>
    <row r="45" spans="1:5" s="169" customFormat="1" ht="12" customHeight="1">
      <c r="A45" s="12" t="s">
        <v>117</v>
      </c>
      <c r="B45" s="171" t="s">
        <v>188</v>
      </c>
      <c r="C45" s="158">
        <v>542595</v>
      </c>
      <c r="D45" s="158">
        <v>542595</v>
      </c>
      <c r="E45" s="94">
        <v>612442</v>
      </c>
    </row>
    <row r="46" spans="1:5" s="169" customFormat="1" ht="12" customHeight="1">
      <c r="A46" s="12" t="s">
        <v>118</v>
      </c>
      <c r="B46" s="171" t="s">
        <v>189</v>
      </c>
      <c r="C46" s="158">
        <v>2488581</v>
      </c>
      <c r="D46" s="158">
        <v>2488581</v>
      </c>
      <c r="E46" s="94">
        <v>2344705</v>
      </c>
    </row>
    <row r="47" spans="1:5" s="169" customFormat="1" ht="12" customHeight="1">
      <c r="A47" s="12" t="s">
        <v>119</v>
      </c>
      <c r="B47" s="171" t="s">
        <v>190</v>
      </c>
      <c r="C47" s="158"/>
      <c r="D47" s="158"/>
      <c r="E47" s="94"/>
    </row>
    <row r="48" spans="1:5" s="169" customFormat="1" ht="12" customHeight="1">
      <c r="A48" s="12" t="s">
        <v>120</v>
      </c>
      <c r="B48" s="171" t="s">
        <v>490</v>
      </c>
      <c r="C48" s="158"/>
      <c r="D48" s="158"/>
      <c r="E48" s="94"/>
    </row>
    <row r="49" spans="1:5" s="169" customFormat="1" ht="12" customHeight="1">
      <c r="A49" s="12" t="s">
        <v>182</v>
      </c>
      <c r="B49" s="171" t="s">
        <v>192</v>
      </c>
      <c r="C49" s="161"/>
      <c r="D49" s="161"/>
      <c r="E49" s="97"/>
    </row>
    <row r="50" spans="1:5" s="169" customFormat="1" ht="12" customHeight="1">
      <c r="A50" s="14" t="s">
        <v>183</v>
      </c>
      <c r="B50" s="172" t="s">
        <v>337</v>
      </c>
      <c r="C50" s="162"/>
      <c r="D50" s="162"/>
      <c r="E50" s="98"/>
    </row>
    <row r="51" spans="1:5" s="169" customFormat="1" ht="12" customHeight="1" thickBot="1">
      <c r="A51" s="14" t="s">
        <v>336</v>
      </c>
      <c r="B51" s="102" t="s">
        <v>193</v>
      </c>
      <c r="C51" s="162"/>
      <c r="D51" s="162">
        <v>50000</v>
      </c>
      <c r="E51" s="98">
        <v>1072173</v>
      </c>
    </row>
    <row r="52" spans="1:5" s="169" customFormat="1" ht="12" customHeight="1" thickBot="1">
      <c r="A52" s="18" t="s">
        <v>11</v>
      </c>
      <c r="B52" s="19" t="s">
        <v>194</v>
      </c>
      <c r="C52" s="157">
        <f>SUM(C53:C57)</f>
        <v>0</v>
      </c>
      <c r="D52" s="157">
        <f>SUM(D53:D57)</f>
        <v>0</v>
      </c>
      <c r="E52" s="93">
        <f>SUM(E53:E57)</f>
        <v>64000</v>
      </c>
    </row>
    <row r="53" spans="1:5" s="169" customFormat="1" ht="12" customHeight="1">
      <c r="A53" s="13" t="s">
        <v>60</v>
      </c>
      <c r="B53" s="170" t="s">
        <v>198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199</v>
      </c>
      <c r="C54" s="161"/>
      <c r="D54" s="161"/>
      <c r="E54" s="97">
        <v>64000</v>
      </c>
    </row>
    <row r="55" spans="1:5" s="169" customFormat="1" ht="12" customHeight="1">
      <c r="A55" s="12" t="s">
        <v>195</v>
      </c>
      <c r="B55" s="171" t="s">
        <v>200</v>
      </c>
      <c r="C55" s="161"/>
      <c r="D55" s="161"/>
      <c r="E55" s="97"/>
    </row>
    <row r="56" spans="1:5" s="169" customFormat="1" ht="12" customHeight="1">
      <c r="A56" s="12" t="s">
        <v>196</v>
      </c>
      <c r="B56" s="171" t="s">
        <v>201</v>
      </c>
      <c r="C56" s="161"/>
      <c r="D56" s="161"/>
      <c r="E56" s="97"/>
    </row>
    <row r="57" spans="1:5" s="169" customFormat="1" ht="12" customHeight="1" thickBot="1">
      <c r="A57" s="14" t="s">
        <v>197</v>
      </c>
      <c r="B57" s="102" t="s">
        <v>202</v>
      </c>
      <c r="C57" s="162"/>
      <c r="D57" s="162"/>
      <c r="E57" s="98"/>
    </row>
    <row r="58" spans="1:5" s="169" customFormat="1" ht="12" customHeight="1" thickBot="1">
      <c r="A58" s="18" t="s">
        <v>121</v>
      </c>
      <c r="B58" s="19" t="s">
        <v>203</v>
      </c>
      <c r="C58" s="157">
        <f>SUM(C59:C61)</f>
        <v>0</v>
      </c>
      <c r="D58" s="157">
        <f>SUM(D59:D61)</f>
        <v>365000</v>
      </c>
      <c r="E58" s="93">
        <f>SUM(E59:E61)</f>
        <v>6188041</v>
      </c>
    </row>
    <row r="59" spans="1:5" s="169" customFormat="1" ht="12" customHeight="1">
      <c r="A59" s="13" t="s">
        <v>62</v>
      </c>
      <c r="B59" s="170" t="s">
        <v>204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329</v>
      </c>
      <c r="C60" s="158"/>
      <c r="D60" s="158"/>
      <c r="E60" s="94"/>
    </row>
    <row r="61" spans="1:5" s="169" customFormat="1" ht="12" customHeight="1">
      <c r="A61" s="12" t="s">
        <v>207</v>
      </c>
      <c r="B61" s="171" t="s">
        <v>205</v>
      </c>
      <c r="C61" s="158"/>
      <c r="D61" s="158">
        <v>365000</v>
      </c>
      <c r="E61" s="94">
        <v>6188041</v>
      </c>
    </row>
    <row r="62" spans="1:5" s="169" customFormat="1" ht="12" customHeight="1" thickBot="1">
      <c r="A62" s="14" t="s">
        <v>208</v>
      </c>
      <c r="B62" s="102" t="s">
        <v>206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209</v>
      </c>
      <c r="C63" s="157">
        <f>SUM(C64:C66)</f>
        <v>0</v>
      </c>
      <c r="D63" s="157">
        <f>SUM(D64:D66)</f>
        <v>4008662</v>
      </c>
      <c r="E63" s="93">
        <f>SUM(E64:E66)</f>
        <v>0</v>
      </c>
    </row>
    <row r="64" spans="1:5" s="169" customFormat="1" ht="12" customHeight="1">
      <c r="A64" s="13" t="s">
        <v>122</v>
      </c>
      <c r="B64" s="170" t="s">
        <v>211</v>
      </c>
      <c r="C64" s="161"/>
      <c r="D64" s="161"/>
      <c r="E64" s="97"/>
    </row>
    <row r="65" spans="1:5" s="169" customFormat="1" ht="12" customHeight="1">
      <c r="A65" s="12" t="s">
        <v>123</v>
      </c>
      <c r="B65" s="171" t="s">
        <v>330</v>
      </c>
      <c r="C65" s="161"/>
      <c r="D65" s="161"/>
      <c r="E65" s="97"/>
    </row>
    <row r="66" spans="1:5" s="169" customFormat="1" ht="12" customHeight="1">
      <c r="A66" s="12" t="s">
        <v>142</v>
      </c>
      <c r="B66" s="171" t="s">
        <v>212</v>
      </c>
      <c r="C66" s="161"/>
      <c r="D66" s="161">
        <v>4008662</v>
      </c>
      <c r="E66" s="97"/>
    </row>
    <row r="67" spans="1:5" s="169" customFormat="1" ht="12" customHeight="1" thickBot="1">
      <c r="A67" s="14" t="s">
        <v>210</v>
      </c>
      <c r="B67" s="102" t="s">
        <v>213</v>
      </c>
      <c r="C67" s="161"/>
      <c r="D67" s="161"/>
      <c r="E67" s="97"/>
    </row>
    <row r="68" spans="1:5" s="169" customFormat="1" ht="12" customHeight="1" thickBot="1">
      <c r="A68" s="225" t="s">
        <v>377</v>
      </c>
      <c r="B68" s="19" t="s">
        <v>214</v>
      </c>
      <c r="C68" s="163">
        <f>+C11+C18+C25+C32+C40+C52+C58+C63</f>
        <v>359106816</v>
      </c>
      <c r="D68" s="163">
        <f>+D11+D18+D25+D32+D40+D52+D58+D63</f>
        <v>449867726</v>
      </c>
      <c r="E68" s="199">
        <f>+E11+E18+E25+E32+E40+E52+E58+E63</f>
        <v>424303825</v>
      </c>
    </row>
    <row r="69" spans="1:5" s="169" customFormat="1" ht="12" customHeight="1" thickBot="1">
      <c r="A69" s="211" t="s">
        <v>215</v>
      </c>
      <c r="B69" s="100" t="s">
        <v>216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244</v>
      </c>
      <c r="B70" s="170" t="s">
        <v>217</v>
      </c>
      <c r="C70" s="161"/>
      <c r="D70" s="161"/>
      <c r="E70" s="97"/>
    </row>
    <row r="71" spans="1:5" s="169" customFormat="1" ht="12" customHeight="1">
      <c r="A71" s="12" t="s">
        <v>253</v>
      </c>
      <c r="B71" s="171" t="s">
        <v>218</v>
      </c>
      <c r="C71" s="161"/>
      <c r="D71" s="161"/>
      <c r="E71" s="97"/>
    </row>
    <row r="72" spans="1:5" s="169" customFormat="1" ht="12" customHeight="1" thickBot="1">
      <c r="A72" s="14" t="s">
        <v>254</v>
      </c>
      <c r="B72" s="221" t="s">
        <v>362</v>
      </c>
      <c r="C72" s="161"/>
      <c r="D72" s="161"/>
      <c r="E72" s="97"/>
    </row>
    <row r="73" spans="1:5" s="169" customFormat="1" ht="12" customHeight="1" thickBot="1">
      <c r="A73" s="211" t="s">
        <v>220</v>
      </c>
      <c r="B73" s="100" t="s">
        <v>221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100</v>
      </c>
      <c r="B74" s="359" t="s">
        <v>222</v>
      </c>
      <c r="C74" s="161"/>
      <c r="D74" s="161"/>
      <c r="E74" s="97"/>
    </row>
    <row r="75" spans="1:5" s="169" customFormat="1" ht="12" customHeight="1">
      <c r="A75" s="12" t="s">
        <v>101</v>
      </c>
      <c r="B75" s="359" t="s">
        <v>497</v>
      </c>
      <c r="C75" s="161"/>
      <c r="D75" s="161"/>
      <c r="E75" s="97"/>
    </row>
    <row r="76" spans="1:5" s="169" customFormat="1" ht="12" customHeight="1">
      <c r="A76" s="12" t="s">
        <v>245</v>
      </c>
      <c r="B76" s="359" t="s">
        <v>223</v>
      </c>
      <c r="C76" s="161"/>
      <c r="D76" s="161"/>
      <c r="E76" s="97"/>
    </row>
    <row r="77" spans="1:5" s="169" customFormat="1" ht="12" customHeight="1" thickBot="1">
      <c r="A77" s="14" t="s">
        <v>246</v>
      </c>
      <c r="B77" s="360" t="s">
        <v>498</v>
      </c>
      <c r="C77" s="161"/>
      <c r="D77" s="161"/>
      <c r="E77" s="97"/>
    </row>
    <row r="78" spans="1:5" s="169" customFormat="1" ht="12" customHeight="1" thickBot="1">
      <c r="A78" s="211" t="s">
        <v>224</v>
      </c>
      <c r="B78" s="100" t="s">
        <v>225</v>
      </c>
      <c r="C78" s="157">
        <f>SUM(C79:C80)</f>
        <v>0</v>
      </c>
      <c r="D78" s="157">
        <f>SUM(D79:D80)</f>
        <v>762014719</v>
      </c>
      <c r="E78" s="93">
        <f>SUM(E79:E80)</f>
        <v>762014719</v>
      </c>
    </row>
    <row r="79" spans="1:5" s="169" customFormat="1" ht="12" customHeight="1">
      <c r="A79" s="13" t="s">
        <v>247</v>
      </c>
      <c r="B79" s="170" t="s">
        <v>226</v>
      </c>
      <c r="C79" s="161"/>
      <c r="D79" s="161">
        <v>762014719</v>
      </c>
      <c r="E79" s="97">
        <v>762014719</v>
      </c>
    </row>
    <row r="80" spans="1:5" s="169" customFormat="1" ht="12" customHeight="1" thickBot="1">
      <c r="A80" s="14" t="s">
        <v>248</v>
      </c>
      <c r="B80" s="102" t="s">
        <v>227</v>
      </c>
      <c r="C80" s="161"/>
      <c r="D80" s="161"/>
      <c r="E80" s="97"/>
    </row>
    <row r="81" spans="1:5" s="169" customFormat="1" ht="12" customHeight="1" thickBot="1">
      <c r="A81" s="211" t="s">
        <v>228</v>
      </c>
      <c r="B81" s="100" t="s">
        <v>229</v>
      </c>
      <c r="C81" s="157">
        <f>SUM(C82:C84)</f>
        <v>0</v>
      </c>
      <c r="D81" s="157">
        <f>SUM(D82:D84)</f>
        <v>6133570</v>
      </c>
      <c r="E81" s="93">
        <f>SUM(E82:E84)</f>
        <v>6133570</v>
      </c>
    </row>
    <row r="82" spans="1:5" s="169" customFormat="1" ht="12" customHeight="1">
      <c r="A82" s="13" t="s">
        <v>249</v>
      </c>
      <c r="B82" s="170" t="s">
        <v>230</v>
      </c>
      <c r="C82" s="161"/>
      <c r="D82" s="161">
        <v>6133570</v>
      </c>
      <c r="E82" s="97">
        <v>6133570</v>
      </c>
    </row>
    <row r="83" spans="1:5" s="169" customFormat="1" ht="12" customHeight="1">
      <c r="A83" s="12" t="s">
        <v>250</v>
      </c>
      <c r="B83" s="171" t="s">
        <v>231</v>
      </c>
      <c r="C83" s="161"/>
      <c r="D83" s="161"/>
      <c r="E83" s="97"/>
    </row>
    <row r="84" spans="1:5" s="169" customFormat="1" ht="12" customHeight="1" thickBot="1">
      <c r="A84" s="14" t="s">
        <v>251</v>
      </c>
      <c r="B84" s="102" t="s">
        <v>499</v>
      </c>
      <c r="C84" s="161"/>
      <c r="D84" s="161"/>
      <c r="E84" s="97"/>
    </row>
    <row r="85" spans="1:5" s="169" customFormat="1" ht="12" customHeight="1" thickBot="1">
      <c r="A85" s="211" t="s">
        <v>232</v>
      </c>
      <c r="B85" s="100" t="s">
        <v>252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233</v>
      </c>
      <c r="B86" s="170" t="s">
        <v>234</v>
      </c>
      <c r="C86" s="161"/>
      <c r="D86" s="161"/>
      <c r="E86" s="97"/>
    </row>
    <row r="87" spans="1:5" s="169" customFormat="1" ht="12" customHeight="1">
      <c r="A87" s="175" t="s">
        <v>235</v>
      </c>
      <c r="B87" s="171" t="s">
        <v>236</v>
      </c>
      <c r="C87" s="161"/>
      <c r="D87" s="161"/>
      <c r="E87" s="97"/>
    </row>
    <row r="88" spans="1:5" s="169" customFormat="1" ht="12" customHeight="1">
      <c r="A88" s="175" t="s">
        <v>237</v>
      </c>
      <c r="B88" s="171" t="s">
        <v>238</v>
      </c>
      <c r="C88" s="161"/>
      <c r="D88" s="161"/>
      <c r="E88" s="97"/>
    </row>
    <row r="89" spans="1:5" s="169" customFormat="1" ht="12" customHeight="1" thickBot="1">
      <c r="A89" s="176" t="s">
        <v>239</v>
      </c>
      <c r="B89" s="102" t="s">
        <v>240</v>
      </c>
      <c r="C89" s="161"/>
      <c r="D89" s="161"/>
      <c r="E89" s="97"/>
    </row>
    <row r="90" spans="1:5" s="169" customFormat="1" ht="12" customHeight="1" thickBot="1">
      <c r="A90" s="211" t="s">
        <v>241</v>
      </c>
      <c r="B90" s="100" t="s">
        <v>376</v>
      </c>
      <c r="C90" s="213"/>
      <c r="D90" s="213"/>
      <c r="E90" s="214"/>
    </row>
    <row r="91" spans="1:5" s="169" customFormat="1" ht="13.5" customHeight="1" thickBot="1">
      <c r="A91" s="211" t="s">
        <v>243</v>
      </c>
      <c r="B91" s="100" t="s">
        <v>242</v>
      </c>
      <c r="C91" s="213"/>
      <c r="D91" s="213"/>
      <c r="E91" s="214"/>
    </row>
    <row r="92" spans="1:5" s="169" customFormat="1" ht="15.75" customHeight="1" thickBot="1">
      <c r="A92" s="211" t="s">
        <v>255</v>
      </c>
      <c r="B92" s="177" t="s">
        <v>379</v>
      </c>
      <c r="C92" s="163">
        <f>+C69+C73+C78+C81+C85+C91+C90</f>
        <v>0</v>
      </c>
      <c r="D92" s="163">
        <f>+D69+D73+D78+D81+D85+D91+D90</f>
        <v>768148289</v>
      </c>
      <c r="E92" s="199">
        <f>+E69+E73+E78+E81+E85+E91+E90</f>
        <v>768148289</v>
      </c>
    </row>
    <row r="93" spans="1:5" s="169" customFormat="1" ht="25.5" customHeight="1" thickBot="1">
      <c r="A93" s="212" t="s">
        <v>378</v>
      </c>
      <c r="B93" s="178" t="s">
        <v>380</v>
      </c>
      <c r="C93" s="163">
        <f>+C68+C92</f>
        <v>359106816</v>
      </c>
      <c r="D93" s="163">
        <f>+D68+D92</f>
        <v>1218016015</v>
      </c>
      <c r="E93" s="199">
        <f>+E68+E92</f>
        <v>1192452114</v>
      </c>
    </row>
    <row r="94" spans="1:3" s="169" customFormat="1" ht="15" customHeight="1">
      <c r="A94" s="3"/>
      <c r="B94" s="4"/>
      <c r="C94" s="104"/>
    </row>
    <row r="95" spans="1:5" ht="16.5" customHeight="1">
      <c r="A95" s="514" t="s">
        <v>34</v>
      </c>
      <c r="B95" s="514"/>
      <c r="C95" s="514"/>
      <c r="D95" s="514"/>
      <c r="E95" s="514"/>
    </row>
    <row r="96" spans="1:5" s="179" customFormat="1" ht="16.5" customHeight="1" thickBot="1">
      <c r="A96" s="516" t="s">
        <v>103</v>
      </c>
      <c r="B96" s="516"/>
      <c r="C96" s="62"/>
      <c r="E96" s="62" t="str">
        <f>E7</f>
        <v> Forintban!</v>
      </c>
    </row>
    <row r="97" spans="1:5" ht="15.75">
      <c r="A97" s="505" t="s">
        <v>52</v>
      </c>
      <c r="B97" s="507" t="s">
        <v>420</v>
      </c>
      <c r="C97" s="509" t="str">
        <f>+CONCATENATE(LEFT(Z_ÖSSZEFÜGGÉSEK!A6,4),". évi")</f>
        <v>2018. évi</v>
      </c>
      <c r="D97" s="510"/>
      <c r="E97" s="511"/>
    </row>
    <row r="98" spans="1:5" ht="24.75" thickBot="1">
      <c r="A98" s="506"/>
      <c r="B98" s="508"/>
      <c r="C98" s="242" t="s">
        <v>418</v>
      </c>
      <c r="D98" s="241" t="s">
        <v>419</v>
      </c>
      <c r="E98" s="361" t="str">
        <f>CONCATENATE(E9)</f>
        <v>2018. XII. 31.
teljesítés</v>
      </c>
    </row>
    <row r="99" spans="1:5" s="168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53" t="s">
        <v>388</v>
      </c>
    </row>
    <row r="100" spans="1:5" ht="12" customHeight="1" thickBot="1">
      <c r="A100" s="20" t="s">
        <v>6</v>
      </c>
      <c r="B100" s="24" t="s">
        <v>338</v>
      </c>
      <c r="C100" s="156">
        <f>C101+C102+C103+C104+C105+C118</f>
        <v>245905889</v>
      </c>
      <c r="D100" s="156">
        <f>D101+D102+D103+D104+D105+D118</f>
        <v>437498043</v>
      </c>
      <c r="E100" s="228">
        <f>E101+E102+E103+E104+E105+E118</f>
        <v>328644537</v>
      </c>
    </row>
    <row r="101" spans="1:5" ht="12" customHeight="1">
      <c r="A101" s="15" t="s">
        <v>64</v>
      </c>
      <c r="B101" s="8" t="s">
        <v>35</v>
      </c>
      <c r="C101" s="235">
        <v>95732176</v>
      </c>
      <c r="D101" s="235">
        <v>174811271</v>
      </c>
      <c r="E101" s="229">
        <v>152146977</v>
      </c>
    </row>
    <row r="102" spans="1:5" ht="12" customHeight="1">
      <c r="A102" s="12" t="s">
        <v>65</v>
      </c>
      <c r="B102" s="6" t="s">
        <v>124</v>
      </c>
      <c r="C102" s="158">
        <v>18693600</v>
      </c>
      <c r="D102" s="158">
        <v>28441476</v>
      </c>
      <c r="E102" s="94">
        <v>24209818</v>
      </c>
    </row>
    <row r="103" spans="1:5" ht="12" customHeight="1">
      <c r="A103" s="12" t="s">
        <v>66</v>
      </c>
      <c r="B103" s="6" t="s">
        <v>92</v>
      </c>
      <c r="C103" s="160">
        <v>100858113</v>
      </c>
      <c r="D103" s="160">
        <v>201669223</v>
      </c>
      <c r="E103" s="96">
        <v>125214561</v>
      </c>
    </row>
    <row r="104" spans="1:5" ht="12" customHeight="1">
      <c r="A104" s="12" t="s">
        <v>67</v>
      </c>
      <c r="B104" s="9" t="s">
        <v>125</v>
      </c>
      <c r="C104" s="160">
        <v>20459000</v>
      </c>
      <c r="D104" s="160">
        <v>23199404</v>
      </c>
      <c r="E104" s="96">
        <v>16305590</v>
      </c>
    </row>
    <row r="105" spans="1:5" ht="12" customHeight="1">
      <c r="A105" s="12" t="s">
        <v>76</v>
      </c>
      <c r="B105" s="17" t="s">
        <v>126</v>
      </c>
      <c r="C105" s="160">
        <f>SUM(C106:C117)</f>
        <v>9763000</v>
      </c>
      <c r="D105" s="160">
        <f>SUM(D106:D117)</f>
        <v>9376669</v>
      </c>
      <c r="E105" s="465">
        <f>SUM(E106:E117)</f>
        <v>10767591</v>
      </c>
    </row>
    <row r="106" spans="1:5" ht="12" customHeight="1">
      <c r="A106" s="12" t="s">
        <v>68</v>
      </c>
      <c r="B106" s="6" t="s">
        <v>343</v>
      </c>
      <c r="C106" s="160"/>
      <c r="D106" s="160">
        <v>2379666</v>
      </c>
      <c r="E106" s="96">
        <v>2379666</v>
      </c>
    </row>
    <row r="107" spans="1:5" ht="12" customHeight="1">
      <c r="A107" s="12" t="s">
        <v>69</v>
      </c>
      <c r="B107" s="66" t="s">
        <v>342</v>
      </c>
      <c r="C107" s="160"/>
      <c r="D107" s="160"/>
      <c r="E107" s="96"/>
    </row>
    <row r="108" spans="1:5" ht="12" customHeight="1">
      <c r="A108" s="12" t="s">
        <v>77</v>
      </c>
      <c r="B108" s="66" t="s">
        <v>341</v>
      </c>
      <c r="C108" s="160"/>
      <c r="D108" s="160"/>
      <c r="E108" s="96" t="s">
        <v>620</v>
      </c>
    </row>
    <row r="109" spans="1:5" ht="12" customHeight="1">
      <c r="A109" s="12" t="s">
        <v>78</v>
      </c>
      <c r="B109" s="64" t="s">
        <v>258</v>
      </c>
      <c r="C109" s="160"/>
      <c r="D109" s="160"/>
      <c r="E109" s="96"/>
    </row>
    <row r="110" spans="1:5" ht="12" customHeight="1">
      <c r="A110" s="12" t="s">
        <v>79</v>
      </c>
      <c r="B110" s="65" t="s">
        <v>259</v>
      </c>
      <c r="C110" s="160"/>
      <c r="D110" s="160"/>
      <c r="E110" s="96"/>
    </row>
    <row r="111" spans="1:5" ht="12" customHeight="1">
      <c r="A111" s="12" t="s">
        <v>80</v>
      </c>
      <c r="B111" s="65" t="s">
        <v>260</v>
      </c>
      <c r="C111" s="160"/>
      <c r="D111" s="160"/>
      <c r="E111" s="96"/>
    </row>
    <row r="112" spans="1:5" ht="12" customHeight="1">
      <c r="A112" s="12" t="s">
        <v>82</v>
      </c>
      <c r="B112" s="64" t="s">
        <v>261</v>
      </c>
      <c r="C112" s="160"/>
      <c r="D112" s="160"/>
      <c r="E112" s="96">
        <v>630000</v>
      </c>
    </row>
    <row r="113" spans="1:5" ht="12" customHeight="1">
      <c r="A113" s="12" t="s">
        <v>127</v>
      </c>
      <c r="B113" s="64" t="s">
        <v>262</v>
      </c>
      <c r="C113" s="160"/>
      <c r="D113" s="160"/>
      <c r="E113" s="96"/>
    </row>
    <row r="114" spans="1:5" ht="12" customHeight="1">
      <c r="A114" s="12" t="s">
        <v>256</v>
      </c>
      <c r="B114" s="65" t="s">
        <v>263</v>
      </c>
      <c r="C114" s="160"/>
      <c r="D114" s="160"/>
      <c r="E114" s="96"/>
    </row>
    <row r="115" spans="1:5" ht="12" customHeight="1">
      <c r="A115" s="11" t="s">
        <v>257</v>
      </c>
      <c r="B115" s="66" t="s">
        <v>264</v>
      </c>
      <c r="C115" s="160"/>
      <c r="D115" s="160"/>
      <c r="E115" s="96"/>
    </row>
    <row r="116" spans="1:5" ht="12" customHeight="1">
      <c r="A116" s="12" t="s">
        <v>339</v>
      </c>
      <c r="B116" s="66" t="s">
        <v>265</v>
      </c>
      <c r="C116" s="160"/>
      <c r="D116" s="160"/>
      <c r="E116" s="96"/>
    </row>
    <row r="117" spans="1:5" ht="12" customHeight="1">
      <c r="A117" s="14" t="s">
        <v>340</v>
      </c>
      <c r="B117" s="66" t="s">
        <v>266</v>
      </c>
      <c r="C117" s="160">
        <v>9763000</v>
      </c>
      <c r="D117" s="160">
        <v>6997003</v>
      </c>
      <c r="E117" s="96">
        <v>7757925</v>
      </c>
    </row>
    <row r="118" spans="1:5" ht="12" customHeight="1">
      <c r="A118" s="12" t="s">
        <v>344</v>
      </c>
      <c r="B118" s="9" t="s">
        <v>36</v>
      </c>
      <c r="C118" s="158">
        <v>400000</v>
      </c>
      <c r="D118" s="158"/>
      <c r="E118" s="94"/>
    </row>
    <row r="119" spans="1:5" ht="12" customHeight="1">
      <c r="A119" s="12" t="s">
        <v>345</v>
      </c>
      <c r="B119" s="6" t="s">
        <v>347</v>
      </c>
      <c r="C119" s="158">
        <v>400000</v>
      </c>
      <c r="D119" s="158"/>
      <c r="E119" s="94"/>
    </row>
    <row r="120" spans="1:5" ht="12" customHeight="1" thickBot="1">
      <c r="A120" s="16" t="s">
        <v>346</v>
      </c>
      <c r="B120" s="224" t="s">
        <v>348</v>
      </c>
      <c r="C120" s="236"/>
      <c r="D120" s="236"/>
      <c r="E120" s="230"/>
    </row>
    <row r="121" spans="1:5" ht="12" customHeight="1" thickBot="1">
      <c r="A121" s="222" t="s">
        <v>7</v>
      </c>
      <c r="B121" s="223" t="s">
        <v>267</v>
      </c>
      <c r="C121" s="237">
        <f>+C122+C124+C126</f>
        <v>30675214</v>
      </c>
      <c r="D121" s="157">
        <f>+D122+D124+D126</f>
        <v>691449549</v>
      </c>
      <c r="E121" s="231">
        <f>+E122+E124+E126</f>
        <v>206167498</v>
      </c>
    </row>
    <row r="122" spans="1:5" ht="12" customHeight="1">
      <c r="A122" s="13" t="s">
        <v>70</v>
      </c>
      <c r="B122" s="6" t="s">
        <v>141</v>
      </c>
      <c r="C122" s="159">
        <v>16869910</v>
      </c>
      <c r="D122" s="246">
        <v>669923698</v>
      </c>
      <c r="E122" s="95">
        <v>187902533</v>
      </c>
    </row>
    <row r="123" spans="1:5" ht="12" customHeight="1">
      <c r="A123" s="13" t="s">
        <v>71</v>
      </c>
      <c r="B123" s="10" t="s">
        <v>271</v>
      </c>
      <c r="C123" s="159"/>
      <c r="D123" s="246">
        <v>576209615</v>
      </c>
      <c r="E123" s="95">
        <v>175226075</v>
      </c>
    </row>
    <row r="124" spans="1:5" ht="12" customHeight="1">
      <c r="A124" s="13" t="s">
        <v>72</v>
      </c>
      <c r="B124" s="10" t="s">
        <v>128</v>
      </c>
      <c r="C124" s="158">
        <v>13805304</v>
      </c>
      <c r="D124" s="247">
        <v>17017189</v>
      </c>
      <c r="E124" s="94">
        <v>18264965</v>
      </c>
    </row>
    <row r="125" spans="1:5" ht="12" customHeight="1">
      <c r="A125" s="13" t="s">
        <v>73</v>
      </c>
      <c r="B125" s="10" t="s">
        <v>272</v>
      </c>
      <c r="C125" s="158"/>
      <c r="D125" s="247">
        <v>1500000</v>
      </c>
      <c r="E125" s="94"/>
    </row>
    <row r="126" spans="1:5" ht="12" customHeight="1">
      <c r="A126" s="13" t="s">
        <v>74</v>
      </c>
      <c r="B126" s="102" t="s">
        <v>143</v>
      </c>
      <c r="C126" s="158">
        <f>SUM(C127:C134)</f>
        <v>0</v>
      </c>
      <c r="D126" s="158">
        <f>SUM(D127:D134)</f>
        <v>4508662</v>
      </c>
      <c r="E126" s="465">
        <f>SUM(E127:E134)</f>
        <v>0</v>
      </c>
    </row>
    <row r="127" spans="1:5" ht="12" customHeight="1">
      <c r="A127" s="13" t="s">
        <v>81</v>
      </c>
      <c r="B127" s="101" t="s">
        <v>331</v>
      </c>
      <c r="C127" s="158"/>
      <c r="D127" s="247"/>
      <c r="E127" s="94"/>
    </row>
    <row r="128" spans="1:5" ht="12" customHeight="1">
      <c r="A128" s="13" t="s">
        <v>83</v>
      </c>
      <c r="B128" s="166" t="s">
        <v>277</v>
      </c>
      <c r="C128" s="158"/>
      <c r="D128" s="247"/>
      <c r="E128" s="94"/>
    </row>
    <row r="129" spans="1:5" ht="15.75">
      <c r="A129" s="13" t="s">
        <v>129</v>
      </c>
      <c r="B129" s="65" t="s">
        <v>260</v>
      </c>
      <c r="C129" s="158"/>
      <c r="D129" s="247"/>
      <c r="E129" s="94"/>
    </row>
    <row r="130" spans="1:5" ht="12" customHeight="1">
      <c r="A130" s="13" t="s">
        <v>130</v>
      </c>
      <c r="B130" s="65" t="s">
        <v>276</v>
      </c>
      <c r="C130" s="158"/>
      <c r="D130" s="247"/>
      <c r="E130" s="94"/>
    </row>
    <row r="131" spans="1:5" ht="12" customHeight="1">
      <c r="A131" s="13" t="s">
        <v>131</v>
      </c>
      <c r="B131" s="65" t="s">
        <v>275</v>
      </c>
      <c r="C131" s="158"/>
      <c r="D131" s="247"/>
      <c r="E131" s="94"/>
    </row>
    <row r="132" spans="1:5" ht="12" customHeight="1">
      <c r="A132" s="13" t="s">
        <v>268</v>
      </c>
      <c r="B132" s="65" t="s">
        <v>263</v>
      </c>
      <c r="C132" s="158"/>
      <c r="D132" s="247"/>
      <c r="E132" s="94"/>
    </row>
    <row r="133" spans="1:5" ht="12" customHeight="1">
      <c r="A133" s="13" t="s">
        <v>269</v>
      </c>
      <c r="B133" s="65" t="s">
        <v>274</v>
      </c>
      <c r="C133" s="158"/>
      <c r="D133" s="247"/>
      <c r="E133" s="94"/>
    </row>
    <row r="134" spans="1:5" ht="16.5" thickBot="1">
      <c r="A134" s="11" t="s">
        <v>270</v>
      </c>
      <c r="B134" s="65" t="s">
        <v>273</v>
      </c>
      <c r="C134" s="160"/>
      <c r="D134" s="248">
        <v>4508662</v>
      </c>
      <c r="E134" s="96"/>
    </row>
    <row r="135" spans="1:5" ht="12" customHeight="1" thickBot="1">
      <c r="A135" s="18" t="s">
        <v>8</v>
      </c>
      <c r="B135" s="58" t="s">
        <v>349</v>
      </c>
      <c r="C135" s="157">
        <f>+C100+C121</f>
        <v>276581103</v>
      </c>
      <c r="D135" s="245">
        <f>+D100+D121</f>
        <v>1128947592</v>
      </c>
      <c r="E135" s="93">
        <f>+E100+E121</f>
        <v>534812035</v>
      </c>
    </row>
    <row r="136" spans="1:5" ht="12" customHeight="1" thickBot="1">
      <c r="A136" s="18" t="s">
        <v>9</v>
      </c>
      <c r="B136" s="58" t="s">
        <v>421</v>
      </c>
      <c r="C136" s="157">
        <f>+C137+C138+C139</f>
        <v>0</v>
      </c>
      <c r="D136" s="245">
        <f>+D137+D138+D139</f>
        <v>0</v>
      </c>
      <c r="E136" s="93">
        <f>+E137+E138+E139</f>
        <v>0</v>
      </c>
    </row>
    <row r="137" spans="1:5" ht="12" customHeight="1">
      <c r="A137" s="13" t="s">
        <v>175</v>
      </c>
      <c r="B137" s="10" t="s">
        <v>357</v>
      </c>
      <c r="C137" s="158"/>
      <c r="D137" s="247"/>
      <c r="E137" s="94"/>
    </row>
    <row r="138" spans="1:5" ht="12" customHeight="1">
      <c r="A138" s="13" t="s">
        <v>176</v>
      </c>
      <c r="B138" s="10" t="s">
        <v>358</v>
      </c>
      <c r="C138" s="158"/>
      <c r="D138" s="247"/>
      <c r="E138" s="94"/>
    </row>
    <row r="139" spans="1:5" ht="12" customHeight="1" thickBot="1">
      <c r="A139" s="11" t="s">
        <v>177</v>
      </c>
      <c r="B139" s="10" t="s">
        <v>359</v>
      </c>
      <c r="C139" s="158"/>
      <c r="D139" s="247"/>
      <c r="E139" s="94"/>
    </row>
    <row r="140" spans="1:5" ht="12" customHeight="1" thickBot="1">
      <c r="A140" s="18" t="s">
        <v>10</v>
      </c>
      <c r="B140" s="58" t="s">
        <v>351</v>
      </c>
      <c r="C140" s="157">
        <f>SUM(C141:C146)</f>
        <v>0</v>
      </c>
      <c r="D140" s="245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360</v>
      </c>
      <c r="C141" s="158"/>
      <c r="D141" s="247"/>
      <c r="E141" s="94"/>
    </row>
    <row r="142" spans="1:5" ht="12" customHeight="1">
      <c r="A142" s="13" t="s">
        <v>58</v>
      </c>
      <c r="B142" s="7" t="s">
        <v>352</v>
      </c>
      <c r="C142" s="158"/>
      <c r="D142" s="247"/>
      <c r="E142" s="94"/>
    </row>
    <row r="143" spans="1:5" ht="12" customHeight="1">
      <c r="A143" s="13" t="s">
        <v>59</v>
      </c>
      <c r="B143" s="7" t="s">
        <v>353</v>
      </c>
      <c r="C143" s="158"/>
      <c r="D143" s="247"/>
      <c r="E143" s="94"/>
    </row>
    <row r="144" spans="1:5" ht="12" customHeight="1">
      <c r="A144" s="13" t="s">
        <v>116</v>
      </c>
      <c r="B144" s="7" t="s">
        <v>354</v>
      </c>
      <c r="C144" s="158"/>
      <c r="D144" s="247"/>
      <c r="E144" s="94"/>
    </row>
    <row r="145" spans="1:5" ht="12" customHeight="1">
      <c r="A145" s="13" t="s">
        <v>117</v>
      </c>
      <c r="B145" s="7" t="s">
        <v>355</v>
      </c>
      <c r="C145" s="158"/>
      <c r="D145" s="247"/>
      <c r="E145" s="94"/>
    </row>
    <row r="146" spans="1:5" ht="12" customHeight="1" thickBot="1">
      <c r="A146" s="16" t="s">
        <v>118</v>
      </c>
      <c r="B146" s="371" t="s">
        <v>356</v>
      </c>
      <c r="C146" s="236"/>
      <c r="D146" s="312"/>
      <c r="E146" s="230"/>
    </row>
    <row r="147" spans="1:5" ht="12" customHeight="1" thickBot="1">
      <c r="A147" s="18" t="s">
        <v>11</v>
      </c>
      <c r="B147" s="58" t="s">
        <v>364</v>
      </c>
      <c r="C147" s="163">
        <f>+C148+C149+C150+C151</f>
        <v>0</v>
      </c>
      <c r="D147" s="249">
        <f>+D148+D149+D150+D151</f>
        <v>6134936</v>
      </c>
      <c r="E147" s="199">
        <f>+E148+E149+E150+E151</f>
        <v>6134936</v>
      </c>
    </row>
    <row r="148" spans="1:5" ht="12" customHeight="1">
      <c r="A148" s="13" t="s">
        <v>60</v>
      </c>
      <c r="B148" s="7" t="s">
        <v>278</v>
      </c>
      <c r="C148" s="158"/>
      <c r="D148" s="247"/>
      <c r="E148" s="94"/>
    </row>
    <row r="149" spans="1:5" ht="12" customHeight="1">
      <c r="A149" s="13" t="s">
        <v>61</v>
      </c>
      <c r="B149" s="7" t="s">
        <v>279</v>
      </c>
      <c r="C149" s="158"/>
      <c r="D149" s="247">
        <v>6134936</v>
      </c>
      <c r="E149" s="94">
        <v>6134936</v>
      </c>
    </row>
    <row r="150" spans="1:5" ht="12" customHeight="1">
      <c r="A150" s="13" t="s">
        <v>195</v>
      </c>
      <c r="B150" s="7" t="s">
        <v>365</v>
      </c>
      <c r="C150" s="158"/>
      <c r="D150" s="247"/>
      <c r="E150" s="94"/>
    </row>
    <row r="151" spans="1:5" ht="12" customHeight="1" thickBot="1">
      <c r="A151" s="11" t="s">
        <v>196</v>
      </c>
      <c r="B151" s="5" t="s">
        <v>295</v>
      </c>
      <c r="C151" s="158"/>
      <c r="D151" s="247"/>
      <c r="E151" s="94"/>
    </row>
    <row r="152" spans="1:5" ht="12" customHeight="1" thickBot="1">
      <c r="A152" s="18" t="s">
        <v>12</v>
      </c>
      <c r="B152" s="58" t="s">
        <v>366</v>
      </c>
      <c r="C152" s="238">
        <f>SUM(C153:C157)</f>
        <v>0</v>
      </c>
      <c r="D152" s="250">
        <f>SUM(D153:D157)</f>
        <v>0</v>
      </c>
      <c r="E152" s="232">
        <f>SUM(E153:E157)</f>
        <v>0</v>
      </c>
    </row>
    <row r="153" spans="1:5" ht="12" customHeight="1">
      <c r="A153" s="13" t="s">
        <v>62</v>
      </c>
      <c r="B153" s="7" t="s">
        <v>361</v>
      </c>
      <c r="C153" s="158"/>
      <c r="D153" s="247"/>
      <c r="E153" s="94"/>
    </row>
    <row r="154" spans="1:5" ht="12" customHeight="1">
      <c r="A154" s="13" t="s">
        <v>63</v>
      </c>
      <c r="B154" s="7" t="s">
        <v>368</v>
      </c>
      <c r="C154" s="158"/>
      <c r="D154" s="247"/>
      <c r="E154" s="94"/>
    </row>
    <row r="155" spans="1:5" ht="12" customHeight="1">
      <c r="A155" s="13" t="s">
        <v>207</v>
      </c>
      <c r="B155" s="7" t="s">
        <v>363</v>
      </c>
      <c r="C155" s="158"/>
      <c r="D155" s="247"/>
      <c r="E155" s="94"/>
    </row>
    <row r="156" spans="1:5" ht="12" customHeight="1">
      <c r="A156" s="13" t="s">
        <v>208</v>
      </c>
      <c r="B156" s="7" t="s">
        <v>369</v>
      </c>
      <c r="C156" s="158"/>
      <c r="D156" s="247"/>
      <c r="E156" s="94"/>
    </row>
    <row r="157" spans="1:5" ht="12" customHeight="1" thickBot="1">
      <c r="A157" s="13" t="s">
        <v>367</v>
      </c>
      <c r="B157" s="7" t="s">
        <v>370</v>
      </c>
      <c r="C157" s="158"/>
      <c r="D157" s="247"/>
      <c r="E157" s="94"/>
    </row>
    <row r="158" spans="1:5" ht="12" customHeight="1" thickBot="1">
      <c r="A158" s="18" t="s">
        <v>13</v>
      </c>
      <c r="B158" s="58" t="s">
        <v>371</v>
      </c>
      <c r="C158" s="239"/>
      <c r="D158" s="251"/>
      <c r="E158" s="233"/>
    </row>
    <row r="159" spans="1:5" ht="12" customHeight="1" thickBot="1">
      <c r="A159" s="18" t="s">
        <v>14</v>
      </c>
      <c r="B159" s="58" t="s">
        <v>372</v>
      </c>
      <c r="C159" s="239"/>
      <c r="D159" s="251"/>
      <c r="E159" s="233"/>
    </row>
    <row r="160" spans="1:9" ht="15" customHeight="1" thickBot="1">
      <c r="A160" s="18" t="s">
        <v>15</v>
      </c>
      <c r="B160" s="58" t="s">
        <v>374</v>
      </c>
      <c r="C160" s="240">
        <f>+C136+C140+C147+C152+C158+C159</f>
        <v>0</v>
      </c>
      <c r="D160" s="252">
        <f>+D136+D140+D147+D152+D158+D159</f>
        <v>6134936</v>
      </c>
      <c r="E160" s="234">
        <f>+E136+E140+E147+E152+E158+E159</f>
        <v>6134936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373</v>
      </c>
      <c r="C161" s="240">
        <f>+C135+C160</f>
        <v>276581103</v>
      </c>
      <c r="D161" s="252">
        <f>+D135+D160</f>
        <v>1135082528</v>
      </c>
      <c r="E161" s="234">
        <f>+E135+E160</f>
        <v>540946971</v>
      </c>
    </row>
    <row r="162" spans="3:4" ht="15.75">
      <c r="C162" s="433">
        <f>C93-C161</f>
        <v>82525713</v>
      </c>
      <c r="D162" s="433">
        <f>D93-D161</f>
        <v>82933487</v>
      </c>
    </row>
    <row r="163" spans="1:5" ht="15.75">
      <c r="A163" s="512" t="s">
        <v>280</v>
      </c>
      <c r="B163" s="512"/>
      <c r="C163" s="512"/>
      <c r="D163" s="512"/>
      <c r="E163" s="512"/>
    </row>
    <row r="164" spans="1:5" ht="15" customHeight="1" thickBot="1">
      <c r="A164" s="504" t="s">
        <v>104</v>
      </c>
      <c r="B164" s="504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44">
        <f>+C68-C135</f>
        <v>82525713</v>
      </c>
      <c r="D165" s="157">
        <f>+D68-D135</f>
        <v>-679079866</v>
      </c>
      <c r="E165" s="93">
        <f>+E68-E135</f>
        <v>-110508210</v>
      </c>
    </row>
    <row r="166" spans="1:5" ht="32.25" customHeight="1" thickBot="1">
      <c r="A166" s="18" t="s">
        <v>7</v>
      </c>
      <c r="B166" s="23" t="s">
        <v>381</v>
      </c>
      <c r="C166" s="157">
        <f>+C92-C160</f>
        <v>0</v>
      </c>
      <c r="D166" s="157">
        <f>+D92-D160</f>
        <v>762013353</v>
      </c>
      <c r="E166" s="93">
        <f>+E92-E160</f>
        <v>762013353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E125" sqref="E125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72"/>
      <c r="B1" s="499" t="str">
        <f>CONCATENATE("1.3. melléklet ",Z_ALAPADATOK!A7," ",Z_ALAPADATOK!B7," ",Z_ALAPADATOK!C7," ",Z_ALAPADATOK!D7," ",Z_ALAPADATOK!E7," ",Z_ALAPADATOK!F7," ",Z_ALAPADATOK!G7," ",Z_ALAPADATOK!H7)</f>
        <v>1.3. melléklet a … / 2019. ( … ) önkormányzati rendelethez</v>
      </c>
      <c r="C1" s="500"/>
      <c r="D1" s="500"/>
      <c r="E1" s="500"/>
    </row>
    <row r="2" spans="1:5" ht="15.75">
      <c r="A2" s="501" t="str">
        <f>CONCATENATE(Z_ALAPADATOK!A3)</f>
        <v>Tiszaszőlős Községi Önkormányzat</v>
      </c>
      <c r="B2" s="502"/>
      <c r="C2" s="502"/>
      <c r="D2" s="502"/>
      <c r="E2" s="502"/>
    </row>
    <row r="3" spans="1:5" ht="15.75">
      <c r="A3" s="501" t="s">
        <v>607</v>
      </c>
      <c r="B3" s="501"/>
      <c r="C3" s="503"/>
      <c r="D3" s="501"/>
      <c r="E3" s="501"/>
    </row>
    <row r="4" spans="1:5" ht="19.5" customHeight="1">
      <c r="A4" s="501" t="s">
        <v>609</v>
      </c>
      <c r="B4" s="501"/>
      <c r="C4" s="503"/>
      <c r="D4" s="501"/>
      <c r="E4" s="501"/>
    </row>
    <row r="5" spans="1:5" ht="15.75">
      <c r="A5" s="372"/>
      <c r="B5" s="372"/>
      <c r="C5" s="373"/>
      <c r="D5" s="374"/>
      <c r="E5" s="374"/>
    </row>
    <row r="6" spans="1:5" ht="15.75" customHeight="1">
      <c r="A6" s="513" t="s">
        <v>3</v>
      </c>
      <c r="B6" s="513"/>
      <c r="C6" s="513"/>
      <c r="D6" s="513"/>
      <c r="E6" s="513"/>
    </row>
    <row r="7" spans="1:5" ht="15.75" customHeight="1" thickBot="1">
      <c r="A7" s="515" t="s">
        <v>102</v>
      </c>
      <c r="B7" s="515"/>
      <c r="C7" s="375"/>
      <c r="D7" s="374"/>
      <c r="E7" s="375" t="str">
        <f>CONCATENATE('Z_1.2.sz.mell.'!E7)</f>
        <v> Forintban!</v>
      </c>
    </row>
    <row r="8" spans="1:5" ht="15.75">
      <c r="A8" s="505" t="s">
        <v>52</v>
      </c>
      <c r="B8" s="507" t="s">
        <v>5</v>
      </c>
      <c r="C8" s="509" t="str">
        <f>+CONCATENATE(LEFT(Z_ÖSSZEFÜGGÉSEK!A6,4),". évi")</f>
        <v>2018. évi</v>
      </c>
      <c r="D8" s="510"/>
      <c r="E8" s="511"/>
    </row>
    <row r="9" spans="1:5" ht="24.75" thickBot="1">
      <c r="A9" s="506"/>
      <c r="B9" s="508"/>
      <c r="C9" s="242" t="s">
        <v>418</v>
      </c>
      <c r="D9" s="241" t="s">
        <v>419</v>
      </c>
      <c r="E9" s="361" t="str">
        <f>CONCATENATE('Z_1.2.sz.mell.'!E9)</f>
        <v>2018. XII. 31.
teljesítés</v>
      </c>
    </row>
    <row r="10" spans="1:5" s="168" customFormat="1" ht="12" customHeight="1" thickBot="1">
      <c r="A10" s="164" t="s">
        <v>385</v>
      </c>
      <c r="B10" s="165" t="s">
        <v>386</v>
      </c>
      <c r="C10" s="165" t="s">
        <v>387</v>
      </c>
      <c r="D10" s="165" t="s">
        <v>389</v>
      </c>
      <c r="E10" s="243" t="s">
        <v>388</v>
      </c>
    </row>
    <row r="11" spans="1:5" s="169" customFormat="1" ht="12" customHeight="1" thickBot="1">
      <c r="A11" s="18" t="s">
        <v>6</v>
      </c>
      <c r="B11" s="19" t="s">
        <v>160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161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162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163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164</v>
      </c>
      <c r="C15" s="158"/>
      <c r="D15" s="158"/>
      <c r="E15" s="94"/>
    </row>
    <row r="16" spans="1:5" s="169" customFormat="1" ht="12" customHeight="1">
      <c r="A16" s="12" t="s">
        <v>99</v>
      </c>
      <c r="B16" s="101" t="s">
        <v>333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334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165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>
      <c r="A19" s="13" t="s">
        <v>70</v>
      </c>
      <c r="B19" s="170" t="s">
        <v>166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167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325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326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168</v>
      </c>
      <c r="C23" s="158"/>
      <c r="D23" s="158"/>
      <c r="E23" s="94"/>
    </row>
    <row r="24" spans="1:5" s="169" customFormat="1" ht="12" customHeight="1" thickBot="1">
      <c r="A24" s="14" t="s">
        <v>81</v>
      </c>
      <c r="B24" s="102" t="s">
        <v>169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170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>
      <c r="A26" s="13" t="s">
        <v>53</v>
      </c>
      <c r="B26" s="170" t="s">
        <v>171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172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327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328</v>
      </c>
      <c r="C29" s="158"/>
      <c r="D29" s="158"/>
      <c r="E29" s="94"/>
    </row>
    <row r="30" spans="1:5" s="169" customFormat="1" ht="12" customHeight="1">
      <c r="A30" s="12" t="s">
        <v>112</v>
      </c>
      <c r="B30" s="171" t="s">
        <v>173</v>
      </c>
      <c r="C30" s="158"/>
      <c r="D30" s="158"/>
      <c r="E30" s="94"/>
    </row>
    <row r="31" spans="1:5" s="169" customFormat="1" ht="12" customHeight="1" thickBot="1">
      <c r="A31" s="14" t="s">
        <v>113</v>
      </c>
      <c r="B31" s="172" t="s">
        <v>174</v>
      </c>
      <c r="C31" s="160"/>
      <c r="D31" s="160"/>
      <c r="E31" s="96"/>
    </row>
    <row r="32" spans="1:5" s="169" customFormat="1" ht="12" customHeight="1" thickBot="1">
      <c r="A32" s="18" t="s">
        <v>114</v>
      </c>
      <c r="B32" s="19" t="s">
        <v>482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175</v>
      </c>
      <c r="B33" s="170" t="s">
        <v>483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176</v>
      </c>
      <c r="B34" s="171" t="s">
        <v>484</v>
      </c>
      <c r="C34" s="158"/>
      <c r="D34" s="158"/>
      <c r="E34" s="94"/>
    </row>
    <row r="35" spans="1:5" s="169" customFormat="1" ht="12" customHeight="1">
      <c r="A35" s="12" t="s">
        <v>177</v>
      </c>
      <c r="B35" s="171" t="s">
        <v>485</v>
      </c>
      <c r="C35" s="158"/>
      <c r="D35" s="158"/>
      <c r="E35" s="94"/>
    </row>
    <row r="36" spans="1:5" s="169" customFormat="1" ht="12" customHeight="1">
      <c r="A36" s="12" t="s">
        <v>178</v>
      </c>
      <c r="B36" s="171" t="s">
        <v>486</v>
      </c>
      <c r="C36" s="158"/>
      <c r="D36" s="158"/>
      <c r="E36" s="94"/>
    </row>
    <row r="37" spans="1:5" s="169" customFormat="1" ht="12" customHeight="1">
      <c r="A37" s="12" t="s">
        <v>487</v>
      </c>
      <c r="B37" s="171" t="s">
        <v>179</v>
      </c>
      <c r="C37" s="158"/>
      <c r="D37" s="158"/>
      <c r="E37" s="94"/>
    </row>
    <row r="38" spans="1:5" s="169" customFormat="1" ht="12" customHeight="1">
      <c r="A38" s="12" t="s">
        <v>488</v>
      </c>
      <c r="B38" s="171" t="s">
        <v>180</v>
      </c>
      <c r="C38" s="158"/>
      <c r="D38" s="158"/>
      <c r="E38" s="94"/>
    </row>
    <row r="39" spans="1:5" s="169" customFormat="1" ht="12" customHeight="1" thickBot="1">
      <c r="A39" s="14" t="s">
        <v>489</v>
      </c>
      <c r="B39" s="321" t="s">
        <v>181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335</v>
      </c>
      <c r="C40" s="157">
        <f>SUM(C41:C51)</f>
        <v>6350000</v>
      </c>
      <c r="D40" s="157">
        <f>SUM(D41:D51)</f>
        <v>6350000</v>
      </c>
      <c r="E40" s="93">
        <f>SUM(E41:E51)</f>
        <v>5816109</v>
      </c>
    </row>
    <row r="41" spans="1:5" s="169" customFormat="1" ht="12" customHeight="1">
      <c r="A41" s="13" t="s">
        <v>57</v>
      </c>
      <c r="B41" s="170" t="s">
        <v>184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185</v>
      </c>
      <c r="C42" s="158"/>
      <c r="D42" s="158"/>
      <c r="E42" s="94"/>
    </row>
    <row r="43" spans="1:5" s="169" customFormat="1" ht="12" customHeight="1">
      <c r="A43" s="12" t="s">
        <v>59</v>
      </c>
      <c r="B43" s="171" t="s">
        <v>186</v>
      </c>
      <c r="C43" s="158">
        <v>6350000</v>
      </c>
      <c r="D43" s="158">
        <v>6350000</v>
      </c>
      <c r="E43" s="94">
        <v>5816109</v>
      </c>
    </row>
    <row r="44" spans="1:5" s="169" customFormat="1" ht="12" customHeight="1">
      <c r="A44" s="12" t="s">
        <v>116</v>
      </c>
      <c r="B44" s="171" t="s">
        <v>187</v>
      </c>
      <c r="C44" s="158"/>
      <c r="D44" s="158"/>
      <c r="E44" s="94"/>
    </row>
    <row r="45" spans="1:5" s="169" customFormat="1" ht="12" customHeight="1">
      <c r="A45" s="12" t="s">
        <v>117</v>
      </c>
      <c r="B45" s="171" t="s">
        <v>188</v>
      </c>
      <c r="C45" s="158"/>
      <c r="D45" s="158"/>
      <c r="E45" s="94"/>
    </row>
    <row r="46" spans="1:5" s="169" customFormat="1" ht="12" customHeight="1">
      <c r="A46" s="12" t="s">
        <v>118</v>
      </c>
      <c r="B46" s="171" t="s">
        <v>189</v>
      </c>
      <c r="C46" s="158"/>
      <c r="D46" s="158"/>
      <c r="E46" s="94"/>
    </row>
    <row r="47" spans="1:5" s="169" customFormat="1" ht="12" customHeight="1">
      <c r="A47" s="12" t="s">
        <v>119</v>
      </c>
      <c r="B47" s="171" t="s">
        <v>190</v>
      </c>
      <c r="C47" s="158"/>
      <c r="D47" s="158"/>
      <c r="E47" s="94"/>
    </row>
    <row r="48" spans="1:5" s="169" customFormat="1" ht="12" customHeight="1">
      <c r="A48" s="12" t="s">
        <v>120</v>
      </c>
      <c r="B48" s="171" t="s">
        <v>490</v>
      </c>
      <c r="C48" s="158"/>
      <c r="D48" s="158"/>
      <c r="E48" s="94"/>
    </row>
    <row r="49" spans="1:5" s="169" customFormat="1" ht="12" customHeight="1">
      <c r="A49" s="12" t="s">
        <v>182</v>
      </c>
      <c r="B49" s="171" t="s">
        <v>192</v>
      </c>
      <c r="C49" s="161"/>
      <c r="D49" s="161"/>
      <c r="E49" s="97"/>
    </row>
    <row r="50" spans="1:5" s="169" customFormat="1" ht="12" customHeight="1">
      <c r="A50" s="14" t="s">
        <v>183</v>
      </c>
      <c r="B50" s="172" t="s">
        <v>337</v>
      </c>
      <c r="C50" s="162"/>
      <c r="D50" s="162"/>
      <c r="E50" s="98"/>
    </row>
    <row r="51" spans="1:5" s="169" customFormat="1" ht="12" customHeight="1" thickBot="1">
      <c r="A51" s="14" t="s">
        <v>336</v>
      </c>
      <c r="B51" s="102" t="s">
        <v>193</v>
      </c>
      <c r="C51" s="162"/>
      <c r="D51" s="162"/>
      <c r="E51" s="98"/>
    </row>
    <row r="52" spans="1:5" s="169" customFormat="1" ht="12" customHeight="1" thickBot="1">
      <c r="A52" s="18" t="s">
        <v>11</v>
      </c>
      <c r="B52" s="19" t="s">
        <v>194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>
      <c r="A53" s="13" t="s">
        <v>60</v>
      </c>
      <c r="B53" s="170" t="s">
        <v>198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199</v>
      </c>
      <c r="C54" s="161"/>
      <c r="D54" s="161"/>
      <c r="E54" s="97"/>
    </row>
    <row r="55" spans="1:5" s="169" customFormat="1" ht="12" customHeight="1">
      <c r="A55" s="12" t="s">
        <v>195</v>
      </c>
      <c r="B55" s="171" t="s">
        <v>200</v>
      </c>
      <c r="C55" s="161"/>
      <c r="D55" s="161"/>
      <c r="E55" s="97"/>
    </row>
    <row r="56" spans="1:5" s="169" customFormat="1" ht="12" customHeight="1">
      <c r="A56" s="12" t="s">
        <v>196</v>
      </c>
      <c r="B56" s="171" t="s">
        <v>201</v>
      </c>
      <c r="C56" s="161"/>
      <c r="D56" s="161"/>
      <c r="E56" s="97"/>
    </row>
    <row r="57" spans="1:5" s="169" customFormat="1" ht="12" customHeight="1" thickBot="1">
      <c r="A57" s="14" t="s">
        <v>197</v>
      </c>
      <c r="B57" s="102" t="s">
        <v>202</v>
      </c>
      <c r="C57" s="162"/>
      <c r="D57" s="162"/>
      <c r="E57" s="98"/>
    </row>
    <row r="58" spans="1:5" s="169" customFormat="1" ht="12" customHeight="1" thickBot="1">
      <c r="A58" s="18" t="s">
        <v>121</v>
      </c>
      <c r="B58" s="19" t="s">
        <v>203</v>
      </c>
      <c r="C58" s="157">
        <f>SUM(C59:C61)</f>
        <v>240000</v>
      </c>
      <c r="D58" s="157">
        <f>SUM(D59:D61)</f>
        <v>240000</v>
      </c>
      <c r="E58" s="93">
        <f>SUM(E59:E61)</f>
        <v>266208</v>
      </c>
    </row>
    <row r="59" spans="1:5" s="169" customFormat="1" ht="12" customHeight="1">
      <c r="A59" s="13" t="s">
        <v>62</v>
      </c>
      <c r="B59" s="170" t="s">
        <v>204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329</v>
      </c>
      <c r="C60" s="158"/>
      <c r="D60" s="158"/>
      <c r="E60" s="94"/>
    </row>
    <row r="61" spans="1:5" s="169" customFormat="1" ht="12" customHeight="1">
      <c r="A61" s="12" t="s">
        <v>207</v>
      </c>
      <c r="B61" s="171" t="s">
        <v>205</v>
      </c>
      <c r="C61" s="158">
        <v>240000</v>
      </c>
      <c r="D61" s="158">
        <v>240000</v>
      </c>
      <c r="E61" s="94">
        <v>266208</v>
      </c>
    </row>
    <row r="62" spans="1:5" s="169" customFormat="1" ht="12" customHeight="1" thickBot="1">
      <c r="A62" s="14" t="s">
        <v>208</v>
      </c>
      <c r="B62" s="102" t="s">
        <v>206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209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122</v>
      </c>
      <c r="B64" s="170" t="s">
        <v>211</v>
      </c>
      <c r="C64" s="161"/>
      <c r="D64" s="161"/>
      <c r="E64" s="97"/>
    </row>
    <row r="65" spans="1:5" s="169" customFormat="1" ht="12" customHeight="1">
      <c r="A65" s="12" t="s">
        <v>123</v>
      </c>
      <c r="B65" s="171" t="s">
        <v>330</v>
      </c>
      <c r="C65" s="161"/>
      <c r="D65" s="161"/>
      <c r="E65" s="97"/>
    </row>
    <row r="66" spans="1:5" s="169" customFormat="1" ht="12" customHeight="1">
      <c r="A66" s="12" t="s">
        <v>142</v>
      </c>
      <c r="B66" s="171" t="s">
        <v>212</v>
      </c>
      <c r="C66" s="161"/>
      <c r="D66" s="161"/>
      <c r="E66" s="97"/>
    </row>
    <row r="67" spans="1:5" s="169" customFormat="1" ht="12" customHeight="1" thickBot="1">
      <c r="A67" s="14" t="s">
        <v>210</v>
      </c>
      <c r="B67" s="102" t="s">
        <v>213</v>
      </c>
      <c r="C67" s="161"/>
      <c r="D67" s="161"/>
      <c r="E67" s="97"/>
    </row>
    <row r="68" spans="1:5" s="169" customFormat="1" ht="12" customHeight="1" thickBot="1">
      <c r="A68" s="225" t="s">
        <v>377</v>
      </c>
      <c r="B68" s="19" t="s">
        <v>214</v>
      </c>
      <c r="C68" s="163">
        <f>+C11+C18+C25+C32+C40+C52+C58+C63</f>
        <v>6590000</v>
      </c>
      <c r="D68" s="163">
        <f>+D11+D18+D25+D32+D40+D52+D58+D63</f>
        <v>6590000</v>
      </c>
      <c r="E68" s="199">
        <f>+E11+E18+E25+E32+E40+E52+E58+E63</f>
        <v>6082317</v>
      </c>
    </row>
    <row r="69" spans="1:5" s="169" customFormat="1" ht="12" customHeight="1" thickBot="1">
      <c r="A69" s="211" t="s">
        <v>215</v>
      </c>
      <c r="B69" s="100" t="s">
        <v>216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244</v>
      </c>
      <c r="B70" s="170" t="s">
        <v>217</v>
      </c>
      <c r="C70" s="161"/>
      <c r="D70" s="161"/>
      <c r="E70" s="97"/>
    </row>
    <row r="71" spans="1:5" s="169" customFormat="1" ht="12" customHeight="1">
      <c r="A71" s="12" t="s">
        <v>253</v>
      </c>
      <c r="B71" s="171" t="s">
        <v>218</v>
      </c>
      <c r="C71" s="161"/>
      <c r="D71" s="161"/>
      <c r="E71" s="97"/>
    </row>
    <row r="72" spans="1:5" s="169" customFormat="1" ht="12" customHeight="1" thickBot="1">
      <c r="A72" s="14" t="s">
        <v>254</v>
      </c>
      <c r="B72" s="221" t="s">
        <v>362</v>
      </c>
      <c r="C72" s="161"/>
      <c r="D72" s="161"/>
      <c r="E72" s="97"/>
    </row>
    <row r="73" spans="1:5" s="169" customFormat="1" ht="12" customHeight="1" thickBot="1">
      <c r="A73" s="211" t="s">
        <v>220</v>
      </c>
      <c r="B73" s="100" t="s">
        <v>221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100</v>
      </c>
      <c r="B74" s="359" t="s">
        <v>222</v>
      </c>
      <c r="C74" s="161"/>
      <c r="D74" s="161"/>
      <c r="E74" s="97"/>
    </row>
    <row r="75" spans="1:5" s="169" customFormat="1" ht="12" customHeight="1">
      <c r="A75" s="12" t="s">
        <v>101</v>
      </c>
      <c r="B75" s="359" t="s">
        <v>497</v>
      </c>
      <c r="C75" s="161"/>
      <c r="D75" s="161"/>
      <c r="E75" s="97"/>
    </row>
    <row r="76" spans="1:5" s="169" customFormat="1" ht="12" customHeight="1">
      <c r="A76" s="12" t="s">
        <v>245</v>
      </c>
      <c r="B76" s="359" t="s">
        <v>223</v>
      </c>
      <c r="C76" s="161"/>
      <c r="D76" s="161"/>
      <c r="E76" s="97"/>
    </row>
    <row r="77" spans="1:5" s="169" customFormat="1" ht="12" customHeight="1" thickBot="1">
      <c r="A77" s="14" t="s">
        <v>246</v>
      </c>
      <c r="B77" s="360" t="s">
        <v>498</v>
      </c>
      <c r="C77" s="161"/>
      <c r="D77" s="161"/>
      <c r="E77" s="97"/>
    </row>
    <row r="78" spans="1:5" s="169" customFormat="1" ht="12" customHeight="1" thickBot="1">
      <c r="A78" s="211" t="s">
        <v>224</v>
      </c>
      <c r="B78" s="100" t="s">
        <v>225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>
      <c r="A79" s="13" t="s">
        <v>247</v>
      </c>
      <c r="B79" s="170" t="s">
        <v>226</v>
      </c>
      <c r="C79" s="161"/>
      <c r="D79" s="161"/>
      <c r="E79" s="97"/>
    </row>
    <row r="80" spans="1:5" s="169" customFormat="1" ht="12" customHeight="1" thickBot="1">
      <c r="A80" s="14" t="s">
        <v>248</v>
      </c>
      <c r="B80" s="102" t="s">
        <v>227</v>
      </c>
      <c r="C80" s="161"/>
      <c r="D80" s="161"/>
      <c r="E80" s="97"/>
    </row>
    <row r="81" spans="1:5" s="169" customFormat="1" ht="12" customHeight="1" thickBot="1">
      <c r="A81" s="211" t="s">
        <v>228</v>
      </c>
      <c r="B81" s="100" t="s">
        <v>229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249</v>
      </c>
      <c r="B82" s="170" t="s">
        <v>230</v>
      </c>
      <c r="C82" s="161"/>
      <c r="D82" s="161"/>
      <c r="E82" s="97"/>
    </row>
    <row r="83" spans="1:5" s="169" customFormat="1" ht="12" customHeight="1">
      <c r="A83" s="12" t="s">
        <v>250</v>
      </c>
      <c r="B83" s="171" t="s">
        <v>231</v>
      </c>
      <c r="C83" s="161"/>
      <c r="D83" s="161"/>
      <c r="E83" s="97"/>
    </row>
    <row r="84" spans="1:5" s="169" customFormat="1" ht="12" customHeight="1" thickBot="1">
      <c r="A84" s="14" t="s">
        <v>251</v>
      </c>
      <c r="B84" s="102" t="s">
        <v>499</v>
      </c>
      <c r="C84" s="161"/>
      <c r="D84" s="161"/>
      <c r="E84" s="97"/>
    </row>
    <row r="85" spans="1:5" s="169" customFormat="1" ht="12" customHeight="1" thickBot="1">
      <c r="A85" s="211" t="s">
        <v>232</v>
      </c>
      <c r="B85" s="100" t="s">
        <v>252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233</v>
      </c>
      <c r="B86" s="170" t="s">
        <v>234</v>
      </c>
      <c r="C86" s="161"/>
      <c r="D86" s="161"/>
      <c r="E86" s="97"/>
    </row>
    <row r="87" spans="1:5" s="169" customFormat="1" ht="12" customHeight="1">
      <c r="A87" s="175" t="s">
        <v>235</v>
      </c>
      <c r="B87" s="171" t="s">
        <v>236</v>
      </c>
      <c r="C87" s="161"/>
      <c r="D87" s="161"/>
      <c r="E87" s="97"/>
    </row>
    <row r="88" spans="1:5" s="169" customFormat="1" ht="12" customHeight="1">
      <c r="A88" s="175" t="s">
        <v>237</v>
      </c>
      <c r="B88" s="171" t="s">
        <v>238</v>
      </c>
      <c r="C88" s="161"/>
      <c r="D88" s="161"/>
      <c r="E88" s="97"/>
    </row>
    <row r="89" spans="1:5" s="169" customFormat="1" ht="12" customHeight="1" thickBot="1">
      <c r="A89" s="176" t="s">
        <v>239</v>
      </c>
      <c r="B89" s="102" t="s">
        <v>240</v>
      </c>
      <c r="C89" s="161"/>
      <c r="D89" s="161"/>
      <c r="E89" s="97"/>
    </row>
    <row r="90" spans="1:5" s="169" customFormat="1" ht="12" customHeight="1" thickBot="1">
      <c r="A90" s="211" t="s">
        <v>241</v>
      </c>
      <c r="B90" s="100" t="s">
        <v>376</v>
      </c>
      <c r="C90" s="213"/>
      <c r="D90" s="213"/>
      <c r="E90" s="214"/>
    </row>
    <row r="91" spans="1:5" s="169" customFormat="1" ht="13.5" customHeight="1" thickBot="1">
      <c r="A91" s="211" t="s">
        <v>243</v>
      </c>
      <c r="B91" s="100" t="s">
        <v>242</v>
      </c>
      <c r="C91" s="213"/>
      <c r="D91" s="213"/>
      <c r="E91" s="214"/>
    </row>
    <row r="92" spans="1:5" s="169" customFormat="1" ht="15.75" customHeight="1" thickBot="1">
      <c r="A92" s="211" t="s">
        <v>255</v>
      </c>
      <c r="B92" s="177" t="s">
        <v>379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>
      <c r="A93" s="212" t="s">
        <v>378</v>
      </c>
      <c r="B93" s="178" t="s">
        <v>380</v>
      </c>
      <c r="C93" s="163">
        <f>+C68+C92</f>
        <v>6590000</v>
      </c>
      <c r="D93" s="163">
        <f>+D68+D92</f>
        <v>6590000</v>
      </c>
      <c r="E93" s="199">
        <f>+E68+E92</f>
        <v>6082317</v>
      </c>
    </row>
    <row r="94" spans="1:3" s="169" customFormat="1" ht="15" customHeight="1">
      <c r="A94" s="3"/>
      <c r="B94" s="4"/>
      <c r="C94" s="104"/>
    </row>
    <row r="95" spans="1:5" ht="16.5" customHeight="1">
      <c r="A95" s="514" t="s">
        <v>34</v>
      </c>
      <c r="B95" s="514"/>
      <c r="C95" s="514"/>
      <c r="D95" s="514"/>
      <c r="E95" s="514"/>
    </row>
    <row r="96" spans="1:5" s="179" customFormat="1" ht="16.5" customHeight="1" thickBot="1">
      <c r="A96" s="516" t="s">
        <v>103</v>
      </c>
      <c r="B96" s="516"/>
      <c r="C96" s="62"/>
      <c r="E96" s="62" t="str">
        <f>E7</f>
        <v> Forintban!</v>
      </c>
    </row>
    <row r="97" spans="1:5" ht="15.75">
      <c r="A97" s="505" t="s">
        <v>52</v>
      </c>
      <c r="B97" s="507" t="s">
        <v>420</v>
      </c>
      <c r="C97" s="509" t="str">
        <f>+CONCATENATE(LEFT(Z_ÖSSZEFÜGGÉSEK!A6,4),". évi")</f>
        <v>2018. évi</v>
      </c>
      <c r="D97" s="510"/>
      <c r="E97" s="511"/>
    </row>
    <row r="98" spans="1:5" ht="24.75" thickBot="1">
      <c r="A98" s="506"/>
      <c r="B98" s="508"/>
      <c r="C98" s="242" t="s">
        <v>418</v>
      </c>
      <c r="D98" s="241" t="s">
        <v>419</v>
      </c>
      <c r="E98" s="361" t="str">
        <f>CONCATENATE(E9)</f>
        <v>2018. XII. 31.
teljesítés</v>
      </c>
    </row>
    <row r="99" spans="1:5" s="168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53" t="s">
        <v>388</v>
      </c>
    </row>
    <row r="100" spans="1:5" ht="12" customHeight="1" thickBot="1">
      <c r="A100" s="20" t="s">
        <v>6</v>
      </c>
      <c r="B100" s="24" t="s">
        <v>338</v>
      </c>
      <c r="C100" s="156">
        <f>C101+C102+C103+C104+C105+C118</f>
        <v>18265000</v>
      </c>
      <c r="D100" s="156">
        <f>D101+D102+D103+D104+D105+D118</f>
        <v>18412138</v>
      </c>
      <c r="E100" s="228">
        <f>E101+E102+E103+E104+E105+E118</f>
        <v>12775027</v>
      </c>
    </row>
    <row r="101" spans="1:5" ht="12" customHeight="1">
      <c r="A101" s="15" t="s">
        <v>64</v>
      </c>
      <c r="B101" s="8" t="s">
        <v>35</v>
      </c>
      <c r="C101" s="235">
        <v>2189000</v>
      </c>
      <c r="D101" s="235">
        <v>2189000</v>
      </c>
      <c r="E101" s="229">
        <v>222768</v>
      </c>
    </row>
    <row r="102" spans="1:5" ht="12" customHeight="1">
      <c r="A102" s="12" t="s">
        <v>65</v>
      </c>
      <c r="B102" s="6" t="s">
        <v>124</v>
      </c>
      <c r="C102" s="158">
        <v>758000</v>
      </c>
      <c r="D102" s="158">
        <v>758000</v>
      </c>
      <c r="E102" s="94">
        <v>43440</v>
      </c>
    </row>
    <row r="103" spans="1:5" ht="12" customHeight="1">
      <c r="A103" s="12" t="s">
        <v>66</v>
      </c>
      <c r="B103" s="6" t="s">
        <v>92</v>
      </c>
      <c r="C103" s="160">
        <v>9278000</v>
      </c>
      <c r="D103" s="160">
        <v>9278000</v>
      </c>
      <c r="E103" s="96">
        <v>8192603</v>
      </c>
    </row>
    <row r="104" spans="1:5" ht="12" customHeight="1">
      <c r="A104" s="12" t="s">
        <v>67</v>
      </c>
      <c r="B104" s="9" t="s">
        <v>125</v>
      </c>
      <c r="C104" s="160"/>
      <c r="D104" s="160"/>
      <c r="E104" s="96"/>
    </row>
    <row r="105" spans="1:5" ht="12" customHeight="1">
      <c r="A105" s="12" t="s">
        <v>76</v>
      </c>
      <c r="B105" s="17" t="s">
        <v>126</v>
      </c>
      <c r="C105" s="160">
        <f>SUM(C106:C117)</f>
        <v>6040000</v>
      </c>
      <c r="D105" s="160">
        <f>SUM(D106:D117)</f>
        <v>6187138</v>
      </c>
      <c r="E105" s="465">
        <f>SUM(E106:E117)</f>
        <v>4316216</v>
      </c>
    </row>
    <row r="106" spans="1:5" ht="12" customHeight="1">
      <c r="A106" s="12" t="s">
        <v>68</v>
      </c>
      <c r="B106" s="6" t="s">
        <v>343</v>
      </c>
      <c r="C106" s="160"/>
      <c r="D106" s="160"/>
      <c r="E106" s="96"/>
    </row>
    <row r="107" spans="1:5" ht="12" customHeight="1">
      <c r="A107" s="12" t="s">
        <v>69</v>
      </c>
      <c r="B107" s="66" t="s">
        <v>342</v>
      </c>
      <c r="C107" s="160"/>
      <c r="D107" s="160"/>
      <c r="E107" s="96"/>
    </row>
    <row r="108" spans="1:5" ht="12" customHeight="1">
      <c r="A108" s="12" t="s">
        <v>77</v>
      </c>
      <c r="B108" s="66" t="s">
        <v>341</v>
      </c>
      <c r="C108" s="160"/>
      <c r="D108" s="160"/>
      <c r="E108" s="96"/>
    </row>
    <row r="109" spans="1:5" ht="12" customHeight="1">
      <c r="A109" s="12" t="s">
        <v>78</v>
      </c>
      <c r="B109" s="64" t="s">
        <v>258</v>
      </c>
      <c r="C109" s="160"/>
      <c r="D109" s="160"/>
      <c r="E109" s="96"/>
    </row>
    <row r="110" spans="1:5" ht="12" customHeight="1">
      <c r="A110" s="12" t="s">
        <v>79</v>
      </c>
      <c r="B110" s="65" t="s">
        <v>259</v>
      </c>
      <c r="C110" s="160"/>
      <c r="D110" s="160"/>
      <c r="E110" s="96"/>
    </row>
    <row r="111" spans="1:5" ht="12" customHeight="1">
      <c r="A111" s="12" t="s">
        <v>80</v>
      </c>
      <c r="B111" s="65" t="s">
        <v>260</v>
      </c>
      <c r="C111" s="160"/>
      <c r="D111" s="160"/>
      <c r="E111" s="96"/>
    </row>
    <row r="112" spans="1:5" ht="12" customHeight="1">
      <c r="A112" s="12" t="s">
        <v>82</v>
      </c>
      <c r="B112" s="64" t="s">
        <v>261</v>
      </c>
      <c r="C112" s="160">
        <v>500000</v>
      </c>
      <c r="D112" s="160">
        <v>647138</v>
      </c>
      <c r="E112" s="96">
        <v>17138</v>
      </c>
    </row>
    <row r="113" spans="1:5" ht="12" customHeight="1">
      <c r="A113" s="12" t="s">
        <v>127</v>
      </c>
      <c r="B113" s="64" t="s">
        <v>262</v>
      </c>
      <c r="C113" s="160"/>
      <c r="D113" s="160"/>
      <c r="E113" s="96"/>
    </row>
    <row r="114" spans="1:5" ht="12" customHeight="1">
      <c r="A114" s="12" t="s">
        <v>256</v>
      </c>
      <c r="B114" s="65" t="s">
        <v>263</v>
      </c>
      <c r="C114" s="160"/>
      <c r="D114" s="160"/>
      <c r="E114" s="96"/>
    </row>
    <row r="115" spans="1:5" ht="12" customHeight="1">
      <c r="A115" s="11" t="s">
        <v>257</v>
      </c>
      <c r="B115" s="66" t="s">
        <v>264</v>
      </c>
      <c r="C115" s="160"/>
      <c r="D115" s="160"/>
      <c r="E115" s="96"/>
    </row>
    <row r="116" spans="1:5" ht="12" customHeight="1">
      <c r="A116" s="12" t="s">
        <v>339</v>
      </c>
      <c r="B116" s="66" t="s">
        <v>265</v>
      </c>
      <c r="C116" s="160"/>
      <c r="D116" s="160"/>
      <c r="E116" s="96"/>
    </row>
    <row r="117" spans="1:5" ht="12" customHeight="1">
      <c r="A117" s="14" t="s">
        <v>340</v>
      </c>
      <c r="B117" s="66" t="s">
        <v>266</v>
      </c>
      <c r="C117" s="160">
        <v>5540000</v>
      </c>
      <c r="D117" s="160">
        <v>5540000</v>
      </c>
      <c r="E117" s="96">
        <v>4299078</v>
      </c>
    </row>
    <row r="118" spans="1:5" ht="12" customHeight="1">
      <c r="A118" s="12" t="s">
        <v>344</v>
      </c>
      <c r="B118" s="9" t="s">
        <v>36</v>
      </c>
      <c r="C118" s="158"/>
      <c r="D118" s="158"/>
      <c r="E118" s="94"/>
    </row>
    <row r="119" spans="1:5" ht="12" customHeight="1">
      <c r="A119" s="12" t="s">
        <v>345</v>
      </c>
      <c r="B119" s="6" t="s">
        <v>347</v>
      </c>
      <c r="C119" s="158"/>
      <c r="D119" s="158"/>
      <c r="E119" s="94"/>
    </row>
    <row r="120" spans="1:5" ht="12" customHeight="1" thickBot="1">
      <c r="A120" s="16" t="s">
        <v>346</v>
      </c>
      <c r="B120" s="224" t="s">
        <v>348</v>
      </c>
      <c r="C120" s="236"/>
      <c r="D120" s="236"/>
      <c r="E120" s="230"/>
    </row>
    <row r="121" spans="1:5" ht="12" customHeight="1" thickBot="1">
      <c r="A121" s="222" t="s">
        <v>7</v>
      </c>
      <c r="B121" s="223" t="s">
        <v>267</v>
      </c>
      <c r="C121" s="237">
        <f>+C122+C124+C126</f>
        <v>8908074</v>
      </c>
      <c r="D121" s="157">
        <f>+D122+D124+D126</f>
        <v>8908074</v>
      </c>
      <c r="E121" s="231">
        <f>+E122+E124+E126</f>
        <v>6633198</v>
      </c>
    </row>
    <row r="122" spans="1:5" ht="12" customHeight="1">
      <c r="A122" s="13" t="s">
        <v>70</v>
      </c>
      <c r="B122" s="6" t="s">
        <v>141</v>
      </c>
      <c r="C122" s="159">
        <v>3670300</v>
      </c>
      <c r="D122" s="246">
        <v>3670300</v>
      </c>
      <c r="E122" s="95">
        <v>3744500</v>
      </c>
    </row>
    <row r="123" spans="1:5" ht="12" customHeight="1">
      <c r="A123" s="13" t="s">
        <v>71</v>
      </c>
      <c r="B123" s="10" t="s">
        <v>271</v>
      </c>
      <c r="C123" s="159"/>
      <c r="D123" s="246"/>
      <c r="E123" s="95"/>
    </row>
    <row r="124" spans="1:5" ht="12" customHeight="1">
      <c r="A124" s="13" t="s">
        <v>72</v>
      </c>
      <c r="B124" s="10" t="s">
        <v>128</v>
      </c>
      <c r="C124" s="158">
        <v>5237774</v>
      </c>
      <c r="D124" s="247">
        <v>5237774</v>
      </c>
      <c r="E124" s="94">
        <v>2888698</v>
      </c>
    </row>
    <row r="125" spans="1:5" ht="12" customHeight="1">
      <c r="A125" s="13" t="s">
        <v>73</v>
      </c>
      <c r="B125" s="10" t="s">
        <v>272</v>
      </c>
      <c r="C125" s="158"/>
      <c r="D125" s="247"/>
      <c r="E125" s="94"/>
    </row>
    <row r="126" spans="1:5" ht="12" customHeight="1">
      <c r="A126" s="13" t="s">
        <v>74</v>
      </c>
      <c r="B126" s="102" t="s">
        <v>143</v>
      </c>
      <c r="C126" s="158"/>
      <c r="D126" s="247"/>
      <c r="E126" s="94"/>
    </row>
    <row r="127" spans="1:5" ht="12" customHeight="1">
      <c r="A127" s="13" t="s">
        <v>81</v>
      </c>
      <c r="B127" s="101" t="s">
        <v>331</v>
      </c>
      <c r="C127" s="158"/>
      <c r="D127" s="247"/>
      <c r="E127" s="94"/>
    </row>
    <row r="128" spans="1:5" ht="12" customHeight="1">
      <c r="A128" s="13" t="s">
        <v>83</v>
      </c>
      <c r="B128" s="166" t="s">
        <v>277</v>
      </c>
      <c r="C128" s="158"/>
      <c r="D128" s="247"/>
      <c r="E128" s="94"/>
    </row>
    <row r="129" spans="1:5" ht="15.75">
      <c r="A129" s="13" t="s">
        <v>129</v>
      </c>
      <c r="B129" s="65" t="s">
        <v>260</v>
      </c>
      <c r="C129" s="158"/>
      <c r="D129" s="247"/>
      <c r="E129" s="94"/>
    </row>
    <row r="130" spans="1:5" ht="12" customHeight="1">
      <c r="A130" s="13" t="s">
        <v>130</v>
      </c>
      <c r="B130" s="65" t="s">
        <v>276</v>
      </c>
      <c r="C130" s="158"/>
      <c r="D130" s="247"/>
      <c r="E130" s="94"/>
    </row>
    <row r="131" spans="1:5" ht="12" customHeight="1">
      <c r="A131" s="13" t="s">
        <v>131</v>
      </c>
      <c r="B131" s="65" t="s">
        <v>275</v>
      </c>
      <c r="C131" s="158"/>
      <c r="D131" s="247"/>
      <c r="E131" s="94"/>
    </row>
    <row r="132" spans="1:5" ht="12" customHeight="1">
      <c r="A132" s="13" t="s">
        <v>268</v>
      </c>
      <c r="B132" s="65" t="s">
        <v>263</v>
      </c>
      <c r="C132" s="158"/>
      <c r="D132" s="247"/>
      <c r="E132" s="94"/>
    </row>
    <row r="133" spans="1:5" ht="12" customHeight="1">
      <c r="A133" s="13" t="s">
        <v>269</v>
      </c>
      <c r="B133" s="65" t="s">
        <v>274</v>
      </c>
      <c r="C133" s="158"/>
      <c r="D133" s="247"/>
      <c r="E133" s="94"/>
    </row>
    <row r="134" spans="1:5" ht="16.5" thickBot="1">
      <c r="A134" s="11" t="s">
        <v>270</v>
      </c>
      <c r="B134" s="65" t="s">
        <v>273</v>
      </c>
      <c r="C134" s="160"/>
      <c r="D134" s="248"/>
      <c r="E134" s="96"/>
    </row>
    <row r="135" spans="1:5" ht="12" customHeight="1" thickBot="1">
      <c r="A135" s="18" t="s">
        <v>8</v>
      </c>
      <c r="B135" s="58" t="s">
        <v>349</v>
      </c>
      <c r="C135" s="157">
        <f>+C100+C121</f>
        <v>27173074</v>
      </c>
      <c r="D135" s="245">
        <f>+D100+D121</f>
        <v>27320212</v>
      </c>
      <c r="E135" s="93">
        <f>+E100+E121</f>
        <v>19408225</v>
      </c>
    </row>
    <row r="136" spans="1:5" ht="12" customHeight="1" thickBot="1">
      <c r="A136" s="18" t="s">
        <v>9</v>
      </c>
      <c r="B136" s="58" t="s">
        <v>421</v>
      </c>
      <c r="C136" s="157">
        <f>+C137+C138+C139</f>
        <v>0</v>
      </c>
      <c r="D136" s="245">
        <f>+D137+D138+D139</f>
        <v>0</v>
      </c>
      <c r="E136" s="93">
        <f>+E137+E138+E139</f>
        <v>0</v>
      </c>
    </row>
    <row r="137" spans="1:5" ht="12" customHeight="1">
      <c r="A137" s="13" t="s">
        <v>175</v>
      </c>
      <c r="B137" s="10" t="s">
        <v>357</v>
      </c>
      <c r="C137" s="158"/>
      <c r="D137" s="247"/>
      <c r="E137" s="94"/>
    </row>
    <row r="138" spans="1:5" ht="12" customHeight="1">
      <c r="A138" s="13" t="s">
        <v>176</v>
      </c>
      <c r="B138" s="10" t="s">
        <v>358</v>
      </c>
      <c r="C138" s="158"/>
      <c r="D138" s="247"/>
      <c r="E138" s="94"/>
    </row>
    <row r="139" spans="1:5" ht="12" customHeight="1" thickBot="1">
      <c r="A139" s="11" t="s">
        <v>177</v>
      </c>
      <c r="B139" s="10" t="s">
        <v>359</v>
      </c>
      <c r="C139" s="158"/>
      <c r="D139" s="247"/>
      <c r="E139" s="94"/>
    </row>
    <row r="140" spans="1:5" ht="12" customHeight="1" thickBot="1">
      <c r="A140" s="18" t="s">
        <v>10</v>
      </c>
      <c r="B140" s="58" t="s">
        <v>351</v>
      </c>
      <c r="C140" s="157">
        <f>SUM(C141:C146)</f>
        <v>0</v>
      </c>
      <c r="D140" s="245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360</v>
      </c>
      <c r="C141" s="158"/>
      <c r="D141" s="247"/>
      <c r="E141" s="94"/>
    </row>
    <row r="142" spans="1:5" ht="12" customHeight="1">
      <c r="A142" s="13" t="s">
        <v>58</v>
      </c>
      <c r="B142" s="7" t="s">
        <v>352</v>
      </c>
      <c r="C142" s="158"/>
      <c r="D142" s="247"/>
      <c r="E142" s="94"/>
    </row>
    <row r="143" spans="1:5" ht="12" customHeight="1">
      <c r="A143" s="13" t="s">
        <v>59</v>
      </c>
      <c r="B143" s="7" t="s">
        <v>353</v>
      </c>
      <c r="C143" s="158"/>
      <c r="D143" s="247"/>
      <c r="E143" s="94"/>
    </row>
    <row r="144" spans="1:5" ht="12" customHeight="1">
      <c r="A144" s="13" t="s">
        <v>116</v>
      </c>
      <c r="B144" s="7" t="s">
        <v>354</v>
      </c>
      <c r="C144" s="158"/>
      <c r="D144" s="247"/>
      <c r="E144" s="94"/>
    </row>
    <row r="145" spans="1:5" ht="12" customHeight="1">
      <c r="A145" s="13" t="s">
        <v>117</v>
      </c>
      <c r="B145" s="7" t="s">
        <v>355</v>
      </c>
      <c r="C145" s="158"/>
      <c r="D145" s="247"/>
      <c r="E145" s="94"/>
    </row>
    <row r="146" spans="1:5" ht="12" customHeight="1" thickBot="1">
      <c r="A146" s="16" t="s">
        <v>118</v>
      </c>
      <c r="B146" s="371" t="s">
        <v>356</v>
      </c>
      <c r="C146" s="236"/>
      <c r="D146" s="312"/>
      <c r="E146" s="230"/>
    </row>
    <row r="147" spans="1:5" ht="12" customHeight="1" thickBot="1">
      <c r="A147" s="18" t="s">
        <v>11</v>
      </c>
      <c r="B147" s="58" t="s">
        <v>364</v>
      </c>
      <c r="C147" s="163">
        <f>+C148+C149+C150+C151</f>
        <v>0</v>
      </c>
      <c r="D147" s="249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278</v>
      </c>
      <c r="C148" s="158"/>
      <c r="D148" s="247"/>
      <c r="E148" s="94"/>
    </row>
    <row r="149" spans="1:5" ht="12" customHeight="1">
      <c r="A149" s="13" t="s">
        <v>61</v>
      </c>
      <c r="B149" s="7" t="s">
        <v>279</v>
      </c>
      <c r="C149" s="158"/>
      <c r="D149" s="247"/>
      <c r="E149" s="94"/>
    </row>
    <row r="150" spans="1:5" ht="12" customHeight="1">
      <c r="A150" s="13" t="s">
        <v>195</v>
      </c>
      <c r="B150" s="7" t="s">
        <v>365</v>
      </c>
      <c r="C150" s="158"/>
      <c r="D150" s="247"/>
      <c r="E150" s="94"/>
    </row>
    <row r="151" spans="1:5" ht="12" customHeight="1" thickBot="1">
      <c r="A151" s="11" t="s">
        <v>196</v>
      </c>
      <c r="B151" s="5" t="s">
        <v>295</v>
      </c>
      <c r="C151" s="158"/>
      <c r="D151" s="247"/>
      <c r="E151" s="94"/>
    </row>
    <row r="152" spans="1:5" ht="12" customHeight="1" thickBot="1">
      <c r="A152" s="18" t="s">
        <v>12</v>
      </c>
      <c r="B152" s="58" t="s">
        <v>366</v>
      </c>
      <c r="C152" s="238">
        <f>SUM(C153:C157)</f>
        <v>0</v>
      </c>
      <c r="D152" s="250">
        <f>SUM(D153:D157)</f>
        <v>0</v>
      </c>
      <c r="E152" s="232">
        <f>SUM(E153:E157)</f>
        <v>0</v>
      </c>
    </row>
    <row r="153" spans="1:5" ht="12" customHeight="1">
      <c r="A153" s="13" t="s">
        <v>62</v>
      </c>
      <c r="B153" s="7" t="s">
        <v>361</v>
      </c>
      <c r="C153" s="158"/>
      <c r="D153" s="247"/>
      <c r="E153" s="94"/>
    </row>
    <row r="154" spans="1:5" ht="12" customHeight="1">
      <c r="A154" s="13" t="s">
        <v>63</v>
      </c>
      <c r="B154" s="7" t="s">
        <v>368</v>
      </c>
      <c r="C154" s="158"/>
      <c r="D154" s="247"/>
      <c r="E154" s="94"/>
    </row>
    <row r="155" spans="1:5" ht="12" customHeight="1">
      <c r="A155" s="13" t="s">
        <v>207</v>
      </c>
      <c r="B155" s="7" t="s">
        <v>363</v>
      </c>
      <c r="C155" s="158"/>
      <c r="D155" s="247"/>
      <c r="E155" s="94"/>
    </row>
    <row r="156" spans="1:5" ht="12" customHeight="1">
      <c r="A156" s="13" t="s">
        <v>208</v>
      </c>
      <c r="B156" s="7" t="s">
        <v>369</v>
      </c>
      <c r="C156" s="158"/>
      <c r="D156" s="247"/>
      <c r="E156" s="94"/>
    </row>
    <row r="157" spans="1:5" ht="12" customHeight="1" thickBot="1">
      <c r="A157" s="13" t="s">
        <v>367</v>
      </c>
      <c r="B157" s="7" t="s">
        <v>370</v>
      </c>
      <c r="C157" s="158"/>
      <c r="D157" s="247"/>
      <c r="E157" s="94"/>
    </row>
    <row r="158" spans="1:5" ht="12" customHeight="1" thickBot="1">
      <c r="A158" s="18" t="s">
        <v>13</v>
      </c>
      <c r="B158" s="58" t="s">
        <v>371</v>
      </c>
      <c r="C158" s="239"/>
      <c r="D158" s="251"/>
      <c r="E158" s="233"/>
    </row>
    <row r="159" spans="1:5" ht="12" customHeight="1" thickBot="1">
      <c r="A159" s="18" t="s">
        <v>14</v>
      </c>
      <c r="B159" s="58" t="s">
        <v>372</v>
      </c>
      <c r="C159" s="239"/>
      <c r="D159" s="251"/>
      <c r="E159" s="233"/>
    </row>
    <row r="160" spans="1:9" ht="15" customHeight="1" thickBot="1">
      <c r="A160" s="18" t="s">
        <v>15</v>
      </c>
      <c r="B160" s="58" t="s">
        <v>374</v>
      </c>
      <c r="C160" s="240">
        <f>+C136+C140+C147+C152+C158+C159</f>
        <v>0</v>
      </c>
      <c r="D160" s="252">
        <f>+D136+D140+D147+D152+D158+D159</f>
        <v>0</v>
      </c>
      <c r="E160" s="234">
        <f>+E136+E140+E147+E152+E158+E159</f>
        <v>0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373</v>
      </c>
      <c r="C161" s="240">
        <f>+C135+C160</f>
        <v>27173074</v>
      </c>
      <c r="D161" s="252">
        <f>+D135+D160</f>
        <v>27320212</v>
      </c>
      <c r="E161" s="234">
        <f>+E135+E160</f>
        <v>19408225</v>
      </c>
    </row>
    <row r="162" spans="3:4" ht="15.75">
      <c r="C162" s="433">
        <f>C93-C161</f>
        <v>-20583074</v>
      </c>
      <c r="D162" s="433">
        <f>D93-D161</f>
        <v>-20730212</v>
      </c>
    </row>
    <row r="163" spans="1:5" ht="15.75">
      <c r="A163" s="512" t="s">
        <v>280</v>
      </c>
      <c r="B163" s="512"/>
      <c r="C163" s="512"/>
      <c r="D163" s="512"/>
      <c r="E163" s="512"/>
    </row>
    <row r="164" spans="1:5" ht="15" customHeight="1" thickBot="1">
      <c r="A164" s="504" t="s">
        <v>104</v>
      </c>
      <c r="B164" s="504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44">
        <f>+C68-C135</f>
        <v>-20583074</v>
      </c>
      <c r="D165" s="157">
        <f>+D68-D135</f>
        <v>-20730212</v>
      </c>
      <c r="E165" s="93">
        <f>+E68-E135</f>
        <v>-13325908</v>
      </c>
    </row>
    <row r="166" spans="1:5" ht="32.25" customHeight="1" thickBot="1">
      <c r="A166" s="18" t="s">
        <v>7</v>
      </c>
      <c r="B166" s="23" t="s">
        <v>381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03">
      <selection activeCell="E124" sqref="E124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72"/>
      <c r="B1" s="499" t="str">
        <f>CONCATENATE("1.4. melléklet ",Z_ALAPADATOK!A7," ",Z_ALAPADATOK!B7," ",Z_ALAPADATOK!C7," ",Z_ALAPADATOK!D7," ",Z_ALAPADATOK!E7," ",Z_ALAPADATOK!F7," ",Z_ALAPADATOK!G7," ",Z_ALAPADATOK!H7)</f>
        <v>1.4. melléklet a … / 2019. ( … ) önkormányzati rendelethez</v>
      </c>
      <c r="C1" s="500"/>
      <c r="D1" s="500"/>
      <c r="E1" s="500"/>
    </row>
    <row r="2" spans="1:5" ht="15.75">
      <c r="A2" s="501" t="str">
        <f>CONCATENATE(Z_ALAPADATOK!A3)</f>
        <v>Tiszaszőlős Községi Önkormányzat</v>
      </c>
      <c r="B2" s="502"/>
      <c r="C2" s="502"/>
      <c r="D2" s="502"/>
      <c r="E2" s="502"/>
    </row>
    <row r="3" spans="1:5" ht="15.75">
      <c r="A3" s="517" t="s">
        <v>607</v>
      </c>
      <c r="B3" s="517"/>
      <c r="C3" s="517"/>
      <c r="D3" s="517"/>
      <c r="E3" s="517"/>
    </row>
    <row r="4" spans="1:5" ht="17.25" customHeight="1">
      <c r="A4" s="517" t="s">
        <v>610</v>
      </c>
      <c r="B4" s="517"/>
      <c r="C4" s="517"/>
      <c r="D4" s="517"/>
      <c r="E4" s="517"/>
    </row>
    <row r="5" spans="1:5" ht="15.75">
      <c r="A5" s="372"/>
      <c r="B5" s="372"/>
      <c r="C5" s="373"/>
      <c r="D5" s="374"/>
      <c r="E5" s="374"/>
    </row>
    <row r="6" spans="1:5" ht="15.75" customHeight="1">
      <c r="A6" s="513" t="s">
        <v>3</v>
      </c>
      <c r="B6" s="513"/>
      <c r="C6" s="513"/>
      <c r="D6" s="513"/>
      <c r="E6" s="513"/>
    </row>
    <row r="7" spans="1:5" ht="15.75" customHeight="1" thickBot="1">
      <c r="A7" s="515" t="s">
        <v>102</v>
      </c>
      <c r="B7" s="515"/>
      <c r="C7" s="375"/>
      <c r="D7" s="374"/>
      <c r="E7" s="375" t="str">
        <f>CONCATENATE('Z_1.3.sz.mell.'!E7)</f>
        <v> Forintban!</v>
      </c>
    </row>
    <row r="8" spans="1:5" ht="15.75">
      <c r="A8" s="505" t="s">
        <v>52</v>
      </c>
      <c r="B8" s="507" t="s">
        <v>5</v>
      </c>
      <c r="C8" s="509" t="str">
        <f>+CONCATENATE(LEFT(Z_ÖSSZEFÜGGÉSEK!A6,4),". évi")</f>
        <v>2018. évi</v>
      </c>
      <c r="D8" s="510"/>
      <c r="E8" s="511"/>
    </row>
    <row r="9" spans="1:5" ht="24.75" thickBot="1">
      <c r="A9" s="506"/>
      <c r="B9" s="508"/>
      <c r="C9" s="242" t="s">
        <v>418</v>
      </c>
      <c r="D9" s="241" t="s">
        <v>419</v>
      </c>
      <c r="E9" s="361" t="str">
        <f>CONCATENATE('Z_1.3.sz.mell.'!E9)</f>
        <v>2018. XII. 31.
teljesítés</v>
      </c>
    </row>
    <row r="10" spans="1:5" s="168" customFormat="1" ht="12" customHeight="1" thickBot="1">
      <c r="A10" s="164" t="s">
        <v>385</v>
      </c>
      <c r="B10" s="165" t="s">
        <v>386</v>
      </c>
      <c r="C10" s="165" t="s">
        <v>387</v>
      </c>
      <c r="D10" s="165" t="s">
        <v>389</v>
      </c>
      <c r="E10" s="243" t="s">
        <v>388</v>
      </c>
    </row>
    <row r="11" spans="1:5" s="169" customFormat="1" ht="12" customHeight="1" thickBot="1">
      <c r="A11" s="18" t="s">
        <v>6</v>
      </c>
      <c r="B11" s="19" t="s">
        <v>160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161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162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163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164</v>
      </c>
      <c r="C15" s="158"/>
      <c r="D15" s="158"/>
      <c r="E15" s="94"/>
    </row>
    <row r="16" spans="1:5" s="169" customFormat="1" ht="12" customHeight="1">
      <c r="A16" s="12" t="s">
        <v>99</v>
      </c>
      <c r="B16" s="101" t="s">
        <v>333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334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165</v>
      </c>
      <c r="C18" s="157">
        <f>+C19+C20+C21+C22+C23</f>
        <v>12238488</v>
      </c>
      <c r="D18" s="157">
        <f>+D19+D20+D21+D22+D23</f>
        <v>52727145</v>
      </c>
      <c r="E18" s="93">
        <f>+E19+E20+E21+E22+E23</f>
        <v>32655816</v>
      </c>
    </row>
    <row r="19" spans="1:5" s="169" customFormat="1" ht="12" customHeight="1">
      <c r="A19" s="13" t="s">
        <v>70</v>
      </c>
      <c r="B19" s="170" t="s">
        <v>166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167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325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326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168</v>
      </c>
      <c r="C23" s="158">
        <v>12238488</v>
      </c>
      <c r="D23" s="158">
        <v>52727145</v>
      </c>
      <c r="E23" s="94">
        <v>32655816</v>
      </c>
    </row>
    <row r="24" spans="1:5" s="169" customFormat="1" ht="12" customHeight="1" thickBot="1">
      <c r="A24" s="14" t="s">
        <v>81</v>
      </c>
      <c r="B24" s="102" t="s">
        <v>169</v>
      </c>
      <c r="C24" s="160"/>
      <c r="D24" s="160">
        <v>39110084</v>
      </c>
      <c r="E24" s="96">
        <v>4786980</v>
      </c>
    </row>
    <row r="25" spans="1:5" s="169" customFormat="1" ht="12" customHeight="1" thickBot="1">
      <c r="A25" s="18" t="s">
        <v>8</v>
      </c>
      <c r="B25" s="19" t="s">
        <v>170</v>
      </c>
      <c r="C25" s="157">
        <f>+C26+C27+C28+C29+C30</f>
        <v>0</v>
      </c>
      <c r="D25" s="157">
        <f>+D26+D27+D28+D29+D30</f>
        <v>8255000</v>
      </c>
      <c r="E25" s="93">
        <f>+E26+E27+E28+E29+E30</f>
        <v>4127500</v>
      </c>
    </row>
    <row r="26" spans="1:5" s="169" customFormat="1" ht="12" customHeight="1">
      <c r="A26" s="13" t="s">
        <v>53</v>
      </c>
      <c r="B26" s="170" t="s">
        <v>171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172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327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328</v>
      </c>
      <c r="C29" s="158"/>
      <c r="D29" s="158"/>
      <c r="E29" s="94"/>
    </row>
    <row r="30" spans="1:5" s="169" customFormat="1" ht="12" customHeight="1">
      <c r="A30" s="12" t="s">
        <v>112</v>
      </c>
      <c r="B30" s="171" t="s">
        <v>173</v>
      </c>
      <c r="C30" s="158"/>
      <c r="D30" s="158">
        <v>8255000</v>
      </c>
      <c r="E30" s="94">
        <v>4127500</v>
      </c>
    </row>
    <row r="31" spans="1:5" s="169" customFormat="1" ht="12" customHeight="1" thickBot="1">
      <c r="A31" s="14" t="s">
        <v>113</v>
      </c>
      <c r="B31" s="172" t="s">
        <v>174</v>
      </c>
      <c r="C31" s="160"/>
      <c r="D31" s="160">
        <v>8255000</v>
      </c>
      <c r="E31" s="96">
        <v>4127500</v>
      </c>
    </row>
    <row r="32" spans="1:5" s="169" customFormat="1" ht="12" customHeight="1" thickBot="1">
      <c r="A32" s="18" t="s">
        <v>114</v>
      </c>
      <c r="B32" s="19" t="s">
        <v>482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175</v>
      </c>
      <c r="B33" s="170" t="s">
        <v>483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176</v>
      </c>
      <c r="B34" s="171" t="s">
        <v>484</v>
      </c>
      <c r="C34" s="158"/>
      <c r="D34" s="158"/>
      <c r="E34" s="94"/>
    </row>
    <row r="35" spans="1:5" s="169" customFormat="1" ht="12" customHeight="1">
      <c r="A35" s="12" t="s">
        <v>177</v>
      </c>
      <c r="B35" s="171" t="s">
        <v>485</v>
      </c>
      <c r="C35" s="158"/>
      <c r="D35" s="158"/>
      <c r="E35" s="94"/>
    </row>
    <row r="36" spans="1:5" s="169" customFormat="1" ht="12" customHeight="1">
      <c r="A36" s="12" t="s">
        <v>178</v>
      </c>
      <c r="B36" s="171" t="s">
        <v>486</v>
      </c>
      <c r="C36" s="158"/>
      <c r="D36" s="158"/>
      <c r="E36" s="94"/>
    </row>
    <row r="37" spans="1:5" s="169" customFormat="1" ht="12" customHeight="1">
      <c r="A37" s="12" t="s">
        <v>487</v>
      </c>
      <c r="B37" s="171" t="s">
        <v>179</v>
      </c>
      <c r="C37" s="158"/>
      <c r="D37" s="158"/>
      <c r="E37" s="94"/>
    </row>
    <row r="38" spans="1:5" s="169" customFormat="1" ht="12" customHeight="1">
      <c r="A38" s="12" t="s">
        <v>488</v>
      </c>
      <c r="B38" s="171" t="s">
        <v>180</v>
      </c>
      <c r="C38" s="158"/>
      <c r="D38" s="158"/>
      <c r="E38" s="94"/>
    </row>
    <row r="39" spans="1:5" s="169" customFormat="1" ht="12" customHeight="1" thickBot="1">
      <c r="A39" s="14" t="s">
        <v>489</v>
      </c>
      <c r="B39" s="321" t="s">
        <v>181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335</v>
      </c>
      <c r="C40" s="157">
        <f>SUM(C41:C51)</f>
        <v>0</v>
      </c>
      <c r="D40" s="157">
        <f>SUM(D41:D51)</f>
        <v>0</v>
      </c>
      <c r="E40" s="93">
        <f>SUM(E41:E51)</f>
        <v>39715</v>
      </c>
    </row>
    <row r="41" spans="1:5" s="169" customFormat="1" ht="12" customHeight="1">
      <c r="A41" s="13" t="s">
        <v>57</v>
      </c>
      <c r="B41" s="170" t="s">
        <v>184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185</v>
      </c>
      <c r="C42" s="158"/>
      <c r="D42" s="158"/>
      <c r="E42" s="94"/>
    </row>
    <row r="43" spans="1:5" s="169" customFormat="1" ht="12" customHeight="1">
      <c r="A43" s="12" t="s">
        <v>59</v>
      </c>
      <c r="B43" s="171" t="s">
        <v>186</v>
      </c>
      <c r="C43" s="158"/>
      <c r="D43" s="158"/>
      <c r="E43" s="94"/>
    </row>
    <row r="44" spans="1:5" s="169" customFormat="1" ht="12" customHeight="1">
      <c r="A44" s="12" t="s">
        <v>116</v>
      </c>
      <c r="B44" s="171" t="s">
        <v>187</v>
      </c>
      <c r="C44" s="158"/>
      <c r="D44" s="158"/>
      <c r="E44" s="94"/>
    </row>
    <row r="45" spans="1:5" s="169" customFormat="1" ht="12" customHeight="1">
      <c r="A45" s="12" t="s">
        <v>117</v>
      </c>
      <c r="B45" s="171" t="s">
        <v>188</v>
      </c>
      <c r="C45" s="158"/>
      <c r="D45" s="158"/>
      <c r="E45" s="94"/>
    </row>
    <row r="46" spans="1:5" s="169" customFormat="1" ht="12" customHeight="1">
      <c r="A46" s="12" t="s">
        <v>118</v>
      </c>
      <c r="B46" s="171" t="s">
        <v>189</v>
      </c>
      <c r="C46" s="158"/>
      <c r="D46" s="158"/>
      <c r="E46" s="94"/>
    </row>
    <row r="47" spans="1:5" s="169" customFormat="1" ht="12" customHeight="1">
      <c r="A47" s="12" t="s">
        <v>119</v>
      </c>
      <c r="B47" s="171" t="s">
        <v>190</v>
      </c>
      <c r="C47" s="158"/>
      <c r="D47" s="158"/>
      <c r="E47" s="94"/>
    </row>
    <row r="48" spans="1:5" s="169" customFormat="1" ht="12" customHeight="1">
      <c r="A48" s="12" t="s">
        <v>120</v>
      </c>
      <c r="B48" s="171" t="s">
        <v>490</v>
      </c>
      <c r="C48" s="158"/>
      <c r="D48" s="158"/>
      <c r="E48" s="94"/>
    </row>
    <row r="49" spans="1:5" s="169" customFormat="1" ht="12" customHeight="1">
      <c r="A49" s="12" t="s">
        <v>182</v>
      </c>
      <c r="B49" s="171" t="s">
        <v>192</v>
      </c>
      <c r="C49" s="161"/>
      <c r="D49" s="161"/>
      <c r="E49" s="97"/>
    </row>
    <row r="50" spans="1:5" s="169" customFormat="1" ht="12" customHeight="1">
      <c r="A50" s="14" t="s">
        <v>183</v>
      </c>
      <c r="B50" s="172" t="s">
        <v>337</v>
      </c>
      <c r="C50" s="162"/>
      <c r="D50" s="162"/>
      <c r="E50" s="98"/>
    </row>
    <row r="51" spans="1:5" s="169" customFormat="1" ht="12" customHeight="1" thickBot="1">
      <c r="A51" s="14" t="s">
        <v>336</v>
      </c>
      <c r="B51" s="102" t="s">
        <v>193</v>
      </c>
      <c r="C51" s="162"/>
      <c r="D51" s="162"/>
      <c r="E51" s="98">
        <v>39715</v>
      </c>
    </row>
    <row r="52" spans="1:5" s="169" customFormat="1" ht="12" customHeight="1" thickBot="1">
      <c r="A52" s="18" t="s">
        <v>11</v>
      </c>
      <c r="B52" s="19" t="s">
        <v>194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>
      <c r="A53" s="13" t="s">
        <v>60</v>
      </c>
      <c r="B53" s="170" t="s">
        <v>198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199</v>
      </c>
      <c r="C54" s="161"/>
      <c r="D54" s="161"/>
      <c r="E54" s="97"/>
    </row>
    <row r="55" spans="1:5" s="169" customFormat="1" ht="12" customHeight="1">
      <c r="A55" s="12" t="s">
        <v>195</v>
      </c>
      <c r="B55" s="171" t="s">
        <v>200</v>
      </c>
      <c r="C55" s="161"/>
      <c r="D55" s="161"/>
      <c r="E55" s="97"/>
    </row>
    <row r="56" spans="1:5" s="169" customFormat="1" ht="12" customHeight="1">
      <c r="A56" s="12" t="s">
        <v>196</v>
      </c>
      <c r="B56" s="171" t="s">
        <v>201</v>
      </c>
      <c r="C56" s="161"/>
      <c r="D56" s="161"/>
      <c r="E56" s="97"/>
    </row>
    <row r="57" spans="1:5" s="169" customFormat="1" ht="12" customHeight="1" thickBot="1">
      <c r="A57" s="14" t="s">
        <v>197</v>
      </c>
      <c r="B57" s="102" t="s">
        <v>202</v>
      </c>
      <c r="C57" s="162"/>
      <c r="D57" s="162"/>
      <c r="E57" s="98"/>
    </row>
    <row r="58" spans="1:5" s="169" customFormat="1" ht="12" customHeight="1" thickBot="1">
      <c r="A58" s="18" t="s">
        <v>121</v>
      </c>
      <c r="B58" s="19" t="s">
        <v>203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>
      <c r="A59" s="13" t="s">
        <v>62</v>
      </c>
      <c r="B59" s="170" t="s">
        <v>204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329</v>
      </c>
      <c r="C60" s="158"/>
      <c r="D60" s="158"/>
      <c r="E60" s="94"/>
    </row>
    <row r="61" spans="1:5" s="169" customFormat="1" ht="12" customHeight="1">
      <c r="A61" s="12" t="s">
        <v>207</v>
      </c>
      <c r="B61" s="171" t="s">
        <v>205</v>
      </c>
      <c r="C61" s="158"/>
      <c r="D61" s="158"/>
      <c r="E61" s="94"/>
    </row>
    <row r="62" spans="1:5" s="169" customFormat="1" ht="12" customHeight="1" thickBot="1">
      <c r="A62" s="14" t="s">
        <v>208</v>
      </c>
      <c r="B62" s="102" t="s">
        <v>206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209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122</v>
      </c>
      <c r="B64" s="170" t="s">
        <v>211</v>
      </c>
      <c r="C64" s="161"/>
      <c r="D64" s="161"/>
      <c r="E64" s="97"/>
    </row>
    <row r="65" spans="1:5" s="169" customFormat="1" ht="12" customHeight="1">
      <c r="A65" s="12" t="s">
        <v>123</v>
      </c>
      <c r="B65" s="171" t="s">
        <v>330</v>
      </c>
      <c r="C65" s="161"/>
      <c r="D65" s="161"/>
      <c r="E65" s="97"/>
    </row>
    <row r="66" spans="1:5" s="169" customFormat="1" ht="12" customHeight="1">
      <c r="A66" s="12" t="s">
        <v>142</v>
      </c>
      <c r="B66" s="171" t="s">
        <v>212</v>
      </c>
      <c r="C66" s="161"/>
      <c r="D66" s="161"/>
      <c r="E66" s="97"/>
    </row>
    <row r="67" spans="1:5" s="169" customFormat="1" ht="12" customHeight="1" thickBot="1">
      <c r="A67" s="14" t="s">
        <v>210</v>
      </c>
      <c r="B67" s="102" t="s">
        <v>213</v>
      </c>
      <c r="C67" s="161"/>
      <c r="D67" s="161"/>
      <c r="E67" s="97"/>
    </row>
    <row r="68" spans="1:5" s="169" customFormat="1" ht="12" customHeight="1" thickBot="1">
      <c r="A68" s="225" t="s">
        <v>377</v>
      </c>
      <c r="B68" s="19" t="s">
        <v>214</v>
      </c>
      <c r="C68" s="163">
        <f>+C11+C18+C25+C32+C40+C52+C58+C63</f>
        <v>12238488</v>
      </c>
      <c r="D68" s="163">
        <f>+D11+D18+D25+D32+D40+D52+D58+D63</f>
        <v>60982145</v>
      </c>
      <c r="E68" s="199">
        <f>+E11+E18+E25+E32+E40+E52+E58+E63</f>
        <v>36823031</v>
      </c>
    </row>
    <row r="69" spans="1:5" s="169" customFormat="1" ht="12" customHeight="1" thickBot="1">
      <c r="A69" s="211" t="s">
        <v>215</v>
      </c>
      <c r="B69" s="100" t="s">
        <v>216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244</v>
      </c>
      <c r="B70" s="170" t="s">
        <v>217</v>
      </c>
      <c r="C70" s="161"/>
      <c r="D70" s="161"/>
      <c r="E70" s="97"/>
    </row>
    <row r="71" spans="1:5" s="169" customFormat="1" ht="12" customHeight="1">
      <c r="A71" s="12" t="s">
        <v>253</v>
      </c>
      <c r="B71" s="171" t="s">
        <v>218</v>
      </c>
      <c r="C71" s="161"/>
      <c r="D71" s="161"/>
      <c r="E71" s="97"/>
    </row>
    <row r="72" spans="1:5" s="169" customFormat="1" ht="12" customHeight="1" thickBot="1">
      <c r="A72" s="14" t="s">
        <v>254</v>
      </c>
      <c r="B72" s="221" t="s">
        <v>362</v>
      </c>
      <c r="C72" s="161"/>
      <c r="D72" s="161"/>
      <c r="E72" s="97"/>
    </row>
    <row r="73" spans="1:5" s="169" customFormat="1" ht="12" customHeight="1" thickBot="1">
      <c r="A73" s="211" t="s">
        <v>220</v>
      </c>
      <c r="B73" s="100" t="s">
        <v>221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100</v>
      </c>
      <c r="B74" s="359" t="s">
        <v>222</v>
      </c>
      <c r="C74" s="161"/>
      <c r="D74" s="161"/>
      <c r="E74" s="97"/>
    </row>
    <row r="75" spans="1:5" s="169" customFormat="1" ht="12" customHeight="1">
      <c r="A75" s="12" t="s">
        <v>101</v>
      </c>
      <c r="B75" s="359" t="s">
        <v>497</v>
      </c>
      <c r="C75" s="161"/>
      <c r="D75" s="161"/>
      <c r="E75" s="97"/>
    </row>
    <row r="76" spans="1:5" s="169" customFormat="1" ht="12" customHeight="1">
      <c r="A76" s="12" t="s">
        <v>245</v>
      </c>
      <c r="B76" s="359" t="s">
        <v>223</v>
      </c>
      <c r="C76" s="161"/>
      <c r="D76" s="161"/>
      <c r="E76" s="97"/>
    </row>
    <row r="77" spans="1:5" s="169" customFormat="1" ht="12" customHeight="1" thickBot="1">
      <c r="A77" s="14" t="s">
        <v>246</v>
      </c>
      <c r="B77" s="360" t="s">
        <v>498</v>
      </c>
      <c r="C77" s="161"/>
      <c r="D77" s="161"/>
      <c r="E77" s="97"/>
    </row>
    <row r="78" spans="1:5" s="169" customFormat="1" ht="12" customHeight="1" thickBot="1">
      <c r="A78" s="211" t="s">
        <v>224</v>
      </c>
      <c r="B78" s="100" t="s">
        <v>225</v>
      </c>
      <c r="C78" s="157">
        <f>SUM(C79:C80)</f>
        <v>0</v>
      </c>
      <c r="D78" s="157">
        <f>SUM(D79:D80)</f>
        <v>1439133</v>
      </c>
      <c r="E78" s="93">
        <f>SUM(E79:E80)</f>
        <v>1439133</v>
      </c>
    </row>
    <row r="79" spans="1:5" s="169" customFormat="1" ht="12" customHeight="1">
      <c r="A79" s="13" t="s">
        <v>247</v>
      </c>
      <c r="B79" s="170" t="s">
        <v>226</v>
      </c>
      <c r="C79" s="161"/>
      <c r="D79" s="161">
        <v>1439133</v>
      </c>
      <c r="E79" s="97">
        <v>1439133</v>
      </c>
    </row>
    <row r="80" spans="1:5" s="169" customFormat="1" ht="12" customHeight="1" thickBot="1">
      <c r="A80" s="14" t="s">
        <v>248</v>
      </c>
      <c r="B80" s="102" t="s">
        <v>227</v>
      </c>
      <c r="C80" s="161"/>
      <c r="D80" s="161"/>
      <c r="E80" s="97"/>
    </row>
    <row r="81" spans="1:5" s="169" customFormat="1" ht="12" customHeight="1" thickBot="1">
      <c r="A81" s="211" t="s">
        <v>228</v>
      </c>
      <c r="B81" s="100" t="s">
        <v>229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249</v>
      </c>
      <c r="B82" s="170" t="s">
        <v>230</v>
      </c>
      <c r="C82" s="161"/>
      <c r="D82" s="161"/>
      <c r="E82" s="97"/>
    </row>
    <row r="83" spans="1:5" s="169" customFormat="1" ht="12" customHeight="1">
      <c r="A83" s="12" t="s">
        <v>250</v>
      </c>
      <c r="B83" s="171" t="s">
        <v>231</v>
      </c>
      <c r="C83" s="161"/>
      <c r="D83" s="161"/>
      <c r="E83" s="97"/>
    </row>
    <row r="84" spans="1:5" s="169" customFormat="1" ht="12" customHeight="1" thickBot="1">
      <c r="A84" s="14" t="s">
        <v>251</v>
      </c>
      <c r="B84" s="102" t="s">
        <v>499</v>
      </c>
      <c r="C84" s="161"/>
      <c r="D84" s="161"/>
      <c r="E84" s="97"/>
    </row>
    <row r="85" spans="1:5" s="169" customFormat="1" ht="12" customHeight="1" thickBot="1">
      <c r="A85" s="211" t="s">
        <v>232</v>
      </c>
      <c r="B85" s="100" t="s">
        <v>252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233</v>
      </c>
      <c r="B86" s="170" t="s">
        <v>234</v>
      </c>
      <c r="C86" s="161"/>
      <c r="D86" s="161"/>
      <c r="E86" s="97"/>
    </row>
    <row r="87" spans="1:5" s="169" customFormat="1" ht="12" customHeight="1">
      <c r="A87" s="175" t="s">
        <v>235</v>
      </c>
      <c r="B87" s="171" t="s">
        <v>236</v>
      </c>
      <c r="C87" s="161"/>
      <c r="D87" s="161"/>
      <c r="E87" s="97"/>
    </row>
    <row r="88" spans="1:5" s="169" customFormat="1" ht="12" customHeight="1">
      <c r="A88" s="175" t="s">
        <v>237</v>
      </c>
      <c r="B88" s="171" t="s">
        <v>238</v>
      </c>
      <c r="C88" s="161"/>
      <c r="D88" s="161"/>
      <c r="E88" s="97"/>
    </row>
    <row r="89" spans="1:5" s="169" customFormat="1" ht="12" customHeight="1" thickBot="1">
      <c r="A89" s="176" t="s">
        <v>239</v>
      </c>
      <c r="B89" s="102" t="s">
        <v>240</v>
      </c>
      <c r="C89" s="161"/>
      <c r="D89" s="161"/>
      <c r="E89" s="97"/>
    </row>
    <row r="90" spans="1:5" s="169" customFormat="1" ht="12" customHeight="1" thickBot="1">
      <c r="A90" s="211" t="s">
        <v>241</v>
      </c>
      <c r="B90" s="100" t="s">
        <v>376</v>
      </c>
      <c r="C90" s="213"/>
      <c r="D90" s="213"/>
      <c r="E90" s="214"/>
    </row>
    <row r="91" spans="1:5" s="169" customFormat="1" ht="13.5" customHeight="1" thickBot="1">
      <c r="A91" s="211" t="s">
        <v>243</v>
      </c>
      <c r="B91" s="100" t="s">
        <v>242</v>
      </c>
      <c r="C91" s="213"/>
      <c r="D91" s="213"/>
      <c r="E91" s="214"/>
    </row>
    <row r="92" spans="1:5" s="169" customFormat="1" ht="15.75" customHeight="1" thickBot="1">
      <c r="A92" s="211" t="s">
        <v>255</v>
      </c>
      <c r="B92" s="177" t="s">
        <v>379</v>
      </c>
      <c r="C92" s="163">
        <f>+C69+C73+C78+C81+C85+C91+C90</f>
        <v>0</v>
      </c>
      <c r="D92" s="163">
        <f>+D69+D73+D78+D81+D85+D91+D90</f>
        <v>1439133</v>
      </c>
      <c r="E92" s="199">
        <f>+E69+E73+E78+E81+E85+E91+E90</f>
        <v>1439133</v>
      </c>
    </row>
    <row r="93" spans="1:5" s="169" customFormat="1" ht="25.5" customHeight="1" thickBot="1">
      <c r="A93" s="212" t="s">
        <v>378</v>
      </c>
      <c r="B93" s="178" t="s">
        <v>380</v>
      </c>
      <c r="C93" s="163">
        <f>+C68+C92</f>
        <v>12238488</v>
      </c>
      <c r="D93" s="163">
        <f>+D68+D92</f>
        <v>62421278</v>
      </c>
      <c r="E93" s="199">
        <f>+E68+E92</f>
        <v>38262164</v>
      </c>
    </row>
    <row r="94" spans="1:3" s="169" customFormat="1" ht="15" customHeight="1">
      <c r="A94" s="3"/>
      <c r="B94" s="4"/>
      <c r="C94" s="104"/>
    </row>
    <row r="95" spans="1:5" ht="16.5" customHeight="1">
      <c r="A95" s="514" t="s">
        <v>34</v>
      </c>
      <c r="B95" s="514"/>
      <c r="C95" s="514"/>
      <c r="D95" s="514"/>
      <c r="E95" s="514"/>
    </row>
    <row r="96" spans="1:5" s="179" customFormat="1" ht="16.5" customHeight="1" thickBot="1">
      <c r="A96" s="516" t="s">
        <v>103</v>
      </c>
      <c r="B96" s="516"/>
      <c r="C96" s="62"/>
      <c r="E96" s="62" t="str">
        <f>E7</f>
        <v> Forintban!</v>
      </c>
    </row>
    <row r="97" spans="1:5" ht="15.75">
      <c r="A97" s="505" t="s">
        <v>52</v>
      </c>
      <c r="B97" s="507" t="s">
        <v>420</v>
      </c>
      <c r="C97" s="509" t="str">
        <f>+CONCATENATE(LEFT(Z_ÖSSZEFÜGGÉSEK!A6,4),". évi")</f>
        <v>2018. évi</v>
      </c>
      <c r="D97" s="510"/>
      <c r="E97" s="511"/>
    </row>
    <row r="98" spans="1:5" ht="24.75" thickBot="1">
      <c r="A98" s="506"/>
      <c r="B98" s="508"/>
      <c r="C98" s="242" t="s">
        <v>418</v>
      </c>
      <c r="D98" s="241" t="s">
        <v>419</v>
      </c>
      <c r="E98" s="361" t="str">
        <f>CONCATENATE(E9)</f>
        <v>2018. XII. 31.
teljesítés</v>
      </c>
    </row>
    <row r="99" spans="1:5" s="168" customFormat="1" ht="12" customHeight="1" thickBot="1">
      <c r="A99" s="25" t="s">
        <v>385</v>
      </c>
      <c r="B99" s="26" t="s">
        <v>386</v>
      </c>
      <c r="C99" s="26" t="s">
        <v>387</v>
      </c>
      <c r="D99" s="26" t="s">
        <v>389</v>
      </c>
      <c r="E99" s="253" t="s">
        <v>388</v>
      </c>
    </row>
    <row r="100" spans="1:5" ht="12" customHeight="1" thickBot="1">
      <c r="A100" s="20" t="s">
        <v>6</v>
      </c>
      <c r="B100" s="24" t="s">
        <v>338</v>
      </c>
      <c r="C100" s="156">
        <f>C101+C102+C103+C104+C105+C118</f>
        <v>73101627</v>
      </c>
      <c r="D100" s="156">
        <f>D101+D102+D103+D104+D105+D118</f>
        <v>116030184</v>
      </c>
      <c r="E100" s="228">
        <f>E101+E102+E103+E104+E105+E118</f>
        <v>77715604</v>
      </c>
    </row>
    <row r="101" spans="1:5" ht="12" customHeight="1">
      <c r="A101" s="15" t="s">
        <v>64</v>
      </c>
      <c r="B101" s="8" t="s">
        <v>35</v>
      </c>
      <c r="C101" s="235">
        <v>48478498</v>
      </c>
      <c r="D101" s="235">
        <v>77215896</v>
      </c>
      <c r="E101" s="229">
        <v>53307248</v>
      </c>
    </row>
    <row r="102" spans="1:5" ht="12" customHeight="1">
      <c r="A102" s="12" t="s">
        <v>65</v>
      </c>
      <c r="B102" s="6" t="s">
        <v>124</v>
      </c>
      <c r="C102" s="158">
        <v>9853909</v>
      </c>
      <c r="D102" s="158">
        <v>15291152</v>
      </c>
      <c r="E102" s="94">
        <v>10797352</v>
      </c>
    </row>
    <row r="103" spans="1:5" ht="12" customHeight="1">
      <c r="A103" s="12" t="s">
        <v>66</v>
      </c>
      <c r="B103" s="6" t="s">
        <v>92</v>
      </c>
      <c r="C103" s="160">
        <v>14769220</v>
      </c>
      <c r="D103" s="160">
        <v>21897812</v>
      </c>
      <c r="E103" s="96">
        <v>11985680</v>
      </c>
    </row>
    <row r="104" spans="1:5" ht="12" customHeight="1">
      <c r="A104" s="12" t="s">
        <v>67</v>
      </c>
      <c r="B104" s="9" t="s">
        <v>125</v>
      </c>
      <c r="C104" s="160"/>
      <c r="D104" s="160"/>
      <c r="E104" s="96"/>
    </row>
    <row r="105" spans="1:5" ht="12" customHeight="1">
      <c r="A105" s="12" t="s">
        <v>76</v>
      </c>
      <c r="B105" s="17" t="s">
        <v>126</v>
      </c>
      <c r="C105" s="160">
        <f>SUM(C106:C117)</f>
        <v>0</v>
      </c>
      <c r="D105" s="160">
        <f>SUM(D106:D117)</f>
        <v>1625324</v>
      </c>
      <c r="E105" s="465">
        <f>SUM(E106:E117)</f>
        <v>1625324</v>
      </c>
    </row>
    <row r="106" spans="1:5" ht="12" customHeight="1">
      <c r="A106" s="12" t="s">
        <v>68</v>
      </c>
      <c r="B106" s="6" t="s">
        <v>343</v>
      </c>
      <c r="C106" s="160"/>
      <c r="D106" s="160"/>
      <c r="E106" s="96"/>
    </row>
    <row r="107" spans="1:5" ht="12" customHeight="1">
      <c r="A107" s="12" t="s">
        <v>69</v>
      </c>
      <c r="B107" s="66" t="s">
        <v>342</v>
      </c>
      <c r="C107" s="160"/>
      <c r="D107" s="160"/>
      <c r="E107" s="96"/>
    </row>
    <row r="108" spans="1:5" ht="12" customHeight="1">
      <c r="A108" s="12" t="s">
        <v>77</v>
      </c>
      <c r="B108" s="66" t="s">
        <v>341</v>
      </c>
      <c r="C108" s="160"/>
      <c r="D108" s="160"/>
      <c r="E108" s="96"/>
    </row>
    <row r="109" spans="1:5" ht="12" customHeight="1">
      <c r="A109" s="12" t="s">
        <v>78</v>
      </c>
      <c r="B109" s="64" t="s">
        <v>258</v>
      </c>
      <c r="C109" s="160"/>
      <c r="D109" s="160"/>
      <c r="E109" s="96"/>
    </row>
    <row r="110" spans="1:5" ht="12" customHeight="1">
      <c r="A110" s="12" t="s">
        <v>79</v>
      </c>
      <c r="B110" s="65" t="s">
        <v>259</v>
      </c>
      <c r="C110" s="160"/>
      <c r="D110" s="160"/>
      <c r="E110" s="96"/>
    </row>
    <row r="111" spans="1:5" ht="12" customHeight="1">
      <c r="A111" s="12" t="s">
        <v>80</v>
      </c>
      <c r="B111" s="65" t="s">
        <v>260</v>
      </c>
      <c r="C111" s="160"/>
      <c r="D111" s="160"/>
      <c r="E111" s="96"/>
    </row>
    <row r="112" spans="1:5" ht="12" customHeight="1">
      <c r="A112" s="12" t="s">
        <v>82</v>
      </c>
      <c r="B112" s="64" t="s">
        <v>261</v>
      </c>
      <c r="C112" s="160"/>
      <c r="D112" s="160">
        <v>1625324</v>
      </c>
      <c r="E112" s="96">
        <v>1625324</v>
      </c>
    </row>
    <row r="113" spans="1:5" ht="12" customHeight="1">
      <c r="A113" s="12" t="s">
        <v>127</v>
      </c>
      <c r="B113" s="64" t="s">
        <v>262</v>
      </c>
      <c r="C113" s="160"/>
      <c r="D113" s="160"/>
      <c r="E113" s="96"/>
    </row>
    <row r="114" spans="1:5" ht="12" customHeight="1">
      <c r="A114" s="12" t="s">
        <v>256</v>
      </c>
      <c r="B114" s="65" t="s">
        <v>263</v>
      </c>
      <c r="C114" s="160"/>
      <c r="D114" s="160"/>
      <c r="E114" s="96"/>
    </row>
    <row r="115" spans="1:5" ht="12" customHeight="1">
      <c r="A115" s="11" t="s">
        <v>257</v>
      </c>
      <c r="B115" s="66" t="s">
        <v>264</v>
      </c>
      <c r="C115" s="160"/>
      <c r="D115" s="160"/>
      <c r="E115" s="96"/>
    </row>
    <row r="116" spans="1:5" ht="12" customHeight="1">
      <c r="A116" s="12" t="s">
        <v>339</v>
      </c>
      <c r="B116" s="66" t="s">
        <v>265</v>
      </c>
      <c r="C116" s="160"/>
      <c r="D116" s="160"/>
      <c r="E116" s="96"/>
    </row>
    <row r="117" spans="1:5" ht="12" customHeight="1">
      <c r="A117" s="14" t="s">
        <v>340</v>
      </c>
      <c r="B117" s="66" t="s">
        <v>266</v>
      </c>
      <c r="C117" s="160"/>
      <c r="D117" s="160"/>
      <c r="E117" s="96"/>
    </row>
    <row r="118" spans="1:5" ht="12" customHeight="1">
      <c r="A118" s="12" t="s">
        <v>344</v>
      </c>
      <c r="B118" s="9" t="s">
        <v>36</v>
      </c>
      <c r="C118" s="158"/>
      <c r="D118" s="158"/>
      <c r="E118" s="94"/>
    </row>
    <row r="119" spans="1:5" ht="12" customHeight="1">
      <c r="A119" s="12" t="s">
        <v>345</v>
      </c>
      <c r="B119" s="6" t="s">
        <v>347</v>
      </c>
      <c r="C119" s="158"/>
      <c r="D119" s="158"/>
      <c r="E119" s="94"/>
    </row>
    <row r="120" spans="1:5" ht="12" customHeight="1" thickBot="1">
      <c r="A120" s="16" t="s">
        <v>346</v>
      </c>
      <c r="B120" s="224" t="s">
        <v>348</v>
      </c>
      <c r="C120" s="236"/>
      <c r="D120" s="236"/>
      <c r="E120" s="230"/>
    </row>
    <row r="121" spans="1:5" ht="12" customHeight="1" thickBot="1">
      <c r="A121" s="222" t="s">
        <v>7</v>
      </c>
      <c r="B121" s="223" t="s">
        <v>267</v>
      </c>
      <c r="C121" s="237">
        <f>+C122+C124+C126</f>
        <v>1079500</v>
      </c>
      <c r="D121" s="157">
        <f>+D122+D124+D126</f>
        <v>8594369</v>
      </c>
      <c r="E121" s="231">
        <f>+E122+E124+E126</f>
        <v>5060376</v>
      </c>
    </row>
    <row r="122" spans="1:5" ht="12" customHeight="1">
      <c r="A122" s="13" t="s">
        <v>70</v>
      </c>
      <c r="B122" s="6" t="s">
        <v>141</v>
      </c>
      <c r="C122" s="159">
        <v>1079500</v>
      </c>
      <c r="D122" s="246">
        <v>8594369</v>
      </c>
      <c r="E122" s="95">
        <v>5060376</v>
      </c>
    </row>
    <row r="123" spans="1:5" ht="12" customHeight="1">
      <c r="A123" s="13" t="s">
        <v>71</v>
      </c>
      <c r="B123" s="10" t="s">
        <v>271</v>
      </c>
      <c r="C123" s="159"/>
      <c r="D123" s="246">
        <v>8594369</v>
      </c>
      <c r="E123" s="95">
        <v>4721007</v>
      </c>
    </row>
    <row r="124" spans="1:5" ht="12" customHeight="1">
      <c r="A124" s="13" t="s">
        <v>72</v>
      </c>
      <c r="B124" s="10" t="s">
        <v>128</v>
      </c>
      <c r="C124" s="158"/>
      <c r="D124" s="247"/>
      <c r="E124" s="94"/>
    </row>
    <row r="125" spans="1:5" ht="12" customHeight="1">
      <c r="A125" s="13" t="s">
        <v>73</v>
      </c>
      <c r="B125" s="10" t="s">
        <v>272</v>
      </c>
      <c r="C125" s="158"/>
      <c r="D125" s="247"/>
      <c r="E125" s="94"/>
    </row>
    <row r="126" spans="1:5" ht="12" customHeight="1">
      <c r="A126" s="13" t="s">
        <v>74</v>
      </c>
      <c r="B126" s="102" t="s">
        <v>143</v>
      </c>
      <c r="C126" s="158"/>
      <c r="D126" s="247"/>
      <c r="E126" s="94"/>
    </row>
    <row r="127" spans="1:5" ht="12" customHeight="1">
      <c r="A127" s="13" t="s">
        <v>81</v>
      </c>
      <c r="B127" s="101" t="s">
        <v>331</v>
      </c>
      <c r="C127" s="158"/>
      <c r="D127" s="247"/>
      <c r="E127" s="94"/>
    </row>
    <row r="128" spans="1:5" ht="12" customHeight="1">
      <c r="A128" s="13" t="s">
        <v>83</v>
      </c>
      <c r="B128" s="166" t="s">
        <v>277</v>
      </c>
      <c r="C128" s="158"/>
      <c r="D128" s="247"/>
      <c r="E128" s="94"/>
    </row>
    <row r="129" spans="1:5" ht="15.75">
      <c r="A129" s="13" t="s">
        <v>129</v>
      </c>
      <c r="B129" s="65" t="s">
        <v>260</v>
      </c>
      <c r="C129" s="158"/>
      <c r="D129" s="247"/>
      <c r="E129" s="94"/>
    </row>
    <row r="130" spans="1:5" ht="12" customHeight="1">
      <c r="A130" s="13" t="s">
        <v>130</v>
      </c>
      <c r="B130" s="65" t="s">
        <v>276</v>
      </c>
      <c r="C130" s="158"/>
      <c r="D130" s="247"/>
      <c r="E130" s="94"/>
    </row>
    <row r="131" spans="1:5" ht="12" customHeight="1">
      <c r="A131" s="13" t="s">
        <v>131</v>
      </c>
      <c r="B131" s="65" t="s">
        <v>275</v>
      </c>
      <c r="C131" s="158"/>
      <c r="D131" s="247"/>
      <c r="E131" s="94"/>
    </row>
    <row r="132" spans="1:5" ht="12" customHeight="1">
      <c r="A132" s="13" t="s">
        <v>268</v>
      </c>
      <c r="B132" s="65" t="s">
        <v>263</v>
      </c>
      <c r="C132" s="158"/>
      <c r="D132" s="247"/>
      <c r="E132" s="94"/>
    </row>
    <row r="133" spans="1:5" ht="12" customHeight="1">
      <c r="A133" s="13" t="s">
        <v>269</v>
      </c>
      <c r="B133" s="65" t="s">
        <v>274</v>
      </c>
      <c r="C133" s="158"/>
      <c r="D133" s="247"/>
      <c r="E133" s="94"/>
    </row>
    <row r="134" spans="1:5" ht="16.5" thickBot="1">
      <c r="A134" s="11" t="s">
        <v>270</v>
      </c>
      <c r="B134" s="65" t="s">
        <v>273</v>
      </c>
      <c r="C134" s="160"/>
      <c r="D134" s="248"/>
      <c r="E134" s="96"/>
    </row>
    <row r="135" spans="1:5" ht="12" customHeight="1" thickBot="1">
      <c r="A135" s="18" t="s">
        <v>8</v>
      </c>
      <c r="B135" s="58" t="s">
        <v>349</v>
      </c>
      <c r="C135" s="157">
        <f>+C100+C121</f>
        <v>74181127</v>
      </c>
      <c r="D135" s="245">
        <f>+D100+D121</f>
        <v>124624553</v>
      </c>
      <c r="E135" s="93">
        <f>+E100+E121</f>
        <v>82775980</v>
      </c>
    </row>
    <row r="136" spans="1:5" ht="12" customHeight="1" thickBot="1">
      <c r="A136" s="18" t="s">
        <v>9</v>
      </c>
      <c r="B136" s="58" t="s">
        <v>421</v>
      </c>
      <c r="C136" s="157">
        <f>+C137+C138+C139</f>
        <v>0</v>
      </c>
      <c r="D136" s="245">
        <f>+D137+D138+D139</f>
        <v>0</v>
      </c>
      <c r="E136" s="93">
        <f>+E137+E138+E139</f>
        <v>0</v>
      </c>
    </row>
    <row r="137" spans="1:5" ht="12" customHeight="1">
      <c r="A137" s="13" t="s">
        <v>175</v>
      </c>
      <c r="B137" s="10" t="s">
        <v>357</v>
      </c>
      <c r="C137" s="158"/>
      <c r="D137" s="247"/>
      <c r="E137" s="94"/>
    </row>
    <row r="138" spans="1:5" ht="12" customHeight="1">
      <c r="A138" s="13" t="s">
        <v>176</v>
      </c>
      <c r="B138" s="10" t="s">
        <v>358</v>
      </c>
      <c r="C138" s="158"/>
      <c r="D138" s="247"/>
      <c r="E138" s="94"/>
    </row>
    <row r="139" spans="1:5" ht="12" customHeight="1" thickBot="1">
      <c r="A139" s="11" t="s">
        <v>177</v>
      </c>
      <c r="B139" s="10" t="s">
        <v>359</v>
      </c>
      <c r="C139" s="158"/>
      <c r="D139" s="247"/>
      <c r="E139" s="94"/>
    </row>
    <row r="140" spans="1:5" ht="12" customHeight="1" thickBot="1">
      <c r="A140" s="18" t="s">
        <v>10</v>
      </c>
      <c r="B140" s="58" t="s">
        <v>351</v>
      </c>
      <c r="C140" s="157">
        <f>SUM(C141:C146)</f>
        <v>0</v>
      </c>
      <c r="D140" s="245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360</v>
      </c>
      <c r="C141" s="158"/>
      <c r="D141" s="247"/>
      <c r="E141" s="94"/>
    </row>
    <row r="142" spans="1:5" ht="12" customHeight="1">
      <c r="A142" s="13" t="s">
        <v>58</v>
      </c>
      <c r="B142" s="7" t="s">
        <v>352</v>
      </c>
      <c r="C142" s="158"/>
      <c r="D142" s="247"/>
      <c r="E142" s="94"/>
    </row>
    <row r="143" spans="1:5" ht="12" customHeight="1">
      <c r="A143" s="13" t="s">
        <v>59</v>
      </c>
      <c r="B143" s="7" t="s">
        <v>353</v>
      </c>
      <c r="C143" s="158"/>
      <c r="D143" s="247"/>
      <c r="E143" s="94"/>
    </row>
    <row r="144" spans="1:5" ht="12" customHeight="1">
      <c r="A144" s="13" t="s">
        <v>116</v>
      </c>
      <c r="B144" s="7" t="s">
        <v>354</v>
      </c>
      <c r="C144" s="158"/>
      <c r="D144" s="247"/>
      <c r="E144" s="94"/>
    </row>
    <row r="145" spans="1:5" ht="12" customHeight="1">
      <c r="A145" s="13" t="s">
        <v>117</v>
      </c>
      <c r="B145" s="7" t="s">
        <v>355</v>
      </c>
      <c r="C145" s="158"/>
      <c r="D145" s="247"/>
      <c r="E145" s="94"/>
    </row>
    <row r="146" spans="1:5" ht="12" customHeight="1" thickBot="1">
      <c r="A146" s="16" t="s">
        <v>118</v>
      </c>
      <c r="B146" s="371" t="s">
        <v>356</v>
      </c>
      <c r="C146" s="236"/>
      <c r="D146" s="312"/>
      <c r="E146" s="230"/>
    </row>
    <row r="147" spans="1:5" ht="12" customHeight="1" thickBot="1">
      <c r="A147" s="18" t="s">
        <v>11</v>
      </c>
      <c r="B147" s="58" t="s">
        <v>364</v>
      </c>
      <c r="C147" s="163">
        <f>+C148+C149+C150+C151</f>
        <v>0</v>
      </c>
      <c r="D147" s="249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278</v>
      </c>
      <c r="C148" s="158"/>
      <c r="D148" s="247"/>
      <c r="E148" s="94"/>
    </row>
    <row r="149" spans="1:5" ht="12" customHeight="1">
      <c r="A149" s="13" t="s">
        <v>61</v>
      </c>
      <c r="B149" s="7" t="s">
        <v>279</v>
      </c>
      <c r="C149" s="158"/>
      <c r="D149" s="247"/>
      <c r="E149" s="94"/>
    </row>
    <row r="150" spans="1:5" ht="12" customHeight="1">
      <c r="A150" s="13" t="s">
        <v>195</v>
      </c>
      <c r="B150" s="7" t="s">
        <v>365</v>
      </c>
      <c r="C150" s="158"/>
      <c r="D150" s="247"/>
      <c r="E150" s="94"/>
    </row>
    <row r="151" spans="1:5" ht="12" customHeight="1" thickBot="1">
      <c r="A151" s="11" t="s">
        <v>196</v>
      </c>
      <c r="B151" s="5" t="s">
        <v>295</v>
      </c>
      <c r="C151" s="158"/>
      <c r="D151" s="247"/>
      <c r="E151" s="94"/>
    </row>
    <row r="152" spans="1:5" ht="12" customHeight="1" thickBot="1">
      <c r="A152" s="18" t="s">
        <v>12</v>
      </c>
      <c r="B152" s="58" t="s">
        <v>366</v>
      </c>
      <c r="C152" s="238">
        <f>SUM(C153:C157)</f>
        <v>0</v>
      </c>
      <c r="D152" s="250">
        <f>SUM(D153:D157)</f>
        <v>0</v>
      </c>
      <c r="E152" s="232">
        <f>SUM(E153:E157)</f>
        <v>0</v>
      </c>
    </row>
    <row r="153" spans="1:5" ht="12" customHeight="1">
      <c r="A153" s="13" t="s">
        <v>62</v>
      </c>
      <c r="B153" s="7" t="s">
        <v>361</v>
      </c>
      <c r="C153" s="158"/>
      <c r="D153" s="247"/>
      <c r="E153" s="94"/>
    </row>
    <row r="154" spans="1:5" ht="12" customHeight="1">
      <c r="A154" s="13" t="s">
        <v>63</v>
      </c>
      <c r="B154" s="7" t="s">
        <v>368</v>
      </c>
      <c r="C154" s="158"/>
      <c r="D154" s="247"/>
      <c r="E154" s="94"/>
    </row>
    <row r="155" spans="1:5" ht="12" customHeight="1">
      <c r="A155" s="13" t="s">
        <v>207</v>
      </c>
      <c r="B155" s="7" t="s">
        <v>363</v>
      </c>
      <c r="C155" s="158"/>
      <c r="D155" s="247"/>
      <c r="E155" s="94"/>
    </row>
    <row r="156" spans="1:5" ht="12" customHeight="1">
      <c r="A156" s="13" t="s">
        <v>208</v>
      </c>
      <c r="B156" s="7" t="s">
        <v>369</v>
      </c>
      <c r="C156" s="158"/>
      <c r="D156" s="247"/>
      <c r="E156" s="94"/>
    </row>
    <row r="157" spans="1:5" ht="12" customHeight="1" thickBot="1">
      <c r="A157" s="13" t="s">
        <v>367</v>
      </c>
      <c r="B157" s="7" t="s">
        <v>370</v>
      </c>
      <c r="C157" s="158"/>
      <c r="D157" s="247"/>
      <c r="E157" s="94"/>
    </row>
    <row r="158" spans="1:5" ht="12" customHeight="1" thickBot="1">
      <c r="A158" s="18" t="s">
        <v>13</v>
      </c>
      <c r="B158" s="58" t="s">
        <v>371</v>
      </c>
      <c r="C158" s="239"/>
      <c r="D158" s="251"/>
      <c r="E158" s="233"/>
    </row>
    <row r="159" spans="1:5" ht="12" customHeight="1" thickBot="1">
      <c r="A159" s="18" t="s">
        <v>14</v>
      </c>
      <c r="B159" s="58" t="s">
        <v>372</v>
      </c>
      <c r="C159" s="239"/>
      <c r="D159" s="251"/>
      <c r="E159" s="233"/>
    </row>
    <row r="160" spans="1:9" ht="15" customHeight="1" thickBot="1">
      <c r="A160" s="18" t="s">
        <v>15</v>
      </c>
      <c r="B160" s="58" t="s">
        <v>374</v>
      </c>
      <c r="C160" s="240">
        <f>+C136+C140+C147+C152+C158+C159</f>
        <v>0</v>
      </c>
      <c r="D160" s="252">
        <f>+D136+D140+D147+D152+D158+D159</f>
        <v>0</v>
      </c>
      <c r="E160" s="234">
        <f>+E136+E140+E147+E152+E158+E159</f>
        <v>0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373</v>
      </c>
      <c r="C161" s="240">
        <f>+C135+C160</f>
        <v>74181127</v>
      </c>
      <c r="D161" s="252">
        <f>+D135+D160</f>
        <v>124624553</v>
      </c>
      <c r="E161" s="234">
        <f>+E135+E160</f>
        <v>82775980</v>
      </c>
    </row>
    <row r="162" spans="3:4" ht="15.75">
      <c r="C162" s="433">
        <f>C93-C161</f>
        <v>-61942639</v>
      </c>
      <c r="D162" s="433">
        <f>D93-D161</f>
        <v>-62203275</v>
      </c>
    </row>
    <row r="163" spans="1:5" ht="15.75">
      <c r="A163" s="512" t="s">
        <v>280</v>
      </c>
      <c r="B163" s="512"/>
      <c r="C163" s="512"/>
      <c r="D163" s="512"/>
      <c r="E163" s="512"/>
    </row>
    <row r="164" spans="1:5" ht="15" customHeight="1" thickBot="1">
      <c r="A164" s="504" t="s">
        <v>104</v>
      </c>
      <c r="B164" s="504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375</v>
      </c>
      <c r="C165" s="244">
        <f>+C68-C135</f>
        <v>-61942639</v>
      </c>
      <c r="D165" s="157">
        <f>+D68-D135</f>
        <v>-63642408</v>
      </c>
      <c r="E165" s="93">
        <f>+E68-E135</f>
        <v>-45952949</v>
      </c>
    </row>
    <row r="166" spans="1:5" ht="32.25" customHeight="1" thickBot="1">
      <c r="A166" s="18" t="s">
        <v>7</v>
      </c>
      <c r="B166" s="23" t="s">
        <v>381</v>
      </c>
      <c r="C166" s="157">
        <f>+C92-C160</f>
        <v>0</v>
      </c>
      <c r="D166" s="157">
        <f>+D92-D160</f>
        <v>1439133</v>
      </c>
      <c r="E166" s="93">
        <f>+E92-E160</f>
        <v>1439133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I11" sqref="I11"/>
    </sheetView>
  </sheetViews>
  <sheetFormatPr defaultColWidth="9.00390625" defaultRowHeight="12.75"/>
  <cols>
    <col min="1" max="1" width="6.875" style="33" customWidth="1"/>
    <col min="2" max="2" width="48.00390625" style="69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96"/>
      <c r="B1" s="402" t="s">
        <v>108</v>
      </c>
      <c r="C1" s="403"/>
      <c r="D1" s="403"/>
      <c r="E1" s="403"/>
      <c r="F1" s="403"/>
      <c r="G1" s="403"/>
      <c r="H1" s="403"/>
      <c r="I1" s="403"/>
      <c r="J1" s="521" t="str">
        <f>CONCATENATE("2.1. melléklet ",Z_ALAPADATOK!A7," ",Z_ALAPADATOK!B7," ",Z_ALAPADATOK!C7," ",Z_ALAPADATOK!D7," ",Z_ALAPADATOK!E7," ",Z_ALAPADATOK!F7," ",Z_ALAPADATOK!G7," ",Z_ALAPADATOK!H7)</f>
        <v>2.1. melléklet a … / 2019. ( …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CONCATENATE('Z_1.4.sz.mell.'!E7)</f>
        <v> Forintban!</v>
      </c>
      <c r="J2" s="521"/>
    </row>
    <row r="3" spans="1:10" ht="18" customHeight="1" thickBot="1">
      <c r="A3" s="518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521"/>
    </row>
    <row r="4" spans="1:10" s="113" customFormat="1" ht="35.25" customHeight="1" thickBot="1">
      <c r="A4" s="519"/>
      <c r="B4" s="398" t="s">
        <v>45</v>
      </c>
      <c r="C4" s="364" t="str">
        <f>+CONCATENATE('Z_1.1.sz.mell.'!C8," eredeti előirányzat")</f>
        <v>2018. évi eredeti előirányzat</v>
      </c>
      <c r="D4" s="362" t="str">
        <f>+CONCATENATE('Z_1.1.sz.mell.'!C8," módosított előirányzat")</f>
        <v>2018. évi módosított előirányzat</v>
      </c>
      <c r="E4" s="362" t="str">
        <f>CONCATENATE('Z_1.4.sz.mell.'!E9)</f>
        <v>2018. XII. 31.
teljesítés</v>
      </c>
      <c r="F4" s="398" t="s">
        <v>45</v>
      </c>
      <c r="G4" s="364" t="str">
        <f>+C4</f>
        <v>2018. évi eredeti előirányzat</v>
      </c>
      <c r="H4" s="364" t="str">
        <f>+D4</f>
        <v>2018. évi módosított előirányzat</v>
      </c>
      <c r="I4" s="363" t="str">
        <f>+E4</f>
        <v>2018. XII. 31.
teljesítés</v>
      </c>
      <c r="J4" s="521"/>
    </row>
    <row r="5" spans="1:10" s="114" customFormat="1" ht="12" customHeight="1" thickBot="1">
      <c r="A5" s="411" t="s">
        <v>385</v>
      </c>
      <c r="B5" s="412" t="s">
        <v>386</v>
      </c>
      <c r="C5" s="413" t="s">
        <v>387</v>
      </c>
      <c r="D5" s="416" t="s">
        <v>389</v>
      </c>
      <c r="E5" s="416" t="s">
        <v>388</v>
      </c>
      <c r="F5" s="412" t="s">
        <v>422</v>
      </c>
      <c r="G5" s="413" t="s">
        <v>391</v>
      </c>
      <c r="H5" s="413" t="s">
        <v>392</v>
      </c>
      <c r="I5" s="417" t="s">
        <v>423</v>
      </c>
      <c r="J5" s="521"/>
    </row>
    <row r="6" spans="1:10" ht="12.75" customHeight="1">
      <c r="A6" s="115" t="s">
        <v>6</v>
      </c>
      <c r="B6" s="116" t="s">
        <v>281</v>
      </c>
      <c r="C6" s="106">
        <v>289906840</v>
      </c>
      <c r="D6" s="106">
        <v>170678072</v>
      </c>
      <c r="E6" s="106">
        <v>170678072</v>
      </c>
      <c r="F6" s="116" t="s">
        <v>46</v>
      </c>
      <c r="G6" s="106">
        <v>146399674</v>
      </c>
      <c r="H6" s="106">
        <v>254216167</v>
      </c>
      <c r="I6" s="258">
        <v>205676993</v>
      </c>
      <c r="J6" s="521"/>
    </row>
    <row r="7" spans="1:10" ht="12.75" customHeight="1">
      <c r="A7" s="117" t="s">
        <v>7</v>
      </c>
      <c r="B7" s="118" t="s">
        <v>282</v>
      </c>
      <c r="C7" s="107">
        <v>32807894</v>
      </c>
      <c r="D7" s="107">
        <v>204470422</v>
      </c>
      <c r="E7" s="107">
        <v>146229639</v>
      </c>
      <c r="F7" s="118" t="s">
        <v>124</v>
      </c>
      <c r="G7" s="107">
        <v>29305509</v>
      </c>
      <c r="H7" s="107">
        <v>44490628</v>
      </c>
      <c r="I7" s="259">
        <v>35050610</v>
      </c>
      <c r="J7" s="521"/>
    </row>
    <row r="8" spans="1:10" ht="12.75" customHeight="1">
      <c r="A8" s="117" t="s">
        <v>8</v>
      </c>
      <c r="B8" s="118" t="s">
        <v>300</v>
      </c>
      <c r="C8" s="107"/>
      <c r="D8" s="107">
        <v>82452044</v>
      </c>
      <c r="E8" s="107">
        <v>18993252</v>
      </c>
      <c r="F8" s="118" t="s">
        <v>146</v>
      </c>
      <c r="G8" s="107">
        <v>124905333</v>
      </c>
      <c r="H8" s="107">
        <v>232845035</v>
      </c>
      <c r="I8" s="259">
        <v>145392844</v>
      </c>
      <c r="J8" s="521"/>
    </row>
    <row r="9" spans="1:10" ht="12.75" customHeight="1">
      <c r="A9" s="117" t="s">
        <v>9</v>
      </c>
      <c r="B9" s="118" t="s">
        <v>115</v>
      </c>
      <c r="C9" s="107">
        <v>22430000</v>
      </c>
      <c r="D9" s="107">
        <v>22430000</v>
      </c>
      <c r="E9" s="107">
        <v>34848748</v>
      </c>
      <c r="F9" s="118" t="s">
        <v>125</v>
      </c>
      <c r="G9" s="107">
        <v>20459000</v>
      </c>
      <c r="H9" s="107">
        <v>23199404</v>
      </c>
      <c r="I9" s="259">
        <v>16305590</v>
      </c>
      <c r="J9" s="521"/>
    </row>
    <row r="10" spans="1:10" ht="12.75" customHeight="1">
      <c r="A10" s="117" t="s">
        <v>10</v>
      </c>
      <c r="B10" s="119" t="s">
        <v>324</v>
      </c>
      <c r="C10" s="107">
        <v>19422176</v>
      </c>
      <c r="D10" s="107">
        <v>19472176</v>
      </c>
      <c r="E10" s="107">
        <v>19368088</v>
      </c>
      <c r="F10" s="118" t="s">
        <v>126</v>
      </c>
      <c r="G10" s="107">
        <v>15803000</v>
      </c>
      <c r="H10" s="107">
        <v>17189131</v>
      </c>
      <c r="I10" s="259">
        <v>16709131</v>
      </c>
      <c r="J10" s="521"/>
    </row>
    <row r="11" spans="1:10" ht="12.75" customHeight="1">
      <c r="A11" s="117" t="s">
        <v>11</v>
      </c>
      <c r="B11" s="118" t="s">
        <v>283</v>
      </c>
      <c r="C11" s="108">
        <v>240000</v>
      </c>
      <c r="D11" s="108">
        <v>605000</v>
      </c>
      <c r="E11" s="108">
        <v>6454249</v>
      </c>
      <c r="F11" s="118" t="s">
        <v>36</v>
      </c>
      <c r="G11" s="107">
        <v>400000</v>
      </c>
      <c r="H11" s="107"/>
      <c r="I11" s="259"/>
      <c r="J11" s="521"/>
    </row>
    <row r="12" spans="1:10" ht="12.75" customHeight="1">
      <c r="A12" s="117" t="s">
        <v>12</v>
      </c>
      <c r="B12" s="118" t="s">
        <v>382</v>
      </c>
      <c r="C12" s="107"/>
      <c r="D12" s="107"/>
      <c r="E12" s="107"/>
      <c r="F12" s="30"/>
      <c r="G12" s="107"/>
      <c r="H12" s="107"/>
      <c r="I12" s="259"/>
      <c r="J12" s="521"/>
    </row>
    <row r="13" spans="1:10" ht="12.75" customHeight="1">
      <c r="A13" s="117" t="s">
        <v>13</v>
      </c>
      <c r="B13" s="30"/>
      <c r="C13" s="107"/>
      <c r="D13" s="107"/>
      <c r="E13" s="107"/>
      <c r="F13" s="30"/>
      <c r="G13" s="107"/>
      <c r="H13" s="107"/>
      <c r="I13" s="259"/>
      <c r="J13" s="521"/>
    </row>
    <row r="14" spans="1:10" ht="12.75" customHeight="1">
      <c r="A14" s="117" t="s">
        <v>14</v>
      </c>
      <c r="B14" s="182"/>
      <c r="C14" s="108"/>
      <c r="D14" s="108"/>
      <c r="E14" s="108"/>
      <c r="F14" s="30"/>
      <c r="G14" s="107"/>
      <c r="H14" s="107"/>
      <c r="I14" s="259"/>
      <c r="J14" s="521"/>
    </row>
    <row r="15" spans="1:10" ht="12.75" customHeight="1">
      <c r="A15" s="117" t="s">
        <v>15</v>
      </c>
      <c r="B15" s="30"/>
      <c r="C15" s="107"/>
      <c r="D15" s="107"/>
      <c r="E15" s="107"/>
      <c r="F15" s="30"/>
      <c r="G15" s="107"/>
      <c r="H15" s="107"/>
      <c r="I15" s="259"/>
      <c r="J15" s="521"/>
    </row>
    <row r="16" spans="1:10" ht="12.75" customHeight="1">
      <c r="A16" s="117" t="s">
        <v>16</v>
      </c>
      <c r="B16" s="30"/>
      <c r="C16" s="107"/>
      <c r="D16" s="107"/>
      <c r="E16" s="107"/>
      <c r="F16" s="30"/>
      <c r="G16" s="107"/>
      <c r="H16" s="107"/>
      <c r="I16" s="259"/>
      <c r="J16" s="521"/>
    </row>
    <row r="17" spans="1:10" ht="12.75" customHeight="1" thickBot="1">
      <c r="A17" s="117" t="s">
        <v>17</v>
      </c>
      <c r="B17" s="35"/>
      <c r="C17" s="109"/>
      <c r="D17" s="109"/>
      <c r="E17" s="109"/>
      <c r="F17" s="30"/>
      <c r="G17" s="109"/>
      <c r="H17" s="109"/>
      <c r="I17" s="260"/>
      <c r="J17" s="521"/>
    </row>
    <row r="18" spans="1:10" ht="21.75" thickBot="1">
      <c r="A18" s="120" t="s">
        <v>18</v>
      </c>
      <c r="B18" s="59" t="s">
        <v>383</v>
      </c>
      <c r="C18" s="110">
        <f>C6+C7+C9+C10+C11+C13+C14+C15+C16+C17</f>
        <v>364806910</v>
      </c>
      <c r="D18" s="110">
        <f>D6+D7+D9+D10+D11+D13+D14+D15+D16+D17</f>
        <v>417655670</v>
      </c>
      <c r="E18" s="110">
        <f>E6+E7+E9+E10+E11+E13+E14+E15+E16+E17</f>
        <v>377578796</v>
      </c>
      <c r="F18" s="59" t="s">
        <v>286</v>
      </c>
      <c r="G18" s="110">
        <f>SUM(G6:G17)</f>
        <v>337272516</v>
      </c>
      <c r="H18" s="110">
        <f>SUM(H6:H17)</f>
        <v>571940365</v>
      </c>
      <c r="I18" s="138">
        <f>SUM(I6:I17)</f>
        <v>419135168</v>
      </c>
      <c r="J18" s="521"/>
    </row>
    <row r="19" spans="1:10" ht="12.75" customHeight="1">
      <c r="A19" s="121" t="s">
        <v>19</v>
      </c>
      <c r="B19" s="122" t="s">
        <v>612</v>
      </c>
      <c r="C19" s="226">
        <f>+C20+C21+C22+C23</f>
        <v>0</v>
      </c>
      <c r="D19" s="226">
        <f>+D20+D21+D22+D23</f>
        <v>45453913</v>
      </c>
      <c r="E19" s="226">
        <f>+E20+E21+E22+E23</f>
        <v>45453913</v>
      </c>
      <c r="F19" s="123" t="s">
        <v>132</v>
      </c>
      <c r="G19" s="111"/>
      <c r="H19" s="111"/>
      <c r="I19" s="261"/>
      <c r="J19" s="521"/>
    </row>
    <row r="20" spans="1:10" ht="12.75" customHeight="1">
      <c r="A20" s="124" t="s">
        <v>20</v>
      </c>
      <c r="B20" s="123" t="s">
        <v>139</v>
      </c>
      <c r="C20" s="48"/>
      <c r="D20" s="48">
        <v>39320343</v>
      </c>
      <c r="E20" s="48">
        <v>39320343</v>
      </c>
      <c r="F20" s="123" t="s">
        <v>285</v>
      </c>
      <c r="G20" s="48"/>
      <c r="H20" s="48"/>
      <c r="I20" s="262"/>
      <c r="J20" s="521"/>
    </row>
    <row r="21" spans="1:10" ht="12.75" customHeight="1">
      <c r="A21" s="124" t="s">
        <v>21</v>
      </c>
      <c r="B21" s="123" t="s">
        <v>140</v>
      </c>
      <c r="C21" s="48"/>
      <c r="D21" s="48"/>
      <c r="E21" s="48"/>
      <c r="F21" s="123" t="s">
        <v>106</v>
      </c>
      <c r="G21" s="48"/>
      <c r="H21" s="48"/>
      <c r="I21" s="262"/>
      <c r="J21" s="521"/>
    </row>
    <row r="22" spans="1:10" ht="12.75" customHeight="1">
      <c r="A22" s="124" t="s">
        <v>22</v>
      </c>
      <c r="B22" s="123" t="s">
        <v>144</v>
      </c>
      <c r="C22" s="48"/>
      <c r="D22" s="48"/>
      <c r="E22" s="48"/>
      <c r="F22" s="123" t="s">
        <v>107</v>
      </c>
      <c r="G22" s="48"/>
      <c r="H22" s="48"/>
      <c r="I22" s="262"/>
      <c r="J22" s="521"/>
    </row>
    <row r="23" spans="1:10" ht="12.75" customHeight="1">
      <c r="A23" s="124" t="s">
        <v>23</v>
      </c>
      <c r="B23" s="123" t="s">
        <v>145</v>
      </c>
      <c r="C23" s="48"/>
      <c r="D23" s="48">
        <v>6133570</v>
      </c>
      <c r="E23" s="48">
        <v>6133570</v>
      </c>
      <c r="F23" s="122" t="s">
        <v>147</v>
      </c>
      <c r="G23" s="48"/>
      <c r="H23" s="48"/>
      <c r="I23" s="262"/>
      <c r="J23" s="521"/>
    </row>
    <row r="24" spans="1:10" ht="12.75" customHeight="1">
      <c r="A24" s="117" t="s">
        <v>24</v>
      </c>
      <c r="B24" s="123" t="s">
        <v>284</v>
      </c>
      <c r="C24" s="48"/>
      <c r="D24" s="48"/>
      <c r="E24" s="48"/>
      <c r="F24" s="123" t="s">
        <v>133</v>
      </c>
      <c r="G24" s="48"/>
      <c r="H24" s="48"/>
      <c r="I24" s="262"/>
      <c r="J24" s="521"/>
    </row>
    <row r="25" spans="1:10" ht="12.75" customHeight="1">
      <c r="A25" s="117" t="s">
        <v>25</v>
      </c>
      <c r="B25" s="123" t="s">
        <v>611</v>
      </c>
      <c r="C25" s="125">
        <f>C26+C27+C28</f>
        <v>0</v>
      </c>
      <c r="D25" s="125">
        <f>D26+D27+D28</f>
        <v>0</v>
      </c>
      <c r="E25" s="125">
        <f>E26+E27+E28</f>
        <v>0</v>
      </c>
      <c r="F25" s="116" t="s">
        <v>365</v>
      </c>
      <c r="G25" s="48"/>
      <c r="H25" s="48"/>
      <c r="I25" s="262"/>
      <c r="J25" s="521"/>
    </row>
    <row r="26" spans="1:10" ht="12.75" customHeight="1">
      <c r="A26" s="153" t="s">
        <v>26</v>
      </c>
      <c r="B26" s="122" t="s">
        <v>155</v>
      </c>
      <c r="C26" s="111"/>
      <c r="D26" s="111"/>
      <c r="E26" s="111"/>
      <c r="F26" s="118" t="s">
        <v>371</v>
      </c>
      <c r="G26" s="111"/>
      <c r="H26" s="111"/>
      <c r="I26" s="261"/>
      <c r="J26" s="521"/>
    </row>
    <row r="27" spans="1:10" ht="12.75" customHeight="1">
      <c r="A27" s="117" t="s">
        <v>27</v>
      </c>
      <c r="B27" s="123" t="s">
        <v>376</v>
      </c>
      <c r="C27" s="48"/>
      <c r="D27" s="48"/>
      <c r="E27" s="48"/>
      <c r="F27" s="118" t="s">
        <v>372</v>
      </c>
      <c r="G27" s="48"/>
      <c r="H27" s="48"/>
      <c r="I27" s="262"/>
      <c r="J27" s="521"/>
    </row>
    <row r="28" spans="1:10" ht="12.75" customHeight="1" thickBot="1">
      <c r="A28" s="153" t="s">
        <v>28</v>
      </c>
      <c r="B28" s="122" t="s">
        <v>242</v>
      </c>
      <c r="C28" s="111"/>
      <c r="D28" s="111"/>
      <c r="E28" s="111"/>
      <c r="F28" s="184" t="s">
        <v>279</v>
      </c>
      <c r="G28" s="111"/>
      <c r="H28" s="111">
        <v>6134936</v>
      </c>
      <c r="I28" s="261">
        <v>6134936</v>
      </c>
      <c r="J28" s="521"/>
    </row>
    <row r="29" spans="1:10" ht="24" customHeight="1" thickBot="1">
      <c r="A29" s="120" t="s">
        <v>29</v>
      </c>
      <c r="B29" s="59" t="s">
        <v>614</v>
      </c>
      <c r="C29" s="110">
        <f>+C19+C25</f>
        <v>0</v>
      </c>
      <c r="D29" s="110">
        <f>+D19+D25</f>
        <v>45453913</v>
      </c>
      <c r="E29" s="256">
        <f>+E19+E25</f>
        <v>45453913</v>
      </c>
      <c r="F29" s="59" t="s">
        <v>613</v>
      </c>
      <c r="G29" s="110">
        <f>SUM(G19:G28)</f>
        <v>0</v>
      </c>
      <c r="H29" s="110">
        <f>SUM(H19:H28)</f>
        <v>6134936</v>
      </c>
      <c r="I29" s="138">
        <f>SUM(I19:I28)</f>
        <v>6134936</v>
      </c>
      <c r="J29" s="521"/>
    </row>
    <row r="30" spans="1:10" ht="13.5" thickBot="1">
      <c r="A30" s="120" t="s">
        <v>30</v>
      </c>
      <c r="B30" s="126" t="s">
        <v>384</v>
      </c>
      <c r="C30" s="326">
        <f>+C18+C29</f>
        <v>364806910</v>
      </c>
      <c r="D30" s="326">
        <f>+D18+D29</f>
        <v>463109583</v>
      </c>
      <c r="E30" s="327">
        <f>+E18+E29</f>
        <v>423032709</v>
      </c>
      <c r="F30" s="126"/>
      <c r="G30" s="326">
        <f>+G18+G29</f>
        <v>337272516</v>
      </c>
      <c r="H30" s="326">
        <f>+H18+H29</f>
        <v>578075301</v>
      </c>
      <c r="I30" s="327">
        <f>+I18+I29</f>
        <v>425270104</v>
      </c>
      <c r="J30" s="521"/>
    </row>
    <row r="31" spans="1:10" ht="13.5" thickBot="1">
      <c r="A31" s="120" t="s">
        <v>31</v>
      </c>
      <c r="B31" s="126" t="s">
        <v>110</v>
      </c>
      <c r="C31" s="326" t="str">
        <f>IF(C18-G18&lt;0,G18-C18,"-")</f>
        <v>-</v>
      </c>
      <c r="D31" s="326">
        <f>IF(D18-H18&lt;0,H18-D18,"-")</f>
        <v>154284695</v>
      </c>
      <c r="E31" s="327">
        <f>IF(E18-I18&lt;0,I18-E18,"-")</f>
        <v>41556372</v>
      </c>
      <c r="F31" s="126" t="s">
        <v>111</v>
      </c>
      <c r="G31" s="326">
        <f>IF(C18-G18&gt;0,C18-G18,"-")</f>
        <v>27534394</v>
      </c>
      <c r="H31" s="326" t="str">
        <f>IF(D18-H18&gt;0,D18-H18,"-")</f>
        <v>-</v>
      </c>
      <c r="I31" s="327" t="str">
        <f>IF(E18-I18&gt;0,E18-I18,"-")</f>
        <v>-</v>
      </c>
      <c r="J31" s="521"/>
    </row>
    <row r="32" spans="1:10" ht="13.5" thickBot="1">
      <c r="A32" s="120" t="s">
        <v>32</v>
      </c>
      <c r="B32" s="126" t="s">
        <v>495</v>
      </c>
      <c r="C32" s="326" t="str">
        <f>IF(C30-G30&lt;0,G30-C30,"-")</f>
        <v>-</v>
      </c>
      <c r="D32" s="326">
        <f>IF(D30-H30&lt;0,H30-D30,"-")</f>
        <v>114965718</v>
      </c>
      <c r="E32" s="326">
        <f>IF(E30-I30&lt;0,I30-E30,"-")</f>
        <v>2237395</v>
      </c>
      <c r="F32" s="126" t="s">
        <v>496</v>
      </c>
      <c r="G32" s="326">
        <f>IF(C30-G30&gt;0,C30-G30,"-")</f>
        <v>27534394</v>
      </c>
      <c r="H32" s="326" t="str">
        <f>IF(D30-H30&gt;0,D30-H30,"-")</f>
        <v>-</v>
      </c>
      <c r="I32" s="326" t="str">
        <f>IF(E30-I30&gt;0,E30-I30,"-")</f>
        <v>-</v>
      </c>
      <c r="J32" s="521"/>
    </row>
    <row r="33" spans="2:10" ht="18.75">
      <c r="B33" s="520"/>
      <c r="C33" s="520"/>
      <c r="D33" s="520"/>
      <c r="E33" s="520"/>
      <c r="F33" s="520"/>
      <c r="J33" s="521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I8" sqref="I8"/>
    </sheetView>
  </sheetViews>
  <sheetFormatPr defaultColWidth="9.00390625" defaultRowHeight="12.75"/>
  <cols>
    <col min="1" max="1" width="6.875" style="33" customWidth="1"/>
    <col min="2" max="2" width="49.875" style="69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96"/>
      <c r="B1" s="402" t="s">
        <v>109</v>
      </c>
      <c r="C1" s="403"/>
      <c r="D1" s="403"/>
      <c r="E1" s="403"/>
      <c r="F1" s="403"/>
      <c r="G1" s="403"/>
      <c r="H1" s="403"/>
      <c r="I1" s="403"/>
      <c r="J1" s="521" t="str">
        <f>CONCATENATE("2.2. melléklet ",Z_ALAPADATOK!A7," ",Z_ALAPADATOK!B7," ",Z_ALAPADATOK!C7," ",Z_ALAPADATOK!D7," ",Z_ALAPADATOK!E7," ",Z_ALAPADATOK!F7," ",Z_ALAPADATOK!G7," ",Z_ALAPADATOK!H7)</f>
        <v>2.2. melléklet a … / 2019. ( … ) önkormányzati rendelethez</v>
      </c>
    </row>
    <row r="2" spans="1:10" ht="14.25" thickBot="1">
      <c r="A2" s="396"/>
      <c r="B2" s="395"/>
      <c r="C2" s="396"/>
      <c r="D2" s="396"/>
      <c r="E2" s="396"/>
      <c r="F2" s="396"/>
      <c r="G2" s="404"/>
      <c r="H2" s="404"/>
      <c r="I2" s="404" t="str">
        <f>'Z_2.1.sz.mell'!I2</f>
        <v> Forintban!</v>
      </c>
      <c r="J2" s="521"/>
    </row>
    <row r="3" spans="1:10" ht="13.5" customHeight="1" thickBot="1">
      <c r="A3" s="518" t="s">
        <v>52</v>
      </c>
      <c r="B3" s="405" t="s">
        <v>40</v>
      </c>
      <c r="C3" s="406"/>
      <c r="D3" s="407"/>
      <c r="E3" s="407"/>
      <c r="F3" s="405" t="s">
        <v>41</v>
      </c>
      <c r="G3" s="408"/>
      <c r="H3" s="409"/>
      <c r="I3" s="410"/>
      <c r="J3" s="521"/>
    </row>
    <row r="4" spans="1:10" s="113" customFormat="1" ht="36.75" thickBot="1">
      <c r="A4" s="519"/>
      <c r="B4" s="398" t="s">
        <v>45</v>
      </c>
      <c r="C4" s="364" t="str">
        <f>+CONCATENATE('Z_1.1.sz.mell.'!C8," eredeti előirányzat")</f>
        <v>2018. évi eredeti előirányzat</v>
      </c>
      <c r="D4" s="362" t="str">
        <f>+CONCATENATE('Z_1.1.sz.mell.'!C8," módosított előirányzat")</f>
        <v>2018. évi módosított előirányzat</v>
      </c>
      <c r="E4" s="362" t="str">
        <f>CONCATENATE('Z_2.1.sz.mell'!E4)</f>
        <v>2018. XII. 31.
teljesítés</v>
      </c>
      <c r="F4" s="398" t="s">
        <v>45</v>
      </c>
      <c r="G4" s="364" t="str">
        <f>+C4</f>
        <v>2018. évi eredeti előirányzat</v>
      </c>
      <c r="H4" s="364" t="str">
        <f>+D4</f>
        <v>2018. évi módosított előirányzat</v>
      </c>
      <c r="I4" s="363" t="str">
        <f>+E4</f>
        <v>2018. XII. 31.
teljesítés</v>
      </c>
      <c r="J4" s="521"/>
    </row>
    <row r="5" spans="1:10" s="113" customFormat="1" ht="13.5" thickBot="1">
      <c r="A5" s="411" t="s">
        <v>385</v>
      </c>
      <c r="B5" s="412" t="s">
        <v>386</v>
      </c>
      <c r="C5" s="413" t="s">
        <v>387</v>
      </c>
      <c r="D5" s="413" t="s">
        <v>389</v>
      </c>
      <c r="E5" s="413" t="s">
        <v>388</v>
      </c>
      <c r="F5" s="412" t="s">
        <v>390</v>
      </c>
      <c r="G5" s="413" t="s">
        <v>391</v>
      </c>
      <c r="H5" s="414" t="s">
        <v>392</v>
      </c>
      <c r="I5" s="415" t="s">
        <v>423</v>
      </c>
      <c r="J5" s="521"/>
    </row>
    <row r="6" spans="1:10" ht="12.75" customHeight="1">
      <c r="A6" s="115" t="s">
        <v>6</v>
      </c>
      <c r="B6" s="116" t="s">
        <v>287</v>
      </c>
      <c r="C6" s="106">
        <v>13128394</v>
      </c>
      <c r="D6" s="106">
        <v>95775539</v>
      </c>
      <c r="E6" s="106">
        <v>89566377</v>
      </c>
      <c r="F6" s="116" t="s">
        <v>141</v>
      </c>
      <c r="G6" s="106">
        <v>21619710</v>
      </c>
      <c r="H6" s="267">
        <v>682188367</v>
      </c>
      <c r="I6" s="136">
        <v>196707409</v>
      </c>
      <c r="J6" s="521"/>
    </row>
    <row r="7" spans="1:10" ht="12.75">
      <c r="A7" s="117" t="s">
        <v>7</v>
      </c>
      <c r="B7" s="118" t="s">
        <v>288</v>
      </c>
      <c r="C7" s="107"/>
      <c r="D7" s="107">
        <v>13660244</v>
      </c>
      <c r="E7" s="107">
        <v>7032744</v>
      </c>
      <c r="F7" s="118" t="s">
        <v>293</v>
      </c>
      <c r="G7" s="107"/>
      <c r="H7" s="107">
        <v>583724484</v>
      </c>
      <c r="I7" s="259">
        <v>179947082</v>
      </c>
      <c r="J7" s="521"/>
    </row>
    <row r="8" spans="1:10" ht="12.75" customHeight="1">
      <c r="A8" s="117" t="s">
        <v>8</v>
      </c>
      <c r="B8" s="118" t="s">
        <v>1</v>
      </c>
      <c r="C8" s="107"/>
      <c r="D8" s="107"/>
      <c r="E8" s="107"/>
      <c r="F8" s="118" t="s">
        <v>128</v>
      </c>
      <c r="G8" s="107">
        <v>19043078</v>
      </c>
      <c r="H8" s="107">
        <v>22254963</v>
      </c>
      <c r="I8" s="259">
        <v>21153663</v>
      </c>
      <c r="J8" s="521"/>
    </row>
    <row r="9" spans="1:10" ht="12.75" customHeight="1">
      <c r="A9" s="117" t="s">
        <v>9</v>
      </c>
      <c r="B9" s="118" t="s">
        <v>289</v>
      </c>
      <c r="C9" s="107"/>
      <c r="D9" s="107">
        <v>4008662</v>
      </c>
      <c r="E9" s="107"/>
      <c r="F9" s="118" t="s">
        <v>294</v>
      </c>
      <c r="G9" s="107"/>
      <c r="H9" s="107">
        <v>1500000</v>
      </c>
      <c r="I9" s="259"/>
      <c r="J9" s="521"/>
    </row>
    <row r="10" spans="1:10" ht="12.75" customHeight="1">
      <c r="A10" s="117" t="s">
        <v>10</v>
      </c>
      <c r="B10" s="118" t="s">
        <v>290</v>
      </c>
      <c r="C10" s="107"/>
      <c r="D10" s="107"/>
      <c r="E10" s="107"/>
      <c r="F10" s="118" t="s">
        <v>143</v>
      </c>
      <c r="G10" s="107"/>
      <c r="H10" s="107">
        <v>4508662</v>
      </c>
      <c r="I10" s="259"/>
      <c r="J10" s="521"/>
    </row>
    <row r="11" spans="1:10" ht="12.75" customHeight="1">
      <c r="A11" s="117" t="s">
        <v>11</v>
      </c>
      <c r="B11" s="118" t="s">
        <v>291</v>
      </c>
      <c r="C11" s="108"/>
      <c r="D11" s="108"/>
      <c r="E11" s="108"/>
      <c r="F11" s="185"/>
      <c r="G11" s="107"/>
      <c r="H11" s="107"/>
      <c r="I11" s="259"/>
      <c r="J11" s="521"/>
    </row>
    <row r="12" spans="1:10" ht="12.75" customHeight="1">
      <c r="A12" s="117" t="s">
        <v>12</v>
      </c>
      <c r="B12" s="30" t="s">
        <v>199</v>
      </c>
      <c r="C12" s="107"/>
      <c r="D12" s="107"/>
      <c r="E12" s="107">
        <v>64000</v>
      </c>
      <c r="F12" s="185"/>
      <c r="G12" s="107"/>
      <c r="H12" s="107"/>
      <c r="I12" s="259"/>
      <c r="J12" s="521"/>
    </row>
    <row r="13" spans="1:10" ht="12.75" customHeight="1">
      <c r="A13" s="117" t="s">
        <v>13</v>
      </c>
      <c r="B13" s="30"/>
      <c r="C13" s="107"/>
      <c r="D13" s="107"/>
      <c r="E13" s="107"/>
      <c r="F13" s="186"/>
      <c r="G13" s="107"/>
      <c r="H13" s="107"/>
      <c r="I13" s="259"/>
      <c r="J13" s="521"/>
    </row>
    <row r="14" spans="1:10" ht="12.75" customHeight="1">
      <c r="A14" s="117" t="s">
        <v>14</v>
      </c>
      <c r="B14" s="183"/>
      <c r="C14" s="108"/>
      <c r="D14" s="108"/>
      <c r="E14" s="108"/>
      <c r="F14" s="185"/>
      <c r="G14" s="107"/>
      <c r="H14" s="107"/>
      <c r="I14" s="259"/>
      <c r="J14" s="521"/>
    </row>
    <row r="15" spans="1:10" ht="12.75">
      <c r="A15" s="117" t="s">
        <v>15</v>
      </c>
      <c r="B15" s="30"/>
      <c r="C15" s="108"/>
      <c r="D15" s="108"/>
      <c r="E15" s="108"/>
      <c r="F15" s="185"/>
      <c r="G15" s="107"/>
      <c r="H15" s="107"/>
      <c r="I15" s="259"/>
      <c r="J15" s="521"/>
    </row>
    <row r="16" spans="1:10" ht="12.75" customHeight="1" thickBot="1">
      <c r="A16" s="153" t="s">
        <v>16</v>
      </c>
      <c r="B16" s="184"/>
      <c r="C16" s="155"/>
      <c r="D16" s="155"/>
      <c r="E16" s="155"/>
      <c r="F16" s="154" t="s">
        <v>36</v>
      </c>
      <c r="G16" s="265"/>
      <c r="H16" s="265"/>
      <c r="I16" s="263"/>
      <c r="J16" s="521"/>
    </row>
    <row r="17" spans="1:10" ht="15.75" customHeight="1" thickBot="1">
      <c r="A17" s="120" t="s">
        <v>17</v>
      </c>
      <c r="B17" s="59" t="s">
        <v>301</v>
      </c>
      <c r="C17" s="110">
        <f>+C6+C8+C9+C11+C12+C13+C14+C15+C16</f>
        <v>13128394</v>
      </c>
      <c r="D17" s="110">
        <f>+D6+D8+D9+D11+D12+D13+D14+D15+D16</f>
        <v>99784201</v>
      </c>
      <c r="E17" s="110">
        <f>+E6+E8+E9+E11+E12+E13+E14+E15+E16</f>
        <v>89630377</v>
      </c>
      <c r="F17" s="59" t="s">
        <v>302</v>
      </c>
      <c r="G17" s="110">
        <f>+G6+G8+G10+G11+G12+G13+G14+G15+G16</f>
        <v>40662788</v>
      </c>
      <c r="H17" s="110">
        <f>+H6+H8+H10+H11+H12+H13+H14+H15+H16</f>
        <v>708951992</v>
      </c>
      <c r="I17" s="138">
        <f>+I6+I8+I10+I11+I12+I13+I14+I15+I16</f>
        <v>217861072</v>
      </c>
      <c r="J17" s="521"/>
    </row>
    <row r="18" spans="1:10" ht="12.75" customHeight="1">
      <c r="A18" s="115" t="s">
        <v>18</v>
      </c>
      <c r="B18" s="128" t="s">
        <v>159</v>
      </c>
      <c r="C18" s="135">
        <f>+C19+C20+C21+C22+C23</f>
        <v>0</v>
      </c>
      <c r="D18" s="135">
        <f>+D19+D20+D21+D22+D23</f>
        <v>724133509</v>
      </c>
      <c r="E18" s="135">
        <f>+E19+E20+E21+E22+E23</f>
        <v>724133509</v>
      </c>
      <c r="F18" s="123" t="s">
        <v>132</v>
      </c>
      <c r="G18" s="266"/>
      <c r="H18" s="266"/>
      <c r="I18" s="264"/>
      <c r="J18" s="521"/>
    </row>
    <row r="19" spans="1:10" ht="12.75" customHeight="1">
      <c r="A19" s="117" t="s">
        <v>19</v>
      </c>
      <c r="B19" s="129" t="s">
        <v>148</v>
      </c>
      <c r="C19" s="48"/>
      <c r="D19" s="48">
        <v>724133509</v>
      </c>
      <c r="E19" s="48">
        <v>724133509</v>
      </c>
      <c r="F19" s="123" t="s">
        <v>135</v>
      </c>
      <c r="G19" s="48"/>
      <c r="H19" s="48"/>
      <c r="I19" s="262"/>
      <c r="J19" s="521"/>
    </row>
    <row r="20" spans="1:10" ht="12.75" customHeight="1">
      <c r="A20" s="115" t="s">
        <v>20</v>
      </c>
      <c r="B20" s="129" t="s">
        <v>149</v>
      </c>
      <c r="C20" s="48"/>
      <c r="D20" s="48"/>
      <c r="E20" s="48"/>
      <c r="F20" s="123" t="s">
        <v>106</v>
      </c>
      <c r="G20" s="48"/>
      <c r="H20" s="48"/>
      <c r="I20" s="262"/>
      <c r="J20" s="521"/>
    </row>
    <row r="21" spans="1:10" ht="12.75" customHeight="1">
      <c r="A21" s="117" t="s">
        <v>21</v>
      </c>
      <c r="B21" s="129" t="s">
        <v>150</v>
      </c>
      <c r="C21" s="48"/>
      <c r="D21" s="48"/>
      <c r="E21" s="48"/>
      <c r="F21" s="123" t="s">
        <v>107</v>
      </c>
      <c r="G21" s="48"/>
      <c r="H21" s="48"/>
      <c r="I21" s="262"/>
      <c r="J21" s="521"/>
    </row>
    <row r="22" spans="1:10" ht="12.75" customHeight="1">
      <c r="A22" s="115" t="s">
        <v>22</v>
      </c>
      <c r="B22" s="129" t="s">
        <v>151</v>
      </c>
      <c r="C22" s="48"/>
      <c r="D22" s="48"/>
      <c r="E22" s="48"/>
      <c r="F22" s="122" t="s">
        <v>147</v>
      </c>
      <c r="G22" s="48"/>
      <c r="H22" s="48"/>
      <c r="I22" s="262"/>
      <c r="J22" s="521"/>
    </row>
    <row r="23" spans="1:10" ht="12.75" customHeight="1">
      <c r="A23" s="117" t="s">
        <v>23</v>
      </c>
      <c r="B23" s="130" t="s">
        <v>152</v>
      </c>
      <c r="C23" s="48"/>
      <c r="D23" s="48"/>
      <c r="E23" s="48"/>
      <c r="F23" s="123" t="s">
        <v>136</v>
      </c>
      <c r="G23" s="48"/>
      <c r="H23" s="48"/>
      <c r="I23" s="262"/>
      <c r="J23" s="521"/>
    </row>
    <row r="24" spans="1:10" ht="12.75" customHeight="1">
      <c r="A24" s="115" t="s">
        <v>24</v>
      </c>
      <c r="B24" s="131" t="s">
        <v>153</v>
      </c>
      <c r="C24" s="125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134</v>
      </c>
      <c r="G24" s="48"/>
      <c r="H24" s="48"/>
      <c r="I24" s="262"/>
      <c r="J24" s="521"/>
    </row>
    <row r="25" spans="1:10" ht="12.75" customHeight="1">
      <c r="A25" s="117" t="s">
        <v>25</v>
      </c>
      <c r="B25" s="130" t="s">
        <v>154</v>
      </c>
      <c r="C25" s="48"/>
      <c r="D25" s="48"/>
      <c r="E25" s="48"/>
      <c r="F25" s="132" t="s">
        <v>295</v>
      </c>
      <c r="G25" s="48"/>
      <c r="H25" s="48"/>
      <c r="I25" s="262"/>
      <c r="J25" s="521"/>
    </row>
    <row r="26" spans="1:10" ht="12.75" customHeight="1">
      <c r="A26" s="115" t="s">
        <v>26</v>
      </c>
      <c r="B26" s="130" t="s">
        <v>155</v>
      </c>
      <c r="C26" s="48"/>
      <c r="D26" s="48"/>
      <c r="E26" s="48"/>
      <c r="F26" s="127"/>
      <c r="G26" s="48"/>
      <c r="H26" s="48"/>
      <c r="I26" s="262"/>
      <c r="J26" s="521"/>
    </row>
    <row r="27" spans="1:10" ht="12.75" customHeight="1">
      <c r="A27" s="117" t="s">
        <v>27</v>
      </c>
      <c r="B27" s="129" t="s">
        <v>156</v>
      </c>
      <c r="C27" s="48"/>
      <c r="D27" s="48"/>
      <c r="E27" s="48"/>
      <c r="F27" s="57"/>
      <c r="G27" s="48"/>
      <c r="H27" s="48"/>
      <c r="I27" s="262"/>
      <c r="J27" s="521"/>
    </row>
    <row r="28" spans="1:10" ht="12.75" customHeight="1">
      <c r="A28" s="115" t="s">
        <v>28</v>
      </c>
      <c r="B28" s="133" t="s">
        <v>157</v>
      </c>
      <c r="C28" s="48"/>
      <c r="D28" s="48"/>
      <c r="E28" s="48"/>
      <c r="F28" s="30"/>
      <c r="G28" s="48"/>
      <c r="H28" s="48"/>
      <c r="I28" s="262"/>
      <c r="J28" s="521"/>
    </row>
    <row r="29" spans="1:10" ht="12.75" customHeight="1" thickBot="1">
      <c r="A29" s="117" t="s">
        <v>29</v>
      </c>
      <c r="B29" s="134" t="s">
        <v>158</v>
      </c>
      <c r="C29" s="48"/>
      <c r="D29" s="48"/>
      <c r="E29" s="48"/>
      <c r="F29" s="57"/>
      <c r="G29" s="48"/>
      <c r="H29" s="48"/>
      <c r="I29" s="262"/>
      <c r="J29" s="521"/>
    </row>
    <row r="30" spans="1:10" ht="21.75" customHeight="1" thickBot="1">
      <c r="A30" s="120" t="s">
        <v>30</v>
      </c>
      <c r="B30" s="59" t="s">
        <v>292</v>
      </c>
      <c r="C30" s="110">
        <f>+C18+C24</f>
        <v>0</v>
      </c>
      <c r="D30" s="110">
        <f>+D18+D24</f>
        <v>724133509</v>
      </c>
      <c r="E30" s="110">
        <f>+E18+E24</f>
        <v>724133509</v>
      </c>
      <c r="F30" s="59" t="s">
        <v>296</v>
      </c>
      <c r="G30" s="110">
        <f>SUM(G18:G29)</f>
        <v>0</v>
      </c>
      <c r="H30" s="110">
        <f>SUM(H18:H29)</f>
        <v>0</v>
      </c>
      <c r="I30" s="138">
        <f>SUM(I18:I29)</f>
        <v>0</v>
      </c>
      <c r="J30" s="521"/>
    </row>
    <row r="31" spans="1:10" ht="13.5" thickBot="1">
      <c r="A31" s="120" t="s">
        <v>31</v>
      </c>
      <c r="B31" s="126" t="s">
        <v>297</v>
      </c>
      <c r="C31" s="326">
        <f>+C17+C30</f>
        <v>13128394</v>
      </c>
      <c r="D31" s="326">
        <f>+D17+D30</f>
        <v>823917710</v>
      </c>
      <c r="E31" s="327">
        <f>+E17+E30</f>
        <v>813763886</v>
      </c>
      <c r="F31" s="126" t="s">
        <v>298</v>
      </c>
      <c r="G31" s="326">
        <f>+G17+G30</f>
        <v>40662788</v>
      </c>
      <c r="H31" s="326">
        <f>+H17+H30</f>
        <v>708951992</v>
      </c>
      <c r="I31" s="327">
        <f>+I17+I30</f>
        <v>217861072</v>
      </c>
      <c r="J31" s="521"/>
    </row>
    <row r="32" spans="1:10" ht="13.5" thickBot="1">
      <c r="A32" s="120" t="s">
        <v>32</v>
      </c>
      <c r="B32" s="126" t="s">
        <v>110</v>
      </c>
      <c r="C32" s="326">
        <f>IF(C17-G17&lt;0,G17-C17,"-")</f>
        <v>27534394</v>
      </c>
      <c r="D32" s="326">
        <f>IF(D17-H17&lt;0,H17-D17,"-")</f>
        <v>609167791</v>
      </c>
      <c r="E32" s="327">
        <f>IF(E17-I17&lt;0,I17-E17,"-")</f>
        <v>128230695</v>
      </c>
      <c r="F32" s="126" t="s">
        <v>111</v>
      </c>
      <c r="G32" s="326" t="str">
        <f>IF(C17-G17&gt;0,C17-G17,"-")</f>
        <v>-</v>
      </c>
      <c r="H32" s="326" t="str">
        <f>IF(D17-H17&gt;0,D17-H17,"-")</f>
        <v>-</v>
      </c>
      <c r="I32" s="327" t="str">
        <f>IF(E17-I17&gt;0,E17-I17,"-")</f>
        <v>-</v>
      </c>
      <c r="J32" s="521"/>
    </row>
    <row r="33" spans="1:10" ht="13.5" thickBot="1">
      <c r="A33" s="120" t="s">
        <v>33</v>
      </c>
      <c r="B33" s="126" t="s">
        <v>495</v>
      </c>
      <c r="C33" s="326">
        <f>IF(C31-G31&lt;0,G31-C31,"-")</f>
        <v>27534394</v>
      </c>
      <c r="D33" s="326" t="str">
        <f>IF(D31-H31&lt;0,H31-D31,"-")</f>
        <v>-</v>
      </c>
      <c r="E33" s="326" t="str">
        <f>IF(E31-I31&lt;0,I31-E31,"-")</f>
        <v>-</v>
      </c>
      <c r="F33" s="126" t="s">
        <v>496</v>
      </c>
      <c r="G33" s="326" t="str">
        <f>IF(C31-G31&gt;0,C31-G31,"-")</f>
        <v>-</v>
      </c>
      <c r="H33" s="326">
        <f>IF(D31-H31&gt;0,D31-H31,"-")</f>
        <v>114965718</v>
      </c>
      <c r="I33" s="326">
        <f>IF(E31-I31&gt;0,E31-I31,"-")</f>
        <v>595902814</v>
      </c>
      <c r="J33" s="521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TiszaszolosASP6</cp:lastModifiedBy>
  <cp:lastPrinted>2019-05-11T12:38:12Z</cp:lastPrinted>
  <dcterms:created xsi:type="dcterms:W3CDTF">1999-10-30T10:30:45Z</dcterms:created>
  <dcterms:modified xsi:type="dcterms:W3CDTF">2019-05-13T12:33:32Z</dcterms:modified>
  <cp:category/>
  <cp:version/>
  <cp:contentType/>
  <cp:contentStatus/>
</cp:coreProperties>
</file>