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12585" tabRatio="740" firstSheet="6" activeTab="26"/>
  </bookViews>
  <sheets>
    <sheet name="1.sz.mell." sheetId="1" r:id="rId1"/>
    <sheet name="1.sz.mell. KÖT" sheetId="2" r:id="rId2"/>
    <sheet name="1.sz.mell.ÖNK" sheetId="3" r:id="rId3"/>
    <sheet name="1.sz.mell.ÁLL" sheetId="4" r:id="rId4"/>
    <sheet name="2.sz.mell  " sheetId="5" r:id="rId5"/>
    <sheet name="3A" sheetId="6" r:id="rId6"/>
    <sheet name="3B" sheetId="7" r:id="rId7"/>
    <sheet name="4" sheetId="8" r:id="rId8"/>
    <sheet name="5." sheetId="9" r:id="rId9"/>
    <sheet name="6." sheetId="10" r:id="rId10"/>
    <sheet name="7." sheetId="11" r:id="rId11"/>
    <sheet name="8." sheetId="12" r:id="rId12"/>
    <sheet name="9." sheetId="13" r:id="rId13"/>
    <sheet name="10." sheetId="14" r:id="rId14"/>
    <sheet name="11A" sheetId="15" r:id="rId15"/>
    <sheet name="11B" sheetId="16" r:id="rId16"/>
    <sheet name="11C" sheetId="17" r:id="rId17"/>
    <sheet name="12A" sheetId="18" r:id="rId18"/>
    <sheet name="12B" sheetId="19" r:id="rId19"/>
    <sheet name="12C" sheetId="20" r:id="rId20"/>
    <sheet name="13" sheetId="21" r:id="rId21"/>
    <sheet name="14" sheetId="22" r:id="rId22"/>
    <sheet name="15" sheetId="23" r:id="rId23"/>
    <sheet name="16A." sheetId="24" r:id="rId24"/>
    <sheet name="16B" sheetId="25" r:id="rId25"/>
    <sheet name="16C. mell." sheetId="26" r:id="rId26"/>
    <sheet name="17" sheetId="27" r:id="rId27"/>
    <sheet name="Munka6" sheetId="28" r:id="rId28"/>
  </sheets>
  <externalReferences>
    <externalReference r:id="rId31"/>
  </externalReferences>
  <definedNames>
    <definedName name="_xlnm.Print_Titles" localSheetId="14">'11A'!$A:$C</definedName>
    <definedName name="_xlnm.Print_Titles" localSheetId="15">'11B'!$A:$C</definedName>
    <definedName name="_xlnm.Print_Titles" localSheetId="16">'11C'!$A:$C</definedName>
    <definedName name="_xlnm.Print_Titles" localSheetId="17">'12A'!$A:$C</definedName>
    <definedName name="_xlnm.Print_Titles" localSheetId="18">'12B'!$A:$C</definedName>
    <definedName name="_xlnm.Print_Titles" localSheetId="19">'12C'!$A:$C</definedName>
    <definedName name="_xlnm.Print_Area" localSheetId="0">'1.sz.mell.'!$A$1:$F$144</definedName>
    <definedName name="_xlnm.Print_Area" localSheetId="1">'1.sz.mell. KÖT'!$A$1:$F$144</definedName>
    <definedName name="_xlnm.Print_Area" localSheetId="3">'1.sz.mell.ÁLL'!$A$1:$F$144</definedName>
    <definedName name="_xlnm.Print_Area" localSheetId="2">'1.sz.mell.ÖNK'!$A$1:$F$144</definedName>
    <definedName name="_xlnm.Print_Area" localSheetId="14">'11A'!$A$1:$U$56</definedName>
    <definedName name="_xlnm.Print_Area" localSheetId="15">'11B'!$A$1:$G$56</definedName>
    <definedName name="_xlnm.Print_Area" localSheetId="16">'11C'!$A$1:$M$56</definedName>
    <definedName name="_xlnm.Print_Area" localSheetId="17">'12A'!$A$1:$BA$61</definedName>
    <definedName name="_xlnm.Print_Area" localSheetId="18">'12B'!$A$1:$AM$60</definedName>
    <definedName name="_xlnm.Print_Area" localSheetId="19">'12C'!$A$1:$O$60</definedName>
    <definedName name="_xlnm.Print_Area" localSheetId="26">'17'!$A$1:$D$37</definedName>
    <definedName name="_xlnm.Print_Area" localSheetId="5">'3A'!$A$1:$H$190</definedName>
    <definedName name="_xlnm.Print_Area" localSheetId="6">'3B'!$A$1:$H$242</definedName>
  </definedNames>
  <calcPr fullCalcOnLoad="1"/>
</workbook>
</file>

<file path=xl/sharedStrings.xml><?xml version="1.0" encoding="utf-8"?>
<sst xmlns="http://schemas.openxmlformats.org/spreadsheetml/2006/main" count="3948" uniqueCount="1514">
  <si>
    <t>2.1. Üzleti gépek, berendezések és felszerelések állománya  (100+101)</t>
  </si>
  <si>
    <t>99.</t>
  </si>
  <si>
    <t>2.1.1.  Értékkel nyilvántartott üzleti gép, berendezés és felszerelés</t>
  </si>
  <si>
    <t>100.</t>
  </si>
  <si>
    <t>2.1.2.  0-ig leírt üzleti gép, berendezés és felszerelés</t>
  </si>
  <si>
    <t>101.</t>
  </si>
  <si>
    <t>2.2. Folyamatban lévő üzleti  gép, berendezés beruházása</t>
  </si>
  <si>
    <t>102.</t>
  </si>
  <si>
    <t xml:space="preserve"> 3.  Kisértékű (új) tárgyi eszközök raktári állománya</t>
  </si>
  <si>
    <t>103.</t>
  </si>
  <si>
    <t xml:space="preserve"> 4.  Gépek, berendezések és felszerelések beruházására adott előlegek</t>
  </si>
  <si>
    <t>104.</t>
  </si>
  <si>
    <t xml:space="preserve"> 5. Gépek, berendezések és felszerelések értékhelyesbítése, visszaírása</t>
  </si>
  <si>
    <t>105.</t>
  </si>
  <si>
    <t>II/2. Járművek   (107+118+123+124)</t>
  </si>
  <si>
    <t>106.</t>
  </si>
  <si>
    <t>1. Törzsvagyon   (108+113)</t>
  </si>
  <si>
    <t>107.</t>
  </si>
  <si>
    <t>1.1. Forgalomképtelen járművek   (109+112)</t>
  </si>
  <si>
    <t>108.</t>
  </si>
  <si>
    <t>1.1.1. Forgalomképtelen járművek állománya   (110+111)</t>
  </si>
  <si>
    <t>109.</t>
  </si>
  <si>
    <t>1.1.1.1.  Értékkel nyilvántartott forgalomképtelen járművek</t>
  </si>
  <si>
    <t>110.</t>
  </si>
  <si>
    <t>1.1.1.2.  0-ig leírt forgalomképtelen járművek</t>
  </si>
  <si>
    <t>111.</t>
  </si>
  <si>
    <t>1.1.2. Folyamatban lévő forgalomképtelen  járművek beruházása</t>
  </si>
  <si>
    <t>112.</t>
  </si>
  <si>
    <t>1.2. Korlátozottan forgalomképes járművek  (114+117)</t>
  </si>
  <si>
    <t>113.</t>
  </si>
  <si>
    <t>1.2.1. Korlátozottan forgalomképtelen járművek állománya  (115+116)</t>
  </si>
  <si>
    <t>114.</t>
  </si>
  <si>
    <t>1.2.1.1.  Értékkel nyilvántartott korlátozottan forgalomképes járművek</t>
  </si>
  <si>
    <t>115.</t>
  </si>
  <si>
    <t>1.2.1.2.  0-ig leírt korlátozottan forgalomképes járművek</t>
  </si>
  <si>
    <t>116.</t>
  </si>
  <si>
    <t>1.1.2. Folyamatban lévő korlátozottan forgalomképes  járművek beruházása</t>
  </si>
  <si>
    <t>117.</t>
  </si>
  <si>
    <t>2. Üzleti járművek   (119+122)</t>
  </si>
  <si>
    <t>118.</t>
  </si>
  <si>
    <t>2.1. Üzleti járművek állománya  (120+121)</t>
  </si>
  <si>
    <t>119.</t>
  </si>
  <si>
    <t>2.1.1.1.  Értékkel nyilvántartott üzleti járművek</t>
  </si>
  <si>
    <t>120.</t>
  </si>
  <si>
    <t>2.1.1.2.  0-ig leírt üzleti járművek</t>
  </si>
  <si>
    <t>121.</t>
  </si>
  <si>
    <t>2.2. Folyamatban lévő üzleti  járművek beruházása</t>
  </si>
  <si>
    <t>122.</t>
  </si>
  <si>
    <t xml:space="preserve"> 3.  Járművek beruházására adott előlegek</t>
  </si>
  <si>
    <t>123.</t>
  </si>
  <si>
    <t xml:space="preserve"> 4. Járművek értékhelyesbítése, visszaírása</t>
  </si>
  <si>
    <t>124.</t>
  </si>
  <si>
    <t>II/3. Tenyészállatok   (126+131+132)</t>
  </si>
  <si>
    <t>125.</t>
  </si>
  <si>
    <t>1. Üzleti tenyészállatok   (127+130)</t>
  </si>
  <si>
    <t>126.</t>
  </si>
  <si>
    <t>1.1. Üzleti tenyészállatok állománya  (128+129)</t>
  </si>
  <si>
    <t>127.</t>
  </si>
  <si>
    <t>1.1.1.  Értékkel nyilvántartott üzleti tenyészállatok</t>
  </si>
  <si>
    <t>128.</t>
  </si>
  <si>
    <t>1.1.2.  0-ig leírt üzleti tenyészállatok</t>
  </si>
  <si>
    <t>129.</t>
  </si>
  <si>
    <t>1.2. Folyamatban lévő üzleti  tenyészállatok beruházása</t>
  </si>
  <si>
    <t>130.</t>
  </si>
  <si>
    <t xml:space="preserve"> 2.  Tenyészállatok beruházására adott előlegek</t>
  </si>
  <si>
    <t>131.</t>
  </si>
  <si>
    <t xml:space="preserve"> 3. Tenyészállatok értékhelyesbítése, visszaírása</t>
  </si>
  <si>
    <t>132.</t>
  </si>
  <si>
    <t>133.</t>
  </si>
  <si>
    <t>III/1. Egyéb tartós részesedés  (135+137+138+143)</t>
  </si>
  <si>
    <t>134.</t>
  </si>
  <si>
    <t>1. Törzsvagyon (egyéb tartós részesedés)  (136)</t>
  </si>
  <si>
    <t>135.</t>
  </si>
  <si>
    <t>1.1. Korlátozottan forgalomképes egyéb tartós részesedés</t>
  </si>
  <si>
    <t>136.</t>
  </si>
  <si>
    <t>2. Üzleti egyéb tartós részesedés</t>
  </si>
  <si>
    <t>137.</t>
  </si>
  <si>
    <t>3. Egyéb üzleti pénzügyi befektetések  (139+…+142)</t>
  </si>
  <si>
    <t>138.</t>
  </si>
  <si>
    <t>3.1. Tartós hitelviszonyt megtestesítő értékpapír</t>
  </si>
  <si>
    <t>139.</t>
  </si>
  <si>
    <t>3.2. Tartósan adott kölcsön</t>
  </si>
  <si>
    <t>140.</t>
  </si>
  <si>
    <t>3.3. Hosszú lejáratú bankbetétek</t>
  </si>
  <si>
    <t>141.</t>
  </si>
  <si>
    <t>3.4. Egyéb hosszú lejáratú követelések</t>
  </si>
  <si>
    <t>142.</t>
  </si>
  <si>
    <t>4. Befektetett pénzügyi eszközök értékhelyesbítése</t>
  </si>
  <si>
    <t>143.</t>
  </si>
  <si>
    <t>IV. Üzemelt., kezelésre átadott, koncesszióba adott, vagyonkezelésbe vett eszk.</t>
  </si>
  <si>
    <t>144.</t>
  </si>
  <si>
    <t>1. Törzsvagyon (üzemeltetésre kezelésre átadott, koncesszióba adott, vagyonk. vett eszk.)
     (146+153+160)</t>
  </si>
  <si>
    <t>145.</t>
  </si>
  <si>
    <t>1.1. Törzsvagyon (üzemeltetésre átadott épület, építmény)   (147+150)</t>
  </si>
  <si>
    <t>146.</t>
  </si>
  <si>
    <t>1.1.1. Forgalomképtelen  üzemelt, konc. adott, vagyonk. vett épület építmény (148+149)</t>
  </si>
  <si>
    <t>147.</t>
  </si>
  <si>
    <t>1.1.1.1.  Értékkel nyilvántartott forgalomképt. üzem.adott épület, építmény</t>
  </si>
  <si>
    <t>148.</t>
  </si>
  <si>
    <t>1.1.1.2.  0-ig leírt forgalomképt. üzem.adott épület, építmény</t>
  </si>
  <si>
    <t>149.</t>
  </si>
  <si>
    <t>1.1.2. Korl. Forgalomk.  üzemelt, konc. adott, vagyonk. vett épület építmény (151+152)</t>
  </si>
  <si>
    <t>150.</t>
  </si>
  <si>
    <t>1.1.2.1.  Értékkel nyilvántartott kor. forgalomk. üzem.adott épület, építmény</t>
  </si>
  <si>
    <t>151.</t>
  </si>
  <si>
    <t>152.</t>
  </si>
  <si>
    <t>1.2. Törzsvagyon (üzemeltetésre átadott gépek, berendezések, felszerelések) (154+157)</t>
  </si>
  <si>
    <t>153.</t>
  </si>
  <si>
    <t>1.2.1. Forgalomképtelen  üzemelt, konc. adott, vagyonk. vett gép, ber., felsz. (155+156)</t>
  </si>
  <si>
    <t>154.</t>
  </si>
  <si>
    <t>1.2.1.1.  Értékkel nyilvántartott forgalomképt. üzem. adott gép,ber., felsz.</t>
  </si>
  <si>
    <t>155.</t>
  </si>
  <si>
    <t>1.2.1.2.  0-ig leírt kor. forgalomk. üzem.adott gép, berendezés, felszerelés</t>
  </si>
  <si>
    <t>156.</t>
  </si>
  <si>
    <t>1.2.2. Korl. forgalomk.  üzemelt, konc. adott, vagyonk. vett gép, ber., felsz. (158+159)</t>
  </si>
  <si>
    <t>157.</t>
  </si>
  <si>
    <t>1.2.2.1.  Értékkel nyilvántartott korl.forgalomk. üzem. adott gép, ber., felsz.</t>
  </si>
  <si>
    <t>158.</t>
  </si>
  <si>
    <t>1.2.2.2.  0-ig leírt korl. forgalomk. üzem.adott gép, ber., felsz.</t>
  </si>
  <si>
    <t>159.</t>
  </si>
  <si>
    <t>1.3. Törzsvagyon (üzemeltetésre átadott járművek)  (161)</t>
  </si>
  <si>
    <t>160.</t>
  </si>
  <si>
    <t>1.3.1. Korl. forgalomk.  üzemelt, konc. adott, vagyonk. vett járművek  (162+163)</t>
  </si>
  <si>
    <t>161.</t>
  </si>
  <si>
    <t>13.1.1.  Értékkel nyilvántartott korl.forgalomk. üzem. adott járművek</t>
  </si>
  <si>
    <t>162.</t>
  </si>
  <si>
    <t>1.3.1.2.  0-ig leírt korl. forgalomk. üzem.adott járművek</t>
  </si>
  <si>
    <t>163.</t>
  </si>
  <si>
    <t>2. Üzleti  üzemeltetésre átadott, konc. adott, vagyonkezelésbe vett eszközök               (165+168+171+174)</t>
  </si>
  <si>
    <t>164.</t>
  </si>
  <si>
    <t>2.1. Üzleti (üzemelt. kezelésre  konc. adott, vagyonk. vett épület, építmény) (166+167)</t>
  </si>
  <si>
    <t>165.</t>
  </si>
  <si>
    <t>2.1.1.  Értékkel nyilvántartott üzleti üzem.adott épület, építmény</t>
  </si>
  <si>
    <t>166.</t>
  </si>
  <si>
    <t>2.1.2.  0-ig leírt üzleti üzem.adott épület, építmény</t>
  </si>
  <si>
    <t>167.</t>
  </si>
  <si>
    <t>2.2. Üzleti  üzemelt, konc. adott, vagyonk. vett gép, ber., felsz. (169+170)</t>
  </si>
  <si>
    <t>168.</t>
  </si>
  <si>
    <t>2.2.1.  Értékkel nyilvántartott forgalomképt. üzem. adott gép,ber., felsz.</t>
  </si>
  <si>
    <t>169.</t>
  </si>
  <si>
    <t>2.2.2.  0-ig leírt kor. forgalomk. üzem.adott gép, berendezés, felszerelés</t>
  </si>
  <si>
    <t>170.</t>
  </si>
  <si>
    <t>2.3. Üzleti  üzemelt, konc. adott, vagyonk. vett járművek  (172+173)</t>
  </si>
  <si>
    <t>171.</t>
  </si>
  <si>
    <t>2.3.1.  Értékkel nyilvántartott üzleti üzem. adott járművek</t>
  </si>
  <si>
    <t>172.</t>
  </si>
  <si>
    <t>2.3.2.  0-ig leírt üzleti. üzem.adott járművek</t>
  </si>
  <si>
    <t>173.</t>
  </si>
  <si>
    <t>2.4. Üzleti  üzemelt, konc. adott, vagyonk. vett tenyészállatok  (175+176)</t>
  </si>
  <si>
    <t>174.</t>
  </si>
  <si>
    <t>2.4.1.  Értékkel nyilvántartott üzleti üzem. adott tenyészállatok</t>
  </si>
  <si>
    <t>175.</t>
  </si>
  <si>
    <t>2.4.2.  0-ig leírt üzleti üzem.adott tenyészállatok</t>
  </si>
  <si>
    <t>176.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</si>
  <si>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</si>
  <si>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</si>
  <si>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</si>
  <si>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</si>
  <si>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</si>
  <si>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</si>
  <si>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</si>
  <si>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</si>
  <si>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</si>
  <si>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</si>
  <si>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</si>
  <si>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</si>
  <si>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</si>
  <si>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</si>
  <si>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</si>
  <si>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</si>
  <si>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</si>
  <si>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</si>
  <si>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</si>
  <si>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</si>
  <si>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</si>
  <si>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</si>
  <si>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</si>
  <si>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</si>
  <si>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</si>
  <si>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</si>
  <si>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</si>
  <si>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</si>
  <si>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</si>
  <si>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</si>
  <si>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</si>
  <si>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</si>
  <si>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</si>
  <si>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</si>
  <si>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</si>
  <si>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</si>
  <si>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</si>
  <si>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</si>
  <si>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</si>
  <si>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</si>
  <si>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</si>
  <si>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</si>
  <si>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</si>
  <si>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</si>
  <si>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</si>
  <si>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</si>
  <si>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</si>
  <si>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</si>
  <si>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</si>
  <si>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</si>
  <si>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</si>
  <si>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</si>
  <si>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</si>
  <si>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</si>
  <si>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</si>
  <si>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</si>
  <si>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</si>
  <si>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</si>
  <si>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</si>
  <si>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</si>
  <si>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>2.4. Térítési díj hátralék</t>
  </si>
  <si>
    <t>207.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</si>
  <si>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</si>
  <si>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</si>
  <si>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</si>
  <si>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</si>
  <si>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</si>
  <si>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</si>
  <si>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</si>
  <si>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</si>
  <si>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</si>
  <si>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</si>
  <si>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</si>
  <si>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</si>
  <si>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</si>
  <si>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</si>
  <si>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</si>
  <si>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</si>
  <si>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</si>
  <si>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</si>
  <si>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</si>
  <si>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</si>
  <si>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</si>
  <si>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</si>
  <si>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</si>
  <si>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</si>
  <si>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</si>
  <si>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</si>
  <si>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</si>
  <si>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</si>
  <si>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</si>
  <si>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</si>
  <si>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</si>
  <si>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</si>
  <si>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</si>
  <si>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</si>
  <si>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</si>
  <si>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</si>
  <si>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</si>
  <si>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</si>
  <si>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</si>
  <si>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</si>
  <si>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</si>
  <si>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</si>
  <si>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</si>
  <si>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</si>
  <si>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</si>
  <si>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</si>
  <si>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</si>
  <si>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</si>
  <si>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</si>
  <si>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</si>
  <si>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</si>
  <si>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</si>
  <si>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</si>
  <si>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</si>
  <si>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</si>
  <si>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</si>
  <si>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</si>
  <si>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</si>
  <si>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</si>
  <si>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</si>
  <si>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</si>
  <si>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</si>
  <si>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</si>
  <si>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</si>
  <si>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</si>
  <si>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</si>
  <si>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</si>
  <si>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</si>
  <si>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</si>
  <si>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</si>
  <si>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2.1. Költségvetési elszámolási számla</t>
  </si>
  <si>
    <t>243.</t>
  </si>
  <si>
    <t>2.2. Adóbeszedéssel kapcsolatos számlál</t>
  </si>
  <si>
    <t>244.</t>
  </si>
  <si>
    <t>2.3. Költségvetési elszámolási számla</t>
  </si>
  <si>
    <t>245.</t>
  </si>
  <si>
    <t>2.4. Lakásépítés és vásárlás munkáltatói támogatás számla</t>
  </si>
  <si>
    <t>246.</t>
  </si>
  <si>
    <t>2.5. Részben önálló költségvetési szervek bankszámlái</t>
  </si>
  <si>
    <t>247.</t>
  </si>
  <si>
    <t>2.6. Kihelyezett költségvetési elszámolásai számla</t>
  </si>
  <si>
    <t>248.</t>
  </si>
  <si>
    <t>2.7. Önkormányzati kincstári finanszírozási elszámolási számla</t>
  </si>
  <si>
    <t>249.</t>
  </si>
  <si>
    <t>2.8. Deviza(betét) számla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</si>
  <si>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</si>
  <si>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</si>
  <si>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</si>
  <si>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</si>
  <si>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</si>
  <si>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</si>
  <si>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</si>
  <si>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</si>
  <si>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</si>
  <si>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</si>
  <si>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</si>
  <si>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</si>
  <si>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</si>
  <si>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</si>
  <si>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</si>
  <si>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</si>
  <si>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</si>
  <si>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</si>
  <si>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</si>
  <si>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Egyéb aktív pénzügyi elszámolások </t>
  </si>
  <si>
    <t>260.</t>
  </si>
  <si>
    <t>B) FORGÓESZKÖZÖK ÖSSZESEN  (178+201+228+234+260)</t>
  </si>
  <si>
    <t>261.</t>
  </si>
  <si>
    <t>ESZKÖZÖK ÖSSZESEN  (177+261)</t>
  </si>
  <si>
    <t>262.</t>
  </si>
  <si>
    <t>VAGYONKIMUTATÁS
a könyvviteli mérlegben értékkel szereplő forrásokról</t>
  </si>
  <si>
    <t>2013. év</t>
  </si>
  <si>
    <t>FORRÁSOK</t>
  </si>
  <si>
    <t>állományi 
érték</t>
  </si>
  <si>
    <t>1</t>
  </si>
  <si>
    <t>2</t>
  </si>
  <si>
    <t>3</t>
  </si>
  <si>
    <t xml:space="preserve">1. Tartós tőke </t>
  </si>
  <si>
    <t xml:space="preserve">2. Tőkeváltozások </t>
  </si>
  <si>
    <t>3. Értékesítési tartalék</t>
  </si>
  <si>
    <t xml:space="preserve"> D) SAJÁT TŐKE ÖSSZESEN (01+02+03)</t>
  </si>
  <si>
    <t>1. Következő évben felhasználható pénzmaradvány (06+07)</t>
  </si>
  <si>
    <t xml:space="preserve"> 1.1. Tárgyévi költségvetési tartalék (pénzmaradvány) </t>
  </si>
  <si>
    <t xml:space="preserve"> 1.2. Előző év(ek) költségvetési tartalékai (pénzmaradvány)</t>
  </si>
  <si>
    <t>2. Következő évben felhasználható vállakozási eredmény (09+10)</t>
  </si>
  <si>
    <t xml:space="preserve"> 2.1. Tárgyévi vállalkozási eredmény</t>
  </si>
  <si>
    <t xml:space="preserve"> 2.2. Előző év(ek) vállalkozási eredménye</t>
  </si>
  <si>
    <t>E) TARTALÉKOK ÖSSZESEN (05+08)</t>
  </si>
  <si>
    <t xml:space="preserve"> I. Hosszú lejáratú kötelezettségek összesen (13+14+15+16)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</si>
  <si>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</si>
  <si>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</si>
  <si>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</si>
  <si>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</si>
  <si>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 xml:space="preserve"> II. Rövid lejáratú kötelezettségek összesen (18+19+20+21)</t>
  </si>
  <si>
    <t>1. Rövid lejáratú kölcsönök</t>
  </si>
  <si>
    <t>2. Rövid lejáratú hitelek</t>
  </si>
  <si>
    <t>3. Kötelezettségek áruszállításból és szolgáltatásból (szállítók)</t>
  </si>
  <si>
    <t>4. Egyéb rövid lejáratú kötelezettségek (22+23+24+25)</t>
  </si>
  <si>
    <t>4.1. helyi adókból származó túlfizetés</t>
  </si>
  <si>
    <t>4.2. közműdíjak túlfizetése miatti kötelezettség</t>
  </si>
  <si>
    <t>4.3. lakbér túlfizetés</t>
  </si>
  <si>
    <t>4.4. egyéb</t>
  </si>
  <si>
    <t xml:space="preserve">III. Egyéb passzív pénzügyi elszámolások </t>
  </si>
  <si>
    <t>F) KÖTELEZETTSÉGEK ÖSSZESEN (12+17+26)</t>
  </si>
  <si>
    <t>FORRÁSOK ÖSSZESEN  (04+11+27)</t>
  </si>
  <si>
    <t>MEGNEVEZÉS</t>
  </si>
  <si>
    <t>S. Sz.</t>
  </si>
  <si>
    <t>Óvoda</t>
  </si>
  <si>
    <t>Műv. Központ</t>
  </si>
  <si>
    <t>Városi Könyvtár</t>
  </si>
  <si>
    <t>Sportlétesítmények</t>
  </si>
  <si>
    <t>Önállóan műk.int. Össz.:</t>
  </si>
  <si>
    <t>Önállóan műk.és gazdálk. int. Össz.:</t>
  </si>
  <si>
    <t>Mind-összesen:</t>
  </si>
  <si>
    <t>01. A hosszú lejáratú költségvetési betétszámlák záróegyenlegei</t>
  </si>
  <si>
    <t>02. A rövid lejáratú költségvetési pénzforgalmi és betétszámlák záróegyenlegei</t>
  </si>
  <si>
    <t>03. Pénztárak és betétkönyvek záróegyenlegei</t>
  </si>
  <si>
    <t>A.   Záró pénzkészlet  (1+2+3)</t>
  </si>
  <si>
    <t>04. Forgatási célú értékpapírok záró állománya</t>
  </si>
  <si>
    <t>05. Rövid lejáratú likvid hitelek és működési célú kötvénykibocsátás záró állománya (-)</t>
  </si>
  <si>
    <t>B.  Forgatási célú finanszírozási műveletek egyenlege  (4+5)</t>
  </si>
  <si>
    <t>- Költségvetési aktív függő elszámolások záróegyenlege (391)</t>
  </si>
  <si>
    <t>- Költségvetési aktív átfutó elszámolások záróegyenlege (392)</t>
  </si>
  <si>
    <t>- Költségvetési aktív kiegyenlítő elszámolások záróegyenlege (394)</t>
  </si>
  <si>
    <t>06. Költségvetési aktív elszámolások záróegyenlege</t>
  </si>
  <si>
    <t>- Költségvetési passzív függő elszámolások záróegyenlege  (-) (481)</t>
  </si>
  <si>
    <t>- Költségvetési passzív átfutó elszámolások záróegyenlege  (-) (482)</t>
  </si>
  <si>
    <t>- Költségvetési passzív kiegyenlítő elszámolások záróegyenlege (-)(483)</t>
  </si>
  <si>
    <t>07. Költségvetési passzív elszámolások záróegyenlege  (-)</t>
  </si>
  <si>
    <t>C.  Egyéb aktív és passzív pénzügyi elszámolások összesen       (6+7) (±)</t>
  </si>
  <si>
    <t>08. Előző évben (években) képzett költségvetési tartalékok maradványa  (-)</t>
  </si>
  <si>
    <t>09. Előző évben (években) képzett vállalkozási tartalékok     maradványa (-)</t>
  </si>
  <si>
    <t>D.  Előző évben (években) képzett tartalékok maradványa (8+9) (-)</t>
  </si>
  <si>
    <t>E.  Vállalkozási tevékenység pénzforgalmi vállalkozási maradványa  (-)</t>
  </si>
  <si>
    <t>F.  Tárgyévi helyesbített pénzmaradvány   (A+B+C+D+E)</t>
  </si>
  <si>
    <t xml:space="preserve">10. Intézményi költségvetési befizetés többlettámogatás miatt </t>
  </si>
  <si>
    <t xml:space="preserve">11. Költségvetési befizetés többlettámogatás miatt </t>
  </si>
  <si>
    <t xml:space="preserve">12. Költségvetési kiutalás kiutalatlan intézményi támogatás miatt </t>
  </si>
  <si>
    <t xml:space="preserve">13. Költségvetési kiutalás kiutalatlan támogatás miatt </t>
  </si>
  <si>
    <t>G.  Finanszírozásból származó korrekciók (±10±11±12±13) (±)</t>
  </si>
  <si>
    <t>H.  Pénzmaradványt terhelő elvonások  (-)</t>
  </si>
  <si>
    <t>I.    Költségvetési pénzmaradvány  (F±G+H)</t>
  </si>
  <si>
    <t>14. Vállalkozási maradványból alaptevékenység ellátására felhasznált összeg</t>
  </si>
  <si>
    <t>15. A pénzmaradványt külön jogszabály alapján módosító tétel  (±)</t>
  </si>
  <si>
    <t>J.   Módosított pénzmaradvány  (I+14+15)</t>
  </si>
  <si>
    <t>A J. sorból:</t>
  </si>
  <si>
    <t>16. Egészségbiztosítási Alapból folyósított pénzeszköz maradványa</t>
  </si>
  <si>
    <t>17. Kötelezettséggel terhelt pénzmaradvány</t>
  </si>
  <si>
    <t>Ebből: - Működési célú kötelezettséggel terhelt pénzmaradvány</t>
  </si>
  <si>
    <t xml:space="preserve">           - Felhalmozási célú kötelezettséggel terhelt pénzmaradvány</t>
  </si>
  <si>
    <t>18. Szabad pénzmaradvány</t>
  </si>
  <si>
    <t>Ebből: - Működési célú szabad pénzmaradvány</t>
  </si>
  <si>
    <t xml:space="preserve">           - Felhalmozási célú szabad pénzmaradvány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</si>
  <si>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</si>
  <si>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</si>
  <si>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</si>
  <si>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</si>
  <si>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</si>
  <si>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</si>
  <si>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</si>
  <si>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</si>
  <si>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</si>
  <si>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</si>
  <si>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</si>
  <si>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</si>
  <si>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</si>
  <si>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</si>
  <si>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</si>
  <si>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</si>
  <si>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</si>
  <si>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</si>
  <si>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</si>
  <si>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Talajterherhelési díj</t>
  </si>
  <si>
    <t>Pótlék</t>
  </si>
  <si>
    <t>Kötelezettség
jogcíme</t>
  </si>
  <si>
    <t>Kötelezettség- 
vállalás 
éve</t>
  </si>
  <si>
    <t>Összes vállalt kötelezettség</t>
  </si>
  <si>
    <t>2013.
évi
teljesítés</t>
  </si>
  <si>
    <t>Kötelezettségek a következő években</t>
  </si>
  <si>
    <t>Még fennálló kötelezettség</t>
  </si>
  <si>
    <t>2014.</t>
  </si>
  <si>
    <t>2015.</t>
  </si>
  <si>
    <t>2016.</t>
  </si>
  <si>
    <t>2016. 
után</t>
  </si>
  <si>
    <t>10=(6+…+9)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</si>
  <si>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</si>
  <si>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</si>
  <si>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</si>
  <si>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</si>
  <si>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</si>
  <si>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</si>
  <si>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</si>
  <si>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>Működési hitel</t>
  </si>
  <si>
    <t xml:space="preserve">Hitel, kölcsön </t>
  </si>
  <si>
    <t>Kölcsön-
nyújtás
éve</t>
  </si>
  <si>
    <t xml:space="preserve">Lejárat
éve </t>
  </si>
  <si>
    <t>Hitel, kölcsön állomány  2013. dec. 31-én</t>
  </si>
  <si>
    <t>Hitel, kölcsön állomány december 31-én</t>
  </si>
  <si>
    <t>2015. után</t>
  </si>
  <si>
    <t xml:space="preserve">Rövid lejáratú </t>
  </si>
  <si>
    <t>Hosszú lejáratú</t>
  </si>
  <si>
    <t>Összesen (1+6)</t>
  </si>
  <si>
    <t>Intézményeknek pályázati támogatás megelőlegező kölcsön</t>
  </si>
  <si>
    <t>folyamatos</t>
  </si>
  <si>
    <t>Szociális kölcsön</t>
  </si>
  <si>
    <t>Dolgozók lakásépítési/vásárlási kölcsöne</t>
  </si>
  <si>
    <t>Kötvény</t>
  </si>
  <si>
    <t>No.</t>
  </si>
  <si>
    <t>Intézmény*</t>
  </si>
  <si>
    <t>Záró engedélyezett létszám</t>
  </si>
  <si>
    <t>Átlagos statisztikai állományi létszám</t>
  </si>
  <si>
    <t>Varázskapu Óvoda</t>
  </si>
  <si>
    <t xml:space="preserve">2013. évi </t>
  </si>
  <si>
    <t>Z.3A.sz.melléklet</t>
  </si>
  <si>
    <t>Z:3B.sz.melléklet</t>
  </si>
  <si>
    <t>BONYHÁDI VÁROS ÖNKORMÁNYZATA
EGYSZERŰSÍTETT MÉRLEG 2013. ÉV</t>
  </si>
  <si>
    <t>EU-s projekt neve, azonosítója: DDOP 5.1.5/B Belterületi vízrendezés</t>
  </si>
  <si>
    <t>Források</t>
  </si>
  <si>
    <t>Támogatási szerződés szerinti bevételek, kiadások</t>
  </si>
  <si>
    <t>Évenkénti üteme</t>
  </si>
  <si>
    <t>Összes bevétel,
kiadás</t>
  </si>
  <si>
    <t>Összesen</t>
  </si>
  <si>
    <t>12=(10+11)</t>
  </si>
  <si>
    <t>13=(12/3)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</si>
  <si>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</si>
  <si>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</si>
  <si>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</si>
  <si>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</si>
  <si>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</si>
  <si>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</si>
  <si>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</si>
  <si>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</si>
  <si>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</si>
  <si>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</si>
  <si>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</si>
  <si>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</si>
  <si>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</si>
  <si>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</si>
  <si>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Támogatott neve</t>
  </si>
  <si>
    <r>
      <t>EU-s projekt neve, azonosítója:</t>
    </r>
    <r>
      <rPr>
        <sz val="12"/>
        <rFont val="Times New Roman"/>
        <family val="1"/>
      </rPr>
      <t>*</t>
    </r>
  </si>
  <si>
    <t>2013. előtt</t>
  </si>
  <si>
    <t>2013. évi</t>
  </si>
  <si>
    <t>2013. után</t>
  </si>
  <si>
    <t>Teljesítés %-a 
2013. dec. 31-ig</t>
  </si>
  <si>
    <t>Önkormányzaton kívüli EU-s projekthez történő hozzájárulás 2013. évi előirányzata és teljesítése</t>
  </si>
  <si>
    <t>Száma</t>
  </si>
  <si>
    <t>Előirányzat-csoport, kiemelt előirányzat megnevezése</t>
  </si>
  <si>
    <t xml:space="preserve">I. Intézményi működési bevételek </t>
  </si>
  <si>
    <t>II. Átvett pénzeszközök  államháztartáson belülről (2.1.+2.3.)</t>
  </si>
  <si>
    <t>III. Átvett pénzeszköz államháztartáson kívülről (3.1.+3.2.)</t>
  </si>
  <si>
    <t>Működési célú pénzeszközök átvétele áh kívülről</t>
  </si>
  <si>
    <t>Felhalmozási célú pénzeszközök átvétele áh kívülről</t>
  </si>
  <si>
    <t>IV. Önkormányzati támogatás</t>
  </si>
  <si>
    <t>V. Kölcsön igénybevétele</t>
  </si>
  <si>
    <t>Költségvetési bevételek összesen (1+…+4)</t>
  </si>
  <si>
    <t>V. Finanszírozási bevételek (6.1.+6.2.)</t>
  </si>
  <si>
    <t>Vállalkozási maradvány igénybevétele</t>
  </si>
  <si>
    <t>VI. Függő, átfutó, kiegyenlítő bevételek</t>
  </si>
  <si>
    <t>BEVÉTELEK ÖSSZESEN: (5+6+7)</t>
  </si>
  <si>
    <t>I. Működési költségvetés kiadásai (1.1+…+1.5.)</t>
  </si>
  <si>
    <t xml:space="preserve"> - Szociális, rászorultság jellegű ellátások</t>
  </si>
  <si>
    <t xml:space="preserve">     -  Működési célú pénzeszköz átadás államháztartáson belülre</t>
  </si>
  <si>
    <t xml:space="preserve">     - Működési célú pénzeszköz átadás államháztartáson kívülre</t>
  </si>
  <si>
    <t xml:space="preserve">     - Működési támogatás átadás</t>
  </si>
  <si>
    <t xml:space="preserve">     - Garancia és kezességvállalásból származó kifizetés</t>
  </si>
  <si>
    <t xml:space="preserve">     - Kamatkiadások</t>
  </si>
  <si>
    <t>1.13.</t>
  </si>
  <si>
    <t xml:space="preserve">     - Pénzforgalom nélküli kiadások</t>
  </si>
  <si>
    <t>II. Felhalmozási költségvetés kiadásai (2.1+…+2.7)</t>
  </si>
  <si>
    <t xml:space="preserve">Beruházások </t>
  </si>
  <si>
    <t xml:space="preserve"> Egyéb felhalmozási kiadások</t>
  </si>
  <si>
    <t xml:space="preserve">     2.3-ból  - Felhalmozási célú pénzeszköz átadás államháztartáson kívülre</t>
  </si>
  <si>
    <t xml:space="preserve">  - Felhalmozási célú pénzeszközátadás államháztartáson belülre</t>
  </si>
  <si>
    <t xml:space="preserve">  - Pénzügyi befektetések kiadásai</t>
  </si>
  <si>
    <t xml:space="preserve">  - Lakástámogatás</t>
  </si>
  <si>
    <t>2.8.</t>
  </si>
  <si>
    <t xml:space="preserve">  - Lakásépítés</t>
  </si>
  <si>
    <t>2.9.</t>
  </si>
  <si>
    <t xml:space="preserve">  - EU-s forrásból finanszírozott támogatással megvalósuló programok, projektek kiadásai</t>
  </si>
  <si>
    <t>2.10.</t>
  </si>
  <si>
    <t xml:space="preserve">  - EU-s forrásból finanszírozott támogatással megvalósuló programok, projektek
    önkormányzati hozzájárulásának kiadásai</t>
  </si>
  <si>
    <t>III. Tartalékok (3.1.+3.2)</t>
  </si>
  <si>
    <t>IV. Kölcsön nyújtása</t>
  </si>
  <si>
    <t>KÖLTSÉGVETÉSI KIADÁSOK ÖSSZESEN: (1+2+3+4+5)</t>
  </si>
  <si>
    <t>V. Finanszírozási kiadások (7.1.+7.2.)</t>
  </si>
  <si>
    <t>7.1</t>
  </si>
  <si>
    <t>Működési célú finanszírozási kiadások</t>
  </si>
  <si>
    <t>Felhalmozási célú pénzügyi műveletek kiadások</t>
  </si>
  <si>
    <t>KIADÁSOK ÖSSZESEN: (6+7)</t>
  </si>
  <si>
    <t>Előirányzat-csoport, kiemelt előirányzat megnev.</t>
  </si>
  <si>
    <t>841402</t>
  </si>
  <si>
    <t>841403</t>
  </si>
  <si>
    <t>I. Önkormányzatok működési bevételei</t>
  </si>
  <si>
    <t xml:space="preserve">I/1. Közhatalmi bevételek </t>
  </si>
  <si>
    <t xml:space="preserve">I/2. Intézményi működési bevételek </t>
  </si>
  <si>
    <t xml:space="preserve">III. Támogatások, kiegészítések </t>
  </si>
  <si>
    <t>IV. Átvett pénzeszközök államháztartáson belülről (6.1.+…6.2.)</t>
  </si>
  <si>
    <t xml:space="preserve">Működési támogatás államháztartáson belülről </t>
  </si>
  <si>
    <t xml:space="preserve">Felhalmozási támogatás államháztartáson belülről </t>
  </si>
  <si>
    <t>Működési célú pénzeszköz átvétel államháztartáson kívülről</t>
  </si>
  <si>
    <t>Felhalmozási célú pénzeszköz átvétel államháztartáson kívülről</t>
  </si>
  <si>
    <t>VI. Felhalmozási célú bevételek (8.1+8.2.+8.3.)</t>
  </si>
  <si>
    <t xml:space="preserve">Tárgyi eszközök és immateriális javak értékesítése </t>
  </si>
  <si>
    <r>
      <t>KÖLTSÉGVETÉSI BEVÉTELEK ÖSSZESEN (2+……+9</t>
    </r>
    <r>
      <rPr>
        <b/>
        <i/>
        <sz val="8"/>
        <rFont val="Calibri"/>
        <family val="2"/>
      </rPr>
      <t>)</t>
    </r>
  </si>
  <si>
    <t>Működési célú finanszírozási bevételek</t>
  </si>
  <si>
    <t xml:space="preserve">  Felhalmozási célú finanszírozási bevételek</t>
  </si>
  <si>
    <t>BEVÉTELEK ÖSSZESEN: (10+11)</t>
  </si>
  <si>
    <t>Munkaadókat terhelő járulékok és szochoadó</t>
  </si>
  <si>
    <t xml:space="preserve">     -  Működési célú pénzeszköz átadás áh. belülre</t>
  </si>
  <si>
    <t xml:space="preserve">     - Működési célú pénzeszköz átadás áh. kívülre</t>
  </si>
  <si>
    <t xml:space="preserve">     - Garancia és kezváll.származó kifizetés</t>
  </si>
  <si>
    <t xml:space="preserve">  - Felhalmozási célú pénzeszközátadás áh belülre</t>
  </si>
  <si>
    <t>V. Költségvetési szervek finanszírozása</t>
  </si>
  <si>
    <t>I/1. Közhatalmi bevételek (2.1.+…+2.4.)</t>
  </si>
  <si>
    <t>I/2. Intézményi működési bevételek (3.1.+…+3.8.)</t>
  </si>
  <si>
    <t>III. Támogatások, kiegészítések (5.1+…+5.7.)</t>
  </si>
  <si>
    <t>Működési támogatás államháztartáson belülről (</t>
  </si>
  <si>
    <t>Tárgyi eszközök és immateriális javak értékesítése</t>
  </si>
  <si>
    <t>Önkormányzatot megillető vagyoni értékű jog ért., hasznosítása</t>
  </si>
  <si>
    <t xml:space="preserve">     -  Működési célú pénzeszköz átadás áh belülre</t>
  </si>
  <si>
    <t xml:space="preserve">     - Működési célú pénzeszköz átadás áh kívülre</t>
  </si>
  <si>
    <t xml:space="preserve">     2.3-ból  - Felhalmozási célú pénzeszköz átadás áh kívülre</t>
  </si>
  <si>
    <t>Állami</t>
  </si>
  <si>
    <t>EU-s projekt neve, azonosítója: TIOP-1.2.3-11/1 Iskolai könyvtár fejlesztése a Vörösmarty Mihály Általános Iskola Tagintézményben</t>
  </si>
  <si>
    <t>TIOP-1.2.3-11/1 : Könyvtári szolgáltatások összehangolt infrstruktúra-fejlesztése Bonyhádon</t>
  </si>
  <si>
    <t>TÁMOP 6.1.2-11/1-2012-1010 Egészségre nevelő és szemléletformáló életmódprg. Bonyhád V.Önk.dolgozóinak</t>
  </si>
  <si>
    <t>TIOP 3.4.2-11/1-2013-0213 Idősek othonának felújítása</t>
  </si>
  <si>
    <t>TÁMOP 5.4.9-11/1 Szociális alapszolgáltatások integrációja Bonyhádon</t>
  </si>
  <si>
    <t>EU-s projekt neve, azonosítója: TÁMOP 3.2.13-12/1-2012-0148</t>
  </si>
  <si>
    <t>EU-s projekt neve, azonosítója: TÁMOP 3.2.4-A-11/1-2012-0016 "Olvasás=Tudás"</t>
  </si>
  <si>
    <r>
      <t xml:space="preserve">III. Támogatások, kiegészítések </t>
    </r>
    <r>
      <rPr>
        <sz val="8"/>
        <rFont val="Calibri"/>
        <family val="2"/>
      </rPr>
      <t>(5.1+…+5.8.)</t>
    </r>
  </si>
  <si>
    <t>IV. Átvett pénzeszközök államháztartáson belülről (6.1.+6.2.)</t>
  </si>
  <si>
    <r>
      <t xml:space="preserve">I. Működési költségvetés kiadásai </t>
    </r>
    <r>
      <rPr>
        <sz val="8"/>
        <rFont val="Calibri"/>
        <family val="2"/>
      </rPr>
      <t>(1.1+…+1.5.)</t>
    </r>
  </si>
  <si>
    <r>
      <t xml:space="preserve">II. Felhalmozási költségvetés kiadásai </t>
    </r>
    <r>
      <rPr>
        <sz val="8"/>
        <rFont val="Calibri"/>
        <family val="2"/>
      </rPr>
      <t>(2.1+…+2.3)</t>
    </r>
  </si>
  <si>
    <r>
      <t xml:space="preserve">2013. évi külső forrásból fedezhető működési hiány  </t>
    </r>
    <r>
      <rPr>
        <sz val="7"/>
        <rFont val="Calibri"/>
        <family val="2"/>
      </rPr>
      <t>(2.1. melléklet 3. oszlop 27. sor)</t>
    </r>
  </si>
  <si>
    <r>
      <t xml:space="preserve">2013. évi külső forrásból fedezhető felhalmozási hiány  </t>
    </r>
    <r>
      <rPr>
        <sz val="7"/>
        <rFont val="Calibri"/>
        <family val="2"/>
      </rPr>
      <t>(2.2. melléklet 3. oszlop 30. sor)</t>
    </r>
  </si>
  <si>
    <t>Kölcsön nyújtása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</si>
  <si>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</si>
  <si>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</si>
  <si>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</si>
  <si>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</si>
  <si>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</si>
  <si>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</si>
  <si>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</si>
  <si>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</si>
  <si>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</si>
  <si>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</si>
  <si>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</si>
  <si>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</si>
  <si>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</si>
  <si>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</si>
  <si>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</si>
  <si>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</si>
  <si>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</si>
  <si>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</si>
  <si>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</si>
  <si>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</si>
  <si>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</si>
  <si>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</si>
  <si>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</si>
  <si>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</si>
  <si>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</si>
  <si>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</si>
  <si>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</si>
  <si>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</si>
  <si>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</si>
  <si>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</si>
  <si>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</si>
  <si>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</si>
  <si>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</si>
  <si>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</si>
  <si>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</si>
  <si>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</si>
  <si>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Bevételek</t>
  </si>
  <si>
    <t>Intézményi működési bevételek</t>
  </si>
  <si>
    <t>Átengedett központi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</si>
  <si>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</si>
  <si>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</si>
  <si>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</si>
  <si>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</si>
  <si>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</si>
  <si>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</si>
  <si>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Sor-
szám</t>
  </si>
  <si>
    <t>3.1.</t>
  </si>
  <si>
    <t>3.2.</t>
  </si>
  <si>
    <t>3.3.</t>
  </si>
  <si>
    <t>6.1.</t>
  </si>
  <si>
    <t>6.2.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</si>
  <si>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</si>
  <si>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</si>
  <si>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</si>
  <si>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</si>
  <si>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</si>
  <si>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</si>
  <si>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</si>
  <si>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</si>
  <si>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</si>
  <si>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</si>
  <si>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</si>
  <si>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</si>
  <si>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</si>
  <si>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</si>
  <si>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</si>
  <si>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</si>
  <si>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</si>
  <si>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</si>
  <si>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</si>
  <si>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</si>
  <si>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</si>
  <si>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</si>
  <si>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</si>
  <si>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</si>
  <si>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</si>
  <si>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</si>
  <si>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</si>
  <si>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</si>
  <si>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</si>
  <si>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</si>
  <si>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31.</t>
  </si>
  <si>
    <t>32.</t>
  </si>
  <si>
    <t>Dologi  kiadások</t>
  </si>
  <si>
    <t>11.1.</t>
  </si>
  <si>
    <t>11.2.</t>
  </si>
  <si>
    <t>Költségvetési bevételek összesen:</t>
  </si>
  <si>
    <t>Költségvetési kiadások összesen:</t>
  </si>
  <si>
    <t>3. sz. táblázat</t>
  </si>
  <si>
    <t>4.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</si>
  <si>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</si>
  <si>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</si>
  <si>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</si>
  <si>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</si>
  <si>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</si>
  <si>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</si>
  <si>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</si>
  <si>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</si>
  <si>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</si>
  <si>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I. Önkormányzat működési bevételei (2+3+4)</t>
  </si>
  <si>
    <t xml:space="preserve">4. </t>
  </si>
  <si>
    <t>Közhatalmi bevételek</t>
  </si>
  <si>
    <t>Címzett és céltámogatások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</si>
  <si>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</si>
  <si>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</si>
  <si>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</si>
  <si>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</si>
  <si>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</si>
  <si>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</si>
  <si>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</si>
  <si>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</si>
  <si>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</si>
  <si>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</si>
  <si>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</si>
  <si>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</si>
  <si>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</si>
  <si>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</si>
  <si>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</si>
  <si>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</si>
  <si>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</si>
  <si>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</si>
  <si>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</si>
  <si>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</si>
  <si>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</si>
  <si>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</si>
  <si>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</si>
  <si>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</si>
  <si>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</si>
  <si>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</si>
  <si>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</si>
  <si>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</si>
  <si>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</si>
  <si>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</si>
  <si>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</si>
  <si>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</si>
  <si>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</si>
  <si>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</si>
  <si>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</si>
  <si>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</si>
  <si>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Önkormányzat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</si>
  <si>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</si>
  <si>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</si>
  <si>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</si>
  <si>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</si>
  <si>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</si>
  <si>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</si>
  <si>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</si>
  <si>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</si>
  <si>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</si>
  <si>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</si>
  <si>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</si>
  <si>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</si>
  <si>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</si>
  <si>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</si>
  <si>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</si>
  <si>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</si>
  <si>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</si>
  <si>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</si>
  <si>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</si>
  <si>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</si>
  <si>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</si>
  <si>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</si>
  <si>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</si>
  <si>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IX. Függő, átfutó, kiegyenlítő bevételek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</si>
  <si>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</si>
  <si>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</si>
  <si>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</si>
  <si>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</si>
  <si>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</si>
  <si>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</si>
  <si>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</si>
  <si>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</si>
  <si>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</si>
  <si>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</si>
  <si>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</si>
  <si>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</si>
  <si>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>- EU-s forrásból finanszírozott támogatással megvalósuló programok, projektek kiadásai</t>
  </si>
  <si>
    <t>- Lakástámogatás</t>
  </si>
  <si>
    <t>- Lakásépítés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</si>
  <si>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</si>
  <si>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</si>
  <si>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</si>
  <si>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</si>
  <si>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</si>
  <si>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</si>
  <si>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</si>
  <si>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</si>
  <si>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</si>
  <si>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</si>
  <si>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</si>
  <si>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</si>
  <si>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</si>
  <si>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</si>
  <si>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</si>
  <si>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</si>
  <si>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</si>
  <si>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</si>
  <si>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</si>
  <si>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</si>
  <si>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</si>
  <si>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</si>
  <si>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</si>
  <si>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</si>
  <si>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</si>
  <si>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</si>
  <si>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</si>
  <si>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</si>
  <si>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</si>
  <si>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</si>
  <si>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</si>
  <si>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</si>
  <si>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</si>
  <si>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</si>
  <si>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</si>
  <si>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</si>
  <si>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</si>
  <si>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</si>
  <si>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</si>
  <si>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</si>
  <si>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</si>
  <si>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</si>
  <si>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</si>
  <si>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</si>
  <si>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</si>
  <si>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</si>
  <si>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</si>
  <si>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</si>
  <si>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</si>
  <si>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</si>
  <si>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</si>
  <si>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</si>
  <si>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</si>
  <si>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</si>
  <si>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</si>
  <si>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</si>
  <si>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</si>
  <si>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</si>
  <si>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</si>
  <si>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</si>
  <si>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</si>
  <si>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</si>
  <si>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</si>
  <si>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</si>
  <si>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</si>
  <si>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</si>
  <si>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</si>
  <si>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</si>
  <si>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</si>
  <si>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</si>
  <si>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</si>
  <si>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</si>
  <si>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</si>
  <si>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</si>
  <si>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</si>
  <si>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</si>
  <si>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</si>
  <si>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</si>
  <si>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</si>
  <si>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</si>
  <si>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</si>
  <si>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</si>
  <si>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</si>
  <si>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</si>
  <si>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</si>
  <si>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</si>
  <si>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</si>
  <si>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</si>
  <si>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</si>
  <si>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</si>
  <si>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</si>
  <si>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 xml:space="preserve"> Finanszírozási műveletek egyenlege (1.1-1.2.) +/-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</si>
  <si>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</si>
  <si>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</si>
  <si>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</si>
  <si>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</si>
  <si>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</si>
  <si>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</si>
  <si>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Közös Hivatal</t>
  </si>
  <si>
    <t>Intézmények</t>
  </si>
  <si>
    <t>I/2. Intézményi működési bevételek (3.1.+…+3.3.)</t>
  </si>
  <si>
    <t>2.8</t>
  </si>
  <si>
    <t>2.9</t>
  </si>
  <si>
    <t>2.10</t>
  </si>
  <si>
    <t>2.11</t>
  </si>
  <si>
    <t xml:space="preserve"> - Felhalmozási célú kamatkiadás</t>
  </si>
  <si>
    <t xml:space="preserve">   Befektetési célú belföldi, külföldi értékpapírok vásárlása, kötvénytörlesztés</t>
  </si>
  <si>
    <t xml:space="preserve">BEVÉTEL MINDÖSSZESEN </t>
  </si>
  <si>
    <t>KIADÁSOK MINDÖSSZESEN</t>
  </si>
  <si>
    <t>- EU-s forrásból finanszírozott támogatással megvalósuló  programok,  projektek önkormányzati  hozzájárulásának kiadásai</t>
  </si>
  <si>
    <t>Önkormányzatoknak átengedett közhatalmi bevételek</t>
  </si>
  <si>
    <t>Helyi adók és adójellegű bevételek</t>
  </si>
  <si>
    <t>Adópótlék, adóbírság</t>
  </si>
  <si>
    <t>Bírságbevétek</t>
  </si>
  <si>
    <t>Egyéb közhatalmi bevételek</t>
  </si>
  <si>
    <t>2.1</t>
  </si>
  <si>
    <t>2.2</t>
  </si>
  <si>
    <t>2.3</t>
  </si>
  <si>
    <t>2.4</t>
  </si>
  <si>
    <t>2.5</t>
  </si>
  <si>
    <t>I/1. Közhatalmi bevételek (2.1. + …+ 2.5.)</t>
  </si>
  <si>
    <t>A települési önkormányzatok működésének támogatása</t>
  </si>
  <si>
    <t>Egyes jövedelempótló támogatások kiegészítése</t>
  </si>
  <si>
    <t>Könyvtári, közművelődési és múzeumi feladatok támogatása</t>
  </si>
  <si>
    <t xml:space="preserve">Központosított működési célú előirányzatok  </t>
  </si>
  <si>
    <t>Működőképesség megőrzését szolgáló kiegészítő támogatás</t>
  </si>
  <si>
    <t>A települési önkormányzatok köznevelési és gyermekétkeztetési feladatainak támogatása</t>
  </si>
  <si>
    <t>A települési önkormányzatok szoc. és gyermekjóléti feladatainak támogatása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</si>
  <si>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</si>
  <si>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</si>
  <si>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</si>
  <si>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</si>
  <si>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</si>
  <si>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</si>
  <si>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</si>
  <si>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</si>
  <si>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</si>
  <si>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</si>
  <si>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Egyéb működési célú támogatás</t>
  </si>
  <si>
    <t xml:space="preserve">Központosított felhalmozási célú előirányzatok  </t>
  </si>
  <si>
    <t>5.11</t>
  </si>
  <si>
    <t>5.12</t>
  </si>
  <si>
    <t>IV. Kölcsön nyújtása, törlesztése</t>
  </si>
  <si>
    <t>Eredeti előirányzat</t>
  </si>
  <si>
    <t>Módosított előirányzat</t>
  </si>
  <si>
    <t>Javasolt módosítás</t>
  </si>
  <si>
    <t xml:space="preserve"> Bonyhád Városi Önkormányzat 2013. évi</t>
  </si>
  <si>
    <t>BEVÉTELI és KIADÁSI ELŐIRÁNYZATAI</t>
  </si>
  <si>
    <t>címrend szerint</t>
  </si>
  <si>
    <t>BEVÉTELEK</t>
  </si>
  <si>
    <t>adatok ezer Ft-ban</t>
  </si>
  <si>
    <t>Cím sz.</t>
  </si>
  <si>
    <t>Al-cím sz.</t>
  </si>
  <si>
    <t>Elő-ir.cs. sz.</t>
  </si>
  <si>
    <t>Ki-em. előir.</t>
  </si>
  <si>
    <t>Cím neve</t>
  </si>
  <si>
    <t>2013. évi eredeti előir.</t>
  </si>
  <si>
    <t>Alcím neve</t>
  </si>
  <si>
    <t>Előir.csop.neve</t>
  </si>
  <si>
    <t>Kiem. előir. neve</t>
  </si>
  <si>
    <t>Gazdasági Ellátó Szervezet</t>
  </si>
  <si>
    <t>GESZ</t>
  </si>
  <si>
    <t>Intézményi működési bevétel</t>
  </si>
  <si>
    <t>Működési támogatás államháztartáson belülről</t>
  </si>
  <si>
    <t>Helyesbített maradvány</t>
  </si>
  <si>
    <t>1. alcím összesen:</t>
  </si>
  <si>
    <t>Varázskapu Óvoda és Bölcsőde</t>
  </si>
  <si>
    <t>Működési célú pénzátvétel</t>
  </si>
  <si>
    <t>2. alcím összesen:</t>
  </si>
  <si>
    <t>Vörösmarty M. Művelődési Központ</t>
  </si>
  <si>
    <t>Kapott kölcsön</t>
  </si>
  <si>
    <t>8. alcím összesen:</t>
  </si>
  <si>
    <t>Gondozási Központ</t>
  </si>
  <si>
    <t>9. alcím összesen:</t>
  </si>
  <si>
    <t>Solymár Imre Városi Könyvtár</t>
  </si>
  <si>
    <t>Felhalmozási támogatás államháztartáson belülről</t>
  </si>
  <si>
    <t>10. alcím összesen:</t>
  </si>
  <si>
    <t>Völgységi Múzeum</t>
  </si>
  <si>
    <t>11. alcím összesen:</t>
  </si>
  <si>
    <t>Sportlétesítmények és Ifj.Táborok</t>
  </si>
  <si>
    <t>13. alcím  összesen:</t>
  </si>
  <si>
    <t>102. cím összesen:</t>
  </si>
  <si>
    <t>Bonyhádi Közös Önkormányzati Hivatal</t>
  </si>
  <si>
    <t>103. cím összesen:</t>
  </si>
  <si>
    <t>Támogatásértékű működési bevételek központi költségvetési szervtől</t>
  </si>
  <si>
    <t>Közigazgatási és Igazságügyi Minisztérium</t>
  </si>
  <si>
    <t>Váraljai polgármester választásra</t>
  </si>
  <si>
    <t>132. cím összesen:</t>
  </si>
  <si>
    <t>Támogatásértékű működési bevételek helyi önkormányzatoktól és költségvetési szerveiktől</t>
  </si>
  <si>
    <t>Közös Hivatal kiadásaira</t>
  </si>
  <si>
    <t>Önkormányzat Grábóc</t>
  </si>
  <si>
    <t>Önkormányzat Izmény</t>
  </si>
  <si>
    <t>Önkormányzat Kismányok</t>
  </si>
  <si>
    <t>Önkormányzat Kisdorog</t>
  </si>
  <si>
    <t>Önkormányzat Bonyhádvarasd</t>
  </si>
  <si>
    <t>Önkormányzat Kisvejke</t>
  </si>
  <si>
    <t>Önkormányzat Mőcsény</t>
  </si>
  <si>
    <t>Önkormányzat Váralja</t>
  </si>
  <si>
    <t>Körjegyzőségi elszámolásra</t>
  </si>
  <si>
    <t>Önkormányzatok</t>
  </si>
  <si>
    <t>Polgármesteri Hivatal pénzmaradvány+függők átvétele</t>
  </si>
  <si>
    <t>Bonyhád Város Polgármesteri Hivatala</t>
  </si>
  <si>
    <t>133. cím összesen:</t>
  </si>
  <si>
    <t>Támogatásértékű működési bevételek elkülönített állai pénzalapból</t>
  </si>
  <si>
    <t>Munkaügyi Központ</t>
  </si>
  <si>
    <t>135. cím összesen:</t>
  </si>
  <si>
    <t>Támogatásértékű műk. bev. Társulástól</t>
  </si>
  <si>
    <t>Völgységi Önkormányzatok Társulása</t>
  </si>
  <si>
    <t>Belső ellenőrzésre</t>
  </si>
  <si>
    <t>248. cím összesen:</t>
  </si>
  <si>
    <t>Bonyhádi Közös Önk. Hivatal bevételei összesen:</t>
  </si>
  <si>
    <t>Bonyhád Város Önkormányzata</t>
  </si>
  <si>
    <t>Tárgyi eszköz értékesítés</t>
  </si>
  <si>
    <t>Önkormányzatok sajátos felhalmozási bevételei</t>
  </si>
  <si>
    <t>Pénzügyi befektetések bevételei</t>
  </si>
  <si>
    <t>104. cím összesen:</t>
  </si>
  <si>
    <t>Normatív állami támogatás</t>
  </si>
  <si>
    <t>A települési önk. köznevelési és gyermekétk.fel. támogatása</t>
  </si>
  <si>
    <t>A települési önk. szoc. és gyermekjóléti fel.támogatása</t>
  </si>
  <si>
    <t>201. cím összesen:</t>
  </si>
  <si>
    <t>Központosított előirányzatok</t>
  </si>
  <si>
    <t>Lakossági közműfejlesztés támogatása</t>
  </si>
  <si>
    <t>Könyvtári és közművelődési érdekeltségnövelő tám.</t>
  </si>
  <si>
    <t>Üdülőhelyi feladatok támogatása</t>
  </si>
  <si>
    <t>Lakott külterülettel kapcsolatos feladatok támogatása</t>
  </si>
  <si>
    <t>Helyi szervezési intézkedésekhez kapcs.többl.kiad.tám.</t>
  </si>
  <si>
    <t>204 cím összesen:</t>
  </si>
  <si>
    <t>Egyéb költségvetési támogatás</t>
  </si>
  <si>
    <t xml:space="preserve">Rendszeres szociális segély </t>
  </si>
  <si>
    <t>Foglalkoztatást helyettesítő juttatás</t>
  </si>
  <si>
    <t>Ápolási díj</t>
  </si>
  <si>
    <t>Időskorúak járadéka</t>
  </si>
  <si>
    <t>Lakásfenntartási támogatás</t>
  </si>
  <si>
    <t>Óvodáztatási támogatás</t>
  </si>
  <si>
    <t>Szerkezetátalakítási tartalék</t>
  </si>
  <si>
    <t>Kompenzáció</t>
  </si>
  <si>
    <t>Adósságkonszolidáció</t>
  </si>
  <si>
    <t>205.cím összesen:</t>
  </si>
  <si>
    <t>Átengedett egyéb központi adók</t>
  </si>
  <si>
    <t>221-226. cím összesen:</t>
  </si>
  <si>
    <t>Előző évi kv.kiegészítések, visszatérülések</t>
  </si>
  <si>
    <t>241. cím összesen:</t>
  </si>
  <si>
    <t>NGM</t>
  </si>
  <si>
    <t>Forráshiányos önkormányzatok támogatása</t>
  </si>
  <si>
    <t>Folyószámlahitel adósságkonszolidáció</t>
  </si>
  <si>
    <t>Nemzeti Rehabilitációs és Szoc.Hivatal</t>
  </si>
  <si>
    <t>Támogató szolgálat műk. Tám.</t>
  </si>
  <si>
    <t>Jelzőrendszeres házi segítségnyújtás támogatása</t>
  </si>
  <si>
    <t>243. cím összesen:</t>
  </si>
  <si>
    <t>Tagintézményi kiadásokra</t>
  </si>
  <si>
    <t>Önkormányzat Kakasd</t>
  </si>
  <si>
    <t>Tagintézményi elszámolás miatt járó pénz</t>
  </si>
  <si>
    <t>TETT</t>
  </si>
  <si>
    <t>Polgárvédelmi feladatokra</t>
  </si>
  <si>
    <t>244. cím összesen:</t>
  </si>
  <si>
    <t>Támogatásértékű működési bevételek TB alapoktól</t>
  </si>
  <si>
    <t>Fogászati ellátásra</t>
  </si>
  <si>
    <t>245.  cím összesen:</t>
  </si>
  <si>
    <t>Hosszabb időtart.közfoglalk.2013.</t>
  </si>
  <si>
    <t>246. cím összesen:</t>
  </si>
  <si>
    <t>Támogatásértékű működési bevételek fejezeti kezelésű előirányzatból</t>
  </si>
  <si>
    <t>Magyar Államkincstár</t>
  </si>
  <si>
    <t>Kiegészítő gyermekvédelmi támogatás</t>
  </si>
  <si>
    <t>247. cím összesen:</t>
  </si>
  <si>
    <t>Működési célú pénzeszközátv.EU költségvetéséből</t>
  </si>
  <si>
    <t>EU</t>
  </si>
  <si>
    <t>TÁMOP Tudásdepó expressz</t>
  </si>
  <si>
    <t>257. cím összesen:</t>
  </si>
  <si>
    <t>Beruházási célú pe.átvétel non-profit szervtől</t>
  </si>
  <si>
    <t>Duna-Mecsek Területfejl. Alapítvány</t>
  </si>
  <si>
    <t>Belterületi vízrendezés önerő kiegészítés</t>
  </si>
  <si>
    <t>278. cím összesen:</t>
  </si>
  <si>
    <t>Beruházási célú pénzeszközátvétel EU költségvetésből</t>
  </si>
  <si>
    <t>Belterületi vízrendezés</t>
  </si>
  <si>
    <t>282. cím összesen:</t>
  </si>
  <si>
    <t>Hitelek</t>
  </si>
  <si>
    <t>Felhalmozási hitel</t>
  </si>
  <si>
    <t>292. cím összesen:</t>
  </si>
  <si>
    <t>Kapott kölcsön, nyújtott kölcsön visszatérülése</t>
  </si>
  <si>
    <t>Egyéb finanszírozási célú bevétel</t>
  </si>
  <si>
    <t>BEVÉTELEK MINDÖSSZESEN:</t>
  </si>
  <si>
    <t xml:space="preserve"> Bonyhád Város Önkormányzata 2013. évi</t>
  </si>
  <si>
    <t>KIADÁSOK</t>
  </si>
  <si>
    <t>2013 évi eredeti előir.</t>
  </si>
  <si>
    <t>Működési költségvetés</t>
  </si>
  <si>
    <t>M. adókat terhelő járulékok</t>
  </si>
  <si>
    <t>Dologi kiadások</t>
  </si>
  <si>
    <t>1. alcím összesen</t>
  </si>
  <si>
    <t>M.adókat terhelő járulékok</t>
  </si>
  <si>
    <t>Ingatlan felújítás</t>
  </si>
  <si>
    <t>ÁFA</t>
  </si>
  <si>
    <t>Művelődési Központ</t>
  </si>
  <si>
    <t>Kölcsön törlesztés</t>
  </si>
  <si>
    <t>Személyi juttatás</t>
  </si>
  <si>
    <t>Dologi kiadás</t>
  </si>
  <si>
    <t>Tartalék</t>
  </si>
  <si>
    <t>Felhalmozási kiadás</t>
  </si>
  <si>
    <t>Gép, berendezés, felszerelés vás.</t>
  </si>
  <si>
    <t>M.adókat terhelő járulék</t>
  </si>
  <si>
    <t>13. alcím összesen:</t>
  </si>
  <si>
    <t>Tám.ért. Műk.kiad.helyi önk.-nak és kv.i szerveinek</t>
  </si>
  <si>
    <t>Körjegyzőségi elszámolások miatti visszaut.</t>
  </si>
  <si>
    <t>Önkormányzatoknak</t>
  </si>
  <si>
    <t>303. cím összesen:</t>
  </si>
  <si>
    <t>Társadalom és szoc.pol.juttatások</t>
  </si>
  <si>
    <t>320.cím összesen:</t>
  </si>
  <si>
    <t>Hivatali forrásból megvalósuló beruházás</t>
  </si>
  <si>
    <t>Bútor beszerzés</t>
  </si>
  <si>
    <t>Informatikai fejlesztés</t>
  </si>
  <si>
    <t>365. cím összesen:</t>
  </si>
  <si>
    <t>Tagintézményi elszámolások miatti visszaut.</t>
  </si>
  <si>
    <t>Komló Város Önkormányzata</t>
  </si>
  <si>
    <t>Nemzetiségi Önkormányzatok támogatása</t>
  </si>
  <si>
    <t>Bonyhádi Német Önkormányzat</t>
  </si>
  <si>
    <t>Bonyhád Város Roma Nemzetiségi Önkormányzata</t>
  </si>
  <si>
    <t>374. cím összesen:</t>
  </si>
  <si>
    <t>Tám.ért. Műk.kiad. Társulásoknak</t>
  </si>
  <si>
    <t>Normatíva elszámolás miatti visszaut.</t>
  </si>
  <si>
    <t>Intézmény finanszírozásra</t>
  </si>
  <si>
    <t>SZÖT</t>
  </si>
  <si>
    <t>375. cím összesen:</t>
  </si>
  <si>
    <t>Működési célú pénzeszközátadás egyéb vállalkozásoknak</t>
  </si>
  <si>
    <t>Média támogatása</t>
  </si>
  <si>
    <t>383.cím összesen:</t>
  </si>
  <si>
    <t>Műk. célú pénzeszközátadás nonprofit szervnek</t>
  </si>
  <si>
    <t>Sportszervezetek</t>
  </si>
  <si>
    <t>Polgármesteri keret</t>
  </si>
  <si>
    <t>Egyesületek, szervezetek</t>
  </si>
  <si>
    <t>Diáksport támogatása</t>
  </si>
  <si>
    <t>Polgárőrség támogatása</t>
  </si>
  <si>
    <t>Templomra</t>
  </si>
  <si>
    <t>385. cím összesen:</t>
  </si>
  <si>
    <t>Rendszeres szociális segély (egészségkárosodott)</t>
  </si>
  <si>
    <t>Foglalkoztatást helyettesítő tám.</t>
  </si>
  <si>
    <t>Rendkívüli gyermekvédelmi támogatás</t>
  </si>
  <si>
    <t>Átmeneti segély</t>
  </si>
  <si>
    <t>Gyógyszertámogatás</t>
  </si>
  <si>
    <t>Temetési segély</t>
  </si>
  <si>
    <t>Köztemetés</t>
  </si>
  <si>
    <t>Közgyógyellátás</t>
  </si>
  <si>
    <t>Bursa Hungarica</t>
  </si>
  <si>
    <t>390.cím összesen:</t>
  </si>
  <si>
    <t>Beruházási célú pe.átadás egyéb vállalkozásnak</t>
  </si>
  <si>
    <t>Helyi vállalkozások</t>
  </si>
  <si>
    <t>Praxisfejlesztési támogatás</t>
  </si>
  <si>
    <t>408.cím összesen:</t>
  </si>
  <si>
    <t>Felhalmozási célú pénzeszközátadás háztartásoknak</t>
  </si>
  <si>
    <t>Társasház hőszigetelésre</t>
  </si>
  <si>
    <t>Közműfejlesztési támogatás</t>
  </si>
  <si>
    <t>409.cím összesen:</t>
  </si>
  <si>
    <t>Önkormányzati forrásból megvalósuló beruházás</t>
  </si>
  <si>
    <t>Egyed Antal utca szennyvízbekötések kialkítása</t>
  </si>
  <si>
    <t>Utca nevek változásával új táblák kihelyezése(</t>
  </si>
  <si>
    <t>Képviselői keret</t>
  </si>
  <si>
    <t>Földterület vásárlása</t>
  </si>
  <si>
    <t>430. cím összesen:</t>
  </si>
  <si>
    <t>Önkormányzati forrásból megvalósuló felújítás</t>
  </si>
  <si>
    <t>Intézményi felújítások</t>
  </si>
  <si>
    <t>Járdafelújítások</t>
  </si>
  <si>
    <t>Liget óvoda (Bolyai utca) felújítása</t>
  </si>
  <si>
    <t>Majosi sportpálya öltöző épület fűtés korszerűsítése</t>
  </si>
  <si>
    <t>Mezőföldvíz víz-és csatornafelújítás</t>
  </si>
  <si>
    <t>Önkormányzati lakások és egyéb helyiségek felújítása</t>
  </si>
  <si>
    <t>432. cím összesen:</t>
  </si>
  <si>
    <t>Pénzügyi befektetések kiadásai</t>
  </si>
  <si>
    <t>Részesedés vásárlás</t>
  </si>
  <si>
    <t>Mezőgazdasági Kft. Törzstőke befizetés</t>
  </si>
  <si>
    <t>Ipari Park Kft. Tagi befizetés kiegészítése</t>
  </si>
  <si>
    <t>434. cím összesen:</t>
  </si>
  <si>
    <t>Pályázati tartalék</t>
  </si>
  <si>
    <t>Működési céltartalék</t>
  </si>
  <si>
    <t>436-437.cím összesen:</t>
  </si>
  <si>
    <t>Hiteltörlesztések</t>
  </si>
  <si>
    <t>Likvid hitel törlesztése</t>
  </si>
  <si>
    <t>Kötvény törlesztés</t>
  </si>
  <si>
    <t>Útépítések hitele</t>
  </si>
  <si>
    <t>443. cím összesen:</t>
  </si>
  <si>
    <t>Kölcsön törlesztés, nyújtás</t>
  </si>
  <si>
    <t>444. cím összesen:</t>
  </si>
  <si>
    <t>Egyéb finanszírozási célú kiadás</t>
  </si>
  <si>
    <t>447. cím összesen:</t>
  </si>
  <si>
    <t>KIADÁS ÖSSZESEN:</t>
  </si>
  <si>
    <t>Összesen:</t>
  </si>
  <si>
    <t>Ezer forintban !</t>
  </si>
  <si>
    <t>Munkaszervezeti feladatokra</t>
  </si>
  <si>
    <t>Bértámogatásra</t>
  </si>
  <si>
    <t>Gyermekszegénység elleni prg. Ker. nyári étk.tám.</t>
  </si>
  <si>
    <t>Magyarország, Szeretlek prg.</t>
  </si>
  <si>
    <t>TIOP 1.2.3-11/1 program</t>
  </si>
  <si>
    <t>Útfelújítások</t>
  </si>
  <si>
    <t>TIOP 1.2.3 pr. Informatikai eszköz bszerzés</t>
  </si>
  <si>
    <t>TIOP 1.2.3 pr. Szellemi termék beszerzés</t>
  </si>
  <si>
    <t>Ingatlanvásárlás - Szennyvíztisztító</t>
  </si>
  <si>
    <t>Szennyvíztelep korszerűsítés</t>
  </si>
  <si>
    <t>Működőképesség megőrzését szolg.kieg.támogatás</t>
  </si>
  <si>
    <t>Működési célú pénzeszközátadás</t>
  </si>
  <si>
    <t>Szénbányászatra, szerver üzemeltetésre</t>
  </si>
  <si>
    <t>Uszoda üzemetetésre Bonycom Kft.</t>
  </si>
  <si>
    <t>Alapítványok támogatása</t>
  </si>
  <si>
    <t>Felhalmozási célú pénzeszközátadás non-profit sz.</t>
  </si>
  <si>
    <t>Óvodai műfüves pályára</t>
  </si>
  <si>
    <t>410.cím összesen:</t>
  </si>
  <si>
    <t>Bonyhádi Geotermikus Energia hasznosító Kft.</t>
  </si>
  <si>
    <t>Felhalmozási célú finanszírozási kiadások (6.2.1.+...+6.2.8.)</t>
  </si>
  <si>
    <t>22/2013 (XII.19.) sz. rendelettel módosított ei.</t>
  </si>
  <si>
    <t>Módosított előirányzat 12.31</t>
  </si>
  <si>
    <t xml:space="preserve"> Módosított előirányzat 12.31 </t>
  </si>
  <si>
    <t>Idősek Otthonának felújítása</t>
  </si>
  <si>
    <t>Közmunkaprogram gép beszerzés</t>
  </si>
  <si>
    <t>Téli közfoglalkoztatás</t>
  </si>
  <si>
    <t>TIOP 3.2.4-11/1</t>
  </si>
  <si>
    <t>TÁMOP 5.4.9-11/1</t>
  </si>
  <si>
    <t>TÁMOP 6.1.2-11/1</t>
  </si>
  <si>
    <t>Diákmunkára</t>
  </si>
  <si>
    <t>Teljesítés</t>
  </si>
  <si>
    <t>Teljesítés %-a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</si>
  <si>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</si>
  <si>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</si>
  <si>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</si>
  <si>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</si>
  <si>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</si>
  <si>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</si>
  <si>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 xml:space="preserve">A) BEFEKTETETT ESZKÖZÖK </t>
  </si>
  <si>
    <t>I.   Immateriális javak</t>
  </si>
  <si>
    <t>II.  Tárgyi eszközök</t>
  </si>
  <si>
    <t>III. Befektetett pénzügyi eszközök</t>
  </si>
  <si>
    <t>lV.Üzemeltetésre, kezelésre átadott eszközök</t>
  </si>
  <si>
    <t xml:space="preserve">B) FORGÓESZKÖZÖK </t>
  </si>
  <si>
    <t>l.   Készletek</t>
  </si>
  <si>
    <t>ll.  Követelések</t>
  </si>
  <si>
    <t>lll. Értékpapírok</t>
  </si>
  <si>
    <t>IV.Pénzeszközök</t>
  </si>
  <si>
    <t>V. Egyéb aktív pénzügyi elszámolások</t>
  </si>
  <si>
    <t>ESZKÖZÖK ÖSSZESEN</t>
  </si>
  <si>
    <t>F O R R Á S O K</t>
  </si>
  <si>
    <t>D) SAJÁT TŐKE ÖSSZESEN</t>
  </si>
  <si>
    <t>1. Tartós tőke</t>
  </si>
  <si>
    <t>2. Tőkeváltozások</t>
  </si>
  <si>
    <t>3. Értékelési tartalék</t>
  </si>
  <si>
    <t>E) TARTALÉKOK ÖSSZESEN</t>
  </si>
  <si>
    <t xml:space="preserve"> I. Költségvetési tartalékok</t>
  </si>
  <si>
    <t>II. Vállalkozási tartalékok</t>
  </si>
  <si>
    <t>F) KÖTELEZETTSÉGEK ÖSSZESEN</t>
  </si>
  <si>
    <t xml:space="preserve">  I. Hosszú lejáratú kötelezettségek</t>
  </si>
  <si>
    <t xml:space="preserve"> II. Rövid lejáratú kötelezettségek</t>
  </si>
  <si>
    <t>III. Egyéb passzív pénzügyi elszámolások</t>
  </si>
  <si>
    <t>FORRÁSOK ÖSSZESEN</t>
  </si>
  <si>
    <t>EGYSZERŰSÍTETT PÉNZFORGALMI JELENTÉS</t>
  </si>
  <si>
    <t>2013. ÉV</t>
  </si>
  <si>
    <t>Eredeti</t>
  </si>
  <si>
    <t>Módosított</t>
  </si>
  <si>
    <t>előirányzat</t>
  </si>
  <si>
    <t>Munkaadókat terhelő járulék</t>
  </si>
  <si>
    <t>Dologi és egyéb folyó  kiadások</t>
  </si>
  <si>
    <t>Működési célú támogatásértékű kiadások, egyéb támogatások</t>
  </si>
  <si>
    <t>Államháztartáson kívülre végleges működési pénzeszközátadások</t>
  </si>
  <si>
    <t>Felújítás</t>
  </si>
  <si>
    <t>Felhalmozási kiadások</t>
  </si>
  <si>
    <t>Felhalmozási célú támogatásértékű kiadások, egyéb támogatások</t>
  </si>
  <si>
    <t>Államháztartáson kívülre végleges felhalmozási pénzeszközátadások</t>
  </si>
  <si>
    <t>Hosszú lejáratú kölcsönök nyújtása</t>
  </si>
  <si>
    <t>Rövid lejáratú kölcsönök nyújtása</t>
  </si>
  <si>
    <t>Költségvetési pénzforgalmi kiadások összesen ( 01+...+12 )</t>
  </si>
  <si>
    <t>15-ből likvid hitelek kiadása</t>
  </si>
  <si>
    <t>Tartós hitelviszonyt megtestesítő értékpapírok kiadásai</t>
  </si>
  <si>
    <t>Forgatási célú hitelviszonyt megtestesítő értékpapírok kiadásai</t>
  </si>
  <si>
    <t>Finanszírozási kiadások összesen (14+15+17+18)</t>
  </si>
  <si>
    <t>Pénzforgalmi kiadások (13+19)</t>
  </si>
  <si>
    <t>Pénzforgalom nélküli kiadások</t>
  </si>
  <si>
    <t xml:space="preserve">Kiegyenlítő, függő, átfutó kiadások </t>
  </si>
  <si>
    <t>Kiadások összesen ( 20+21+22 )</t>
  </si>
  <si>
    <t>Önkormányzatok sajátos működési bevétele</t>
  </si>
  <si>
    <t>Működési célú támogatásértékű bevételek, egyéb támogatások</t>
  </si>
  <si>
    <t>Államháztartáson kívülről végleges működési pénzeszközátvételek</t>
  </si>
  <si>
    <t>Felhalmozási és tőke jellegű bevételek</t>
  </si>
  <si>
    <t>28-ból: önkormányzatok sajátos felhalmozási és tőkebevételei</t>
  </si>
  <si>
    <t>Felhalmozási célú támogatásértékű bevételek, egyéb támogatások</t>
  </si>
  <si>
    <t>Államháztartáson kívülről végleges felhalmozási pénzeszközátvételek</t>
  </si>
  <si>
    <t xml:space="preserve">Támogatások, kiegészítések </t>
  </si>
  <si>
    <t>32-ből: Önkormányzatok költségvetési támogatása</t>
  </si>
  <si>
    <t>Hosszú lejáratú kölcsönök visszatérülése</t>
  </si>
  <si>
    <t>Rövid lejáratú kölcsönök visszatérülése</t>
  </si>
  <si>
    <t>Költségvetési pénzforgalmi bevételek összesen 
(24+..+28+30+31+32+34+35)</t>
  </si>
  <si>
    <t>Hosszú lejáratú hitelek felvétele</t>
  </si>
  <si>
    <t>Rövid lejáratú hitelek felvétele</t>
  </si>
  <si>
    <t>38-ból likvid hitelek bevétele</t>
  </si>
  <si>
    <t>Tartós hitelviszonyt megtestesítő értékpapírok bevételei</t>
  </si>
  <si>
    <t>Forgatási célú hitelviszonyt megtestesítő értékpapírok bevételei</t>
  </si>
  <si>
    <t>Finanszírozási bevételek összesen (37+38+40+41)</t>
  </si>
  <si>
    <t>Pénzforgalmi bevételek (36+42 )</t>
  </si>
  <si>
    <t>Pénzforgalom nélküli bevételek</t>
  </si>
  <si>
    <t>Továbbadási (lebonyolítási) célú bevételek</t>
  </si>
  <si>
    <t>Kiegyenlítő, függő, átfutó bevételek</t>
  </si>
  <si>
    <t>Bevételek összesen ( 43+…+46)</t>
  </si>
  <si>
    <t>Pénzforgalmi költségvetési bevételek és kiadások különbsége (36-13) [költségvetési hiány (-), költségvetési többlet (+)]</t>
  </si>
  <si>
    <t>Igénybe vett tartalékokkal korrigált költségvetési bevételek és kiadások különbsége (48+44-21) [korrigált költségvetési hiány (-), korrigált költségvetési többlet(+)]</t>
  </si>
  <si>
    <t>Finanszírozási műveletek eredménye (42-19)</t>
  </si>
  <si>
    <t>Aktív és passzív pénzügyi műveletek egyenlege (45+46-22)</t>
  </si>
  <si>
    <t>EGYSZERŰSÍTETT PÉNZMARADVÁNY-KIMUTATÁS</t>
  </si>
  <si>
    <t>Záró pénzkészlet</t>
  </si>
  <si>
    <t>Forgatási célú pénzügyi műveletek egyenlege</t>
  </si>
  <si>
    <t>Egyéb aktív és passzív pénzügyi elszámolások összevont záró egyenlege (±)</t>
  </si>
  <si>
    <t>Előző év(ek)ben képzett tartalékok maradványa ( - )</t>
  </si>
  <si>
    <t>Vállalkozási tevékenység pénzforgalmi vállalkozási maradványa ( - )</t>
  </si>
  <si>
    <t>Tárgyévi helyesbített pénzmaradvány (1+2±3–4–5)</t>
  </si>
  <si>
    <t>Finanszírozásból származó korrekciók ( ± )</t>
  </si>
  <si>
    <t>Pénzmaradványt terhelő elvonások ( ± )</t>
  </si>
  <si>
    <t>Költségvetési pénzmaradvány (6±7±8)</t>
  </si>
  <si>
    <t>A vállalkozási maradványból alaptevékenység ellátására felhasznált összeg</t>
  </si>
  <si>
    <t>Költségvetési pénzmaradványt külön jogszabály alapján módosító tétel ( ± )</t>
  </si>
  <si>
    <t>Módosított pénzmaradvány (9±10±11)</t>
  </si>
  <si>
    <t>A 12. sorból 
   - az egészségbiztosítási alapból folyósított pénzmaradványa</t>
  </si>
  <si>
    <t xml:space="preserve">   - Kötelezettséggel terhelt pénzmaradvány</t>
  </si>
  <si>
    <t xml:space="preserve">   - Szabad pénzmaradvány</t>
  </si>
  <si>
    <t>EGYSZERŰSÍTETT VÁLLALKOZÁSI MARADVÁNY-KIMUTATÁS</t>
  </si>
  <si>
    <t>Vállalkozási tevékenység működési célú bevételei</t>
  </si>
  <si>
    <t>Vállalkozási tevékenység felhalmozási célú bevételei</t>
  </si>
  <si>
    <t>Vállalkozási maradványban figyelembe vehető finanszírozási bevételek</t>
  </si>
  <si>
    <t>A</t>
  </si>
  <si>
    <t>Vállalkozási tevékenység  szakfeladaton elszámolt bevételei (1+2±3)</t>
  </si>
  <si>
    <t>Vállalkozási tevékenység működési célú kiadásai</t>
  </si>
  <si>
    <t>Vállalkozási tevékenység felhalmozási célú kiadásai</t>
  </si>
  <si>
    <t>Vállalkozási tevékenység forgatási célú finanszírozási és aktív pénzügyi kiadásai</t>
  </si>
  <si>
    <t>B</t>
  </si>
  <si>
    <t>Vállalkozási tevékenység  szakfeladaton elszámolt  kiadásai [4+5±6)</t>
  </si>
  <si>
    <t>C</t>
  </si>
  <si>
    <t>Vállalkozási tevékenység pénzforgalmi maradványa (A–B)</t>
  </si>
  <si>
    <t>Vállalkozási tevékenységet terhelő értékcsökkenési leírás</t>
  </si>
  <si>
    <t>Alaptevékenység ellátására felhasznált és felhasználni tervezett vállalkozási maradvány</t>
  </si>
  <si>
    <t>Pénzforgalmi maradványt  jogszabály alapján módosító egyéb tétel  ( ± )</t>
  </si>
  <si>
    <t>D</t>
  </si>
  <si>
    <t xml:space="preserve">Vállalkozási tevékenység módosított pénzforgalmi vállalkozási maradványa (C–7–8±9) </t>
  </si>
  <si>
    <t>E</t>
  </si>
  <si>
    <t>Vállalkozási tevékenységet terhelő befizetési kötelezettség</t>
  </si>
  <si>
    <t>F</t>
  </si>
  <si>
    <t>Vállalkozási tartalékba helyezhető összeg (C–8–9–E)</t>
  </si>
  <si>
    <t>PÉNZESZKÖZÖK VÁLTOZÁSÁNAK LEVEZETÉSE</t>
  </si>
  <si>
    <t>Összeg  ( E Ft )</t>
  </si>
  <si>
    <r>
      <t>Pénzkészlet 2013. január 1-jén
e</t>
    </r>
    <r>
      <rPr>
        <i/>
        <sz val="10"/>
        <rFont val="Times New Roman CE"/>
        <family val="0"/>
      </rPr>
      <t>bből:</t>
    </r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</si>
  <si>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</si>
  <si>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</si>
  <si>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</si>
  <si>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</si>
  <si>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r>
      <t>Záró pénzkészlet 2013. december 31-én
e</t>
    </r>
    <r>
      <rPr>
        <i/>
        <sz val="10"/>
        <rFont val="Times New Roman CE"/>
        <family val="0"/>
      </rPr>
      <t>bből:</t>
    </r>
  </si>
  <si>
    <t xml:space="preserve">VAGYONKIMUTATÁS
az érték nélkül nyilvántartott  eszközökről
2013. </t>
  </si>
  <si>
    <t>Sorszám</t>
  </si>
  <si>
    <t>Mennyiség
(db)</t>
  </si>
  <si>
    <t>Értéke
(E Ft)</t>
  </si>
  <si>
    <t>Képzőművészeti alkotások</t>
  </si>
  <si>
    <t>Régészeti leletek</t>
  </si>
  <si>
    <t>Képek</t>
  </si>
  <si>
    <t>Szobrok</t>
  </si>
  <si>
    <t>Egyéb képzőművészeti alkotások</t>
  </si>
  <si>
    <t>Gyűjtemények</t>
  </si>
  <si>
    <t>Kulturális javak</t>
  </si>
  <si>
    <t>Egyéb eszközök</t>
  </si>
  <si>
    <t>33.</t>
  </si>
  <si>
    <t>A 2012. évről áthúzódó bérkompenzáció támogatása</t>
  </si>
  <si>
    <t>Bátaapáti</t>
  </si>
  <si>
    <t>Rövid lejáratú hitel</t>
  </si>
  <si>
    <t>Természetbeni Erzsébet utalvány</t>
  </si>
  <si>
    <t>Szellemi termék beszerzés</t>
  </si>
  <si>
    <t>BONYHÁD VÁROS ÖNKORMÁNYZATA</t>
  </si>
  <si>
    <t xml:space="preserve">VAGYONKIMUTATÁS
a könyvviteli mérlegben értékkel szereplő eszközökről
2013. </t>
  </si>
  <si>
    <t>Adatok: ezer forintban!</t>
  </si>
  <si>
    <t>ESZKÖZÖK</t>
  </si>
  <si>
    <t>Bruttó</t>
  </si>
  <si>
    <t xml:space="preserve">Könyv szerinti </t>
  </si>
  <si>
    <t xml:space="preserve">Becsült </t>
  </si>
  <si>
    <t>állományi érték</t>
  </si>
  <si>
    <t xml:space="preserve"> I. Immateriális javak   (02+09+12+13+14)</t>
  </si>
  <si>
    <t>01.</t>
  </si>
  <si>
    <t>1. Törzsvagyon     (03+06)</t>
  </si>
  <si>
    <t>02.</t>
  </si>
  <si>
    <t>1.1. Forgalomképtelen immateriális javak   (04+05)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</si>
  <si>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</si>
  <si>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</si>
  <si>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</si>
  <si>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</si>
  <si>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</si>
  <si>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</si>
  <si>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</si>
  <si>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</si>
  <si>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</si>
  <si>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</si>
  <si>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</si>
  <si>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2. Üzleti immateriális javak     (10+11)</t>
  </si>
  <si>
    <t>09.</t>
  </si>
  <si>
    <t xml:space="preserve">       2.1.1. Értékkel nyilvántartott üzleti immateriális javak</t>
  </si>
  <si>
    <t xml:space="preserve">       2.1.2. 0-ig leírt üzleti immateriális javak</t>
  </si>
  <si>
    <t>3. Immateriális javakra adott előlegek</t>
  </si>
  <si>
    <t>4. 0-ig leírt immateriális javak</t>
  </si>
  <si>
    <t>5. Immateriális javak értékhelyesbítése</t>
  </si>
  <si>
    <t>II. Tárgyi eszközök   (16+86+106+125)</t>
  </si>
  <si>
    <t>II/1. Ingatlanok és kapcsolódó vagyoni értékű jogok   (17+73+84+85)</t>
  </si>
  <si>
    <t>1. Törzsvagyon   (18+38)</t>
  </si>
  <si>
    <t>1.1. Forgalomképtelen ingatl. és kapcs.vagyoni értékű jogok (5-től 11-ig)
       (19+22+25+28+31+34+37)</t>
  </si>
  <si>
    <t>1.1.1.Út, híd, járda, alul-és felüljárók   (20+21)</t>
  </si>
  <si>
    <t>1.1.1.1.  Értékkel nyilvántartott út, híd járda, alul- és felüljárók</t>
  </si>
  <si>
    <t>1.1.1.2.  0-ig leírt út, híd járda, alul- és felüljárók</t>
  </si>
  <si>
    <t>1.1.2. Közforgalmú repülőtér   (23+24)</t>
  </si>
  <si>
    <t>1.1.2.1.  Értékkel nyilvántartott közforgalmi repülőtér</t>
  </si>
  <si>
    <t>1.1.2.2.  0-ig leírt közforgalmi repülőtér</t>
  </si>
  <si>
    <t>1.1.3. Parkok, játszóterek   (26+27)</t>
  </si>
  <si>
    <t>1.1.3.1.  Értékkel nyilvántartott parkok, játszóterek</t>
  </si>
  <si>
    <t>1.1.3.2.  0-ig leírt parkok, játszóterek</t>
  </si>
  <si>
    <t>1.1.4. Folyók, vízfolyások, természetes és mestersége tavak   (29+30)</t>
  </si>
  <si>
    <t>1.1.1.1.  Értékkel nyilvántartott folyók, vízfolyások, term. és mest. tavak</t>
  </si>
  <si>
    <t>1.1.1.2.  0-ig leírt folyók, vízfolyások, term. és mest. tavak</t>
  </si>
  <si>
    <t>1.1.5. Árvízvédelmi töltések, belvízcsatornák    (32+33)</t>
  </si>
  <si>
    <t>1.1.5.1.  Értékkel nyilvántartott árvízvédelmi töltések, belvízcsatornák</t>
  </si>
  <si>
    <t>1.1.5.2.  0-ig leírt árvízvédelmi töltések, belvízcsatornák</t>
  </si>
  <si>
    <t>1.1.6. Egyéb ingatlanok    (35+36)</t>
  </si>
  <si>
    <t>34.</t>
  </si>
  <si>
    <t>1.1.6.1.  Értékkel nyilvántartott egyéb ingatlanok</t>
  </si>
  <si>
    <t>35.</t>
  </si>
  <si>
    <t>1.1.6.2.  0-ig leírt egyéb ingatlanok</t>
  </si>
  <si>
    <t>36.</t>
  </si>
  <si>
    <t>1.1.7. Folyamatban lévő ingatlan beruházás, felújítás</t>
  </si>
  <si>
    <t>37.</t>
  </si>
  <si>
    <t>1.2. Korl. forgalomk. ingatl. és kapcs. vagyoni érétkű jogok (13-tól 23-ig)  
        (39+42+45+48+51+54+57+60+63+66+69+72)</t>
  </si>
  <si>
    <t>38.</t>
  </si>
  <si>
    <t>1.2.1.   Vízellátás közművei   (40+41)</t>
  </si>
  <si>
    <t>39.</t>
  </si>
  <si>
    <t>1.2.1.1.  Értékkel nyilvántartott vízellátás közművei</t>
  </si>
  <si>
    <t>40.</t>
  </si>
  <si>
    <t>1.2.1.2.  0-ig leírt vízellátás közművei</t>
  </si>
  <si>
    <t>41.</t>
  </si>
  <si>
    <t>1.2.2.   Szennyvíz és csapadékvíz elvezetés közművei   (43+44)</t>
  </si>
  <si>
    <t>42.</t>
  </si>
  <si>
    <t>1.2.2.1.  Értékkel nyilvántartott szennyvíz és csapadékvíz elvezetés közm.</t>
  </si>
  <si>
    <t>43.</t>
  </si>
  <si>
    <t>1.2.2.2.  0-ig leírt szennyvíz és csapadékvíz elvezetés közm.</t>
  </si>
  <si>
    <t>44.</t>
  </si>
  <si>
    <t>1.2.3.   Távhőellátás   (46+47)</t>
  </si>
  <si>
    <t>45.</t>
  </si>
  <si>
    <t>1.2.3.1.  Értékkel nyilvántartott távhőellátás</t>
  </si>
  <si>
    <t>46.</t>
  </si>
  <si>
    <t>1.1.1.2.  0-ig leírt távhőellátás</t>
  </si>
  <si>
    <t>47.</t>
  </si>
  <si>
    <t>1.2.4.   Közművek védőterületei   (49+50)</t>
  </si>
  <si>
    <t>48.</t>
  </si>
  <si>
    <t>1.2.4.1.  Értékkel nyilvántartott közművek védőterületei</t>
  </si>
  <si>
    <t>49.</t>
  </si>
  <si>
    <t>1.2.4.2.  0-ig leírt közművek védőterületei</t>
  </si>
  <si>
    <t>50.</t>
  </si>
  <si>
    <t>1.2.5.   Intézmények ingatlanai   (52+53)</t>
  </si>
  <si>
    <t>51.</t>
  </si>
  <si>
    <t>1.2.5.1.  Értékkel nyilvántartott intézmények ingatlanai</t>
  </si>
  <si>
    <t>52.</t>
  </si>
  <si>
    <t>1.2.5.2.  0-ig leírt intézmények ingatlanai</t>
  </si>
  <si>
    <t>53.</t>
  </si>
  <si>
    <t>1.2.6.   Sportlétesítmények   (55+56)</t>
  </si>
  <si>
    <t>54.</t>
  </si>
  <si>
    <t>1.2.6.1.  Értékkel nyilvántartott sportlétesítmények</t>
  </si>
  <si>
    <t>55.</t>
  </si>
  <si>
    <t>1.2.6.2.  0-ig leírt nyilvántartott sportlétesítmények</t>
  </si>
  <si>
    <t>56.</t>
  </si>
  <si>
    <t>1.2.7.   Állat-és növénykert   (58+59)</t>
  </si>
  <si>
    <t>57.</t>
  </si>
  <si>
    <t>1.2.7.1.  Értékkel nyilvántartott állat- és növénykert</t>
  </si>
  <si>
    <t>58.</t>
  </si>
  <si>
    <t>1.2.7.2.  0-ig leírt állat- és növénykert</t>
  </si>
  <si>
    <t>59.</t>
  </si>
  <si>
    <t>1.2.8.   Középületek és hozzájuk tartozó földek   (61+62)</t>
  </si>
  <si>
    <t>60.</t>
  </si>
  <si>
    <t>1.1.8.1.  Értékkel nyilvántartott középületek és hozzájuk tartozó földt.</t>
  </si>
  <si>
    <t>61.</t>
  </si>
  <si>
    <t>1.1.8.2.  0-ig leírt középületek és hozzájuk tartozó földterületek</t>
  </si>
  <si>
    <t>62.</t>
  </si>
  <si>
    <t>1.2.9.   Műemlékek   (64+65)</t>
  </si>
  <si>
    <t>63.</t>
  </si>
  <si>
    <t>1.2.9.1.  Értékkel nyilvántartott műemlékek</t>
  </si>
  <si>
    <t>64.</t>
  </si>
  <si>
    <t>1.2.9.2.  0-ig leírt műemlékek</t>
  </si>
  <si>
    <t>65.</t>
  </si>
  <si>
    <t>1.2.10. Védett természeti területek   (67+68)</t>
  </si>
  <si>
    <t>66.</t>
  </si>
  <si>
    <t>1.2.10.1.  Értékkel nyilvántartott védett természeti területek</t>
  </si>
  <si>
    <t>67.</t>
  </si>
  <si>
    <t>1.2.10.2.  0-ig leírt védett természeti területek</t>
  </si>
  <si>
    <t>68.</t>
  </si>
  <si>
    <t>1.2.11. Egyéb ingatlanok   (70+71)</t>
  </si>
  <si>
    <t>69.</t>
  </si>
  <si>
    <t>1.2.11.1.  Értékkel nyilvántartott egyéb ingatlanok</t>
  </si>
  <si>
    <t>70.</t>
  </si>
  <si>
    <t>1.2.11.2.  0-ig leírt egyéb ingatlanok</t>
  </si>
  <si>
    <t>71.</t>
  </si>
  <si>
    <t>1.2.12. Folyamatban lévő ingatlan beruházás</t>
  </si>
  <si>
    <t>72.</t>
  </si>
  <si>
    <t xml:space="preserve">  2.Üzleti ingatlanok   (74+77+80+83)</t>
  </si>
  <si>
    <t>73.</t>
  </si>
  <si>
    <t>2.1.1. Telkek, zártkerti- és külterületi földterületek   (75+76)</t>
  </si>
  <si>
    <t>74.</t>
  </si>
  <si>
    <t>2.1.1.1.  Értékkel nyilvántartott telkek, zártkerti- és külterületi földter.</t>
  </si>
  <si>
    <t>75.</t>
  </si>
  <si>
    <t>2.1.1.2.  0-ig leírt telkek, zártkerti- és külterületi földter.</t>
  </si>
  <si>
    <t>76.</t>
  </si>
  <si>
    <t>2.1.2. Épületek   (78+79)</t>
  </si>
  <si>
    <t>77.</t>
  </si>
  <si>
    <t>2.1.2.1.  Értékkel nyilvántartott épületek</t>
  </si>
  <si>
    <t>78.</t>
  </si>
  <si>
    <t>2.1.2.2.  0-ig leírt épületek</t>
  </si>
  <si>
    <t>79.</t>
  </si>
  <si>
    <t>2.1.3. Egyéb ingatlanok   (81+82)</t>
  </si>
  <si>
    <t>80.</t>
  </si>
  <si>
    <t>2.1.3.1.  Értékkel nyilvántartott egyéb ingatlanok</t>
  </si>
  <si>
    <t>81.</t>
  </si>
  <si>
    <t>2.1.3.2.  0-ig leírt egyéb ingatlanok</t>
  </si>
  <si>
    <t>82.</t>
  </si>
  <si>
    <t>2.1.4. Folyamatban lévő üzleti ingatlan beruházás</t>
  </si>
  <si>
    <t>83.</t>
  </si>
  <si>
    <t xml:space="preserve"> 3.  Ingatlanok beruházására adott előlegek</t>
  </si>
  <si>
    <t>84.</t>
  </si>
  <si>
    <t xml:space="preserve"> 5. Ingatlanok és kapcs. vagyoni értékű jogok értékhelyesbítése, visszaírása</t>
  </si>
  <si>
    <t>85.</t>
  </si>
  <si>
    <t>II/2. Gépek berendezések és felszerelések   (87+98+103+104+105)</t>
  </si>
  <si>
    <t>86.</t>
  </si>
  <si>
    <t>1. Törzsvagyon  (88+93)</t>
  </si>
  <si>
    <t>87.</t>
  </si>
  <si>
    <t>1.1. Forgalomképtelen gépek,berendezések és felszerelések  (89+92)</t>
  </si>
  <si>
    <t>88.</t>
  </si>
  <si>
    <t>1.1.1. Forgalomképtelen gépek, berendezések és felszerelések állománya  (90+91)</t>
  </si>
  <si>
    <t>89.</t>
  </si>
  <si>
    <t>1.1.1.1.  Értékkel nyilvántartott forgalomképt. gép, berendezés és felszerelés</t>
  </si>
  <si>
    <t>90.</t>
  </si>
  <si>
    <t>1.1.1.2.  0-ig leírt forgalomképt. gép, berendezés és felszerelés</t>
  </si>
  <si>
    <t>91.</t>
  </si>
  <si>
    <t>1.1.2. Folyamatban lévő forgalomképtelen  gép, berendezés beruházás</t>
  </si>
  <si>
    <t>92.</t>
  </si>
  <si>
    <t>1.2. Korlátozottan forgalomképes gépek, berendezések és felszerelések  (94+97)</t>
  </si>
  <si>
    <t>93.</t>
  </si>
  <si>
    <t>1.2.1. Korlátozottan forgalomképes gépek, berend. és felszerelések állománya  (95+96)</t>
  </si>
  <si>
    <t>94.</t>
  </si>
  <si>
    <t>1.2.1.1.  Értékkel nyilvántartott korl. forgalomk.. gép, berendezés és felsz.</t>
  </si>
  <si>
    <t>95.</t>
  </si>
  <si>
    <t>1.2.1.2.  0-ig leírt korl. forgalomkép. gép, berendezés és felszerelés</t>
  </si>
  <si>
    <t>96.</t>
  </si>
  <si>
    <t>1.2.2. Folyamatban lévő korlátozottan forgalomk.  gép, berendezés beruházás</t>
  </si>
  <si>
    <t>97.</t>
  </si>
  <si>
    <t>2. Üzleti gépek, berendezések és felszerelések  (99+102)</t>
  </si>
  <si>
    <t>98.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</si>
</sst>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#.00"/>
    <numFmt numFmtId="167" formatCode="#,###__;\-\ #,###__"/>
    <numFmt numFmtId="168" formatCode="00"/>
    <numFmt numFmtId="169" formatCode="#,###__"/>
    <numFmt numFmtId="170" formatCode="#,###__;\-#,###__"/>
    <numFmt numFmtId="171" formatCode="#,###\ _F_t;\-#,###\ _F_t"/>
    <numFmt numFmtId="172" formatCode="#"/>
    <numFmt numFmtId="173" formatCode="#,##0.0"/>
    <numFmt numFmtId="174" formatCode="#,##0.000"/>
  </numFmts>
  <fonts count="87">
    <font>
      <sz val="10"/>
      <name val="Times New Roman CE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Times New Roman CE"/>
      <family val="0"/>
    </font>
    <font>
      <sz val="10"/>
      <name val="Arial CE"/>
      <family val="0"/>
    </font>
    <font>
      <i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i/>
      <sz val="7"/>
      <name val="Calibri"/>
      <family val="2"/>
    </font>
    <font>
      <b/>
      <sz val="12"/>
      <name val="Times New Roman CE"/>
      <family val="1"/>
    </font>
    <font>
      <b/>
      <i/>
      <sz val="12"/>
      <name val="Times New Roman CE"/>
      <family val="0"/>
    </font>
    <font>
      <b/>
      <u val="single"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Calibri"/>
      <family val="2"/>
    </font>
    <font>
      <i/>
      <sz val="12"/>
      <name val="Calibri"/>
      <family val="2"/>
    </font>
    <font>
      <b/>
      <sz val="9"/>
      <name val="Times New Roman CE"/>
      <family val="0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sz val="12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Times New Roman CE"/>
      <family val="1"/>
    </font>
    <font>
      <b/>
      <sz val="6"/>
      <name val="Times New Roman CE"/>
      <family val="0"/>
    </font>
    <font>
      <b/>
      <i/>
      <sz val="8"/>
      <name val="Times New Roman CE"/>
      <family val="1"/>
    </font>
    <font>
      <b/>
      <sz val="11"/>
      <name val="Arial CE"/>
      <family val="0"/>
    </font>
    <font>
      <sz val="14"/>
      <name val="Times New Roman CE"/>
      <family val="1"/>
    </font>
    <font>
      <sz val="14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0"/>
    </font>
    <font>
      <sz val="10"/>
      <name val="Wingdings"/>
      <family val="0"/>
    </font>
    <font>
      <sz val="9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1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i/>
      <sz val="11"/>
      <name val="Times New Roman CE"/>
      <family val="1"/>
    </font>
    <font>
      <b/>
      <sz val="10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gray125">
        <bgColor indexed="22"/>
      </patternFill>
    </fill>
    <fill>
      <patternFill patternType="lightHorizontal"/>
    </fill>
    <fill>
      <patternFill patternType="gray125">
        <fgColor indexed="8"/>
        <bgColor indexed="22"/>
      </patternFill>
    </fill>
    <fill>
      <patternFill patternType="solid">
        <fgColor indexed="13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 style="thick"/>
      <bottom style="thin"/>
    </border>
    <border>
      <left style="thin"/>
      <right style="thick"/>
      <top style="thick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/>
    </border>
    <border>
      <left style="thick"/>
      <right style="thin"/>
      <top/>
      <bottom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 diagonalUp="1" diagonalDown="1">
      <left style="thin"/>
      <right style="thin"/>
      <top style="medium"/>
      <bottom style="medium"/>
      <diagonal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 diagonalUp="1" diagonalDown="1">
      <left style="thin"/>
      <right style="medium"/>
      <top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thin"/>
      <bottom style="medium"/>
    </border>
    <border>
      <left style="thick"/>
      <right/>
      <top style="thick"/>
      <bottom style="medium"/>
    </border>
    <border>
      <left/>
      <right style="medium"/>
      <top style="thick"/>
      <bottom style="medium"/>
    </border>
    <border>
      <left style="thick"/>
      <right/>
      <top style="medium"/>
      <bottom style="medium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86" fillId="9" borderId="0" applyNumberFormat="0" applyBorder="0" applyAlignment="0" applyProtection="0"/>
    <xf numFmtId="0" fontId="86" fillId="3" borderId="0" applyNumberFormat="0" applyBorder="0" applyAlignment="0" applyProtection="0"/>
    <xf numFmtId="0" fontId="86" fillId="7" borderId="0" applyNumberFormat="0" applyBorder="0" applyAlignment="0" applyProtection="0"/>
    <xf numFmtId="0" fontId="86" fillId="6" borderId="0" applyNumberFormat="0" applyBorder="0" applyAlignment="0" applyProtection="0"/>
    <xf numFmtId="0" fontId="86" fillId="9" borderId="0" applyNumberFormat="0" applyBorder="0" applyAlignment="0" applyProtection="0"/>
    <xf numFmtId="0" fontId="86" fillId="3" borderId="0" applyNumberFormat="0" applyBorder="0" applyAlignment="0" applyProtection="0"/>
    <xf numFmtId="0" fontId="78" fillId="7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8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0" fillId="4" borderId="7" applyNumberFormat="0" applyFont="0" applyAlignment="0" applyProtection="0"/>
    <xf numFmtId="0" fontId="86" fillId="9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6" fillId="9" borderId="0" applyNumberFormat="0" applyBorder="0" applyAlignment="0" applyProtection="0"/>
    <xf numFmtId="0" fontId="86" fillId="14" borderId="0" applyNumberFormat="0" applyBorder="0" applyAlignment="0" applyProtection="0"/>
    <xf numFmtId="0" fontId="68" fillId="15" borderId="0" applyNumberFormat="0" applyBorder="0" applyAlignment="0" applyProtection="0"/>
    <xf numFmtId="0" fontId="79" fillId="16" borderId="8" applyNumberFormat="0" applyAlignment="0" applyProtection="0"/>
    <xf numFmtId="0" fontId="8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8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17" borderId="0" applyNumberFormat="0" applyBorder="0" applyAlignment="0" applyProtection="0"/>
    <xf numFmtId="0" fontId="77" fillId="7" borderId="0" applyNumberFormat="0" applyBorder="0" applyAlignment="0" applyProtection="0"/>
    <xf numFmtId="0" fontId="80" fillId="16" borderId="1" applyNumberFormat="0" applyAlignment="0" applyProtection="0"/>
    <xf numFmtId="9" fontId="0" fillId="0" borderId="0" applyFont="0" applyFill="0" applyBorder="0" applyAlignment="0" applyProtection="0"/>
  </cellStyleXfs>
  <cellXfs count="1457">
    <xf numFmtId="0" fontId="0" fillId="0" borderId="0" xfId="0" applyAlignment="1">
      <alignment/>
    </xf>
    <xf numFmtId="0" fontId="11" fillId="0" borderId="0" xfId="65" applyFont="1" applyFill="1">
      <alignment/>
      <protection/>
    </xf>
    <xf numFmtId="0" fontId="12" fillId="0" borderId="0" xfId="65" applyFont="1" applyFill="1">
      <alignment/>
      <protection/>
    </xf>
    <xf numFmtId="164" fontId="13" fillId="0" borderId="10" xfId="65" applyNumberFormat="1" applyFont="1" applyFill="1" applyBorder="1" applyAlignment="1" applyProtection="1">
      <alignment horizontal="left" vertical="center"/>
      <protection/>
    </xf>
    <xf numFmtId="0" fontId="15" fillId="0" borderId="11" xfId="65" applyFont="1" applyFill="1" applyBorder="1" applyAlignment="1" applyProtection="1">
      <alignment horizontal="center" vertical="center" wrapText="1"/>
      <protection/>
    </xf>
    <xf numFmtId="0" fontId="15" fillId="0" borderId="12" xfId="65" applyFont="1" applyFill="1" applyBorder="1" applyAlignment="1" applyProtection="1">
      <alignment horizontal="center" vertical="center" wrapText="1"/>
      <protection/>
    </xf>
    <xf numFmtId="0" fontId="15" fillId="0" borderId="13" xfId="65" applyFont="1" applyFill="1" applyBorder="1" applyAlignment="1" applyProtection="1">
      <alignment horizontal="center" vertical="center" wrapText="1"/>
      <protection/>
    </xf>
    <xf numFmtId="0" fontId="15" fillId="0" borderId="14" xfId="65" applyFont="1" applyFill="1" applyBorder="1" applyAlignment="1" applyProtection="1">
      <alignment horizontal="center" vertical="center" wrapText="1"/>
      <protection/>
    </xf>
    <xf numFmtId="0" fontId="16" fillId="0" borderId="11" xfId="65" applyFont="1" applyFill="1" applyBorder="1" applyAlignment="1" applyProtection="1">
      <alignment horizontal="center" vertical="center" wrapText="1"/>
      <protection/>
    </xf>
    <xf numFmtId="0" fontId="16" fillId="0" borderId="12" xfId="65" applyFont="1" applyFill="1" applyBorder="1" applyAlignment="1" applyProtection="1">
      <alignment horizontal="center" vertical="center" wrapText="1"/>
      <protection/>
    </xf>
    <xf numFmtId="0" fontId="16" fillId="0" borderId="13" xfId="65" applyFont="1" applyFill="1" applyBorder="1" applyAlignment="1" applyProtection="1">
      <alignment horizontal="center" vertical="center" wrapText="1"/>
      <protection/>
    </xf>
    <xf numFmtId="0" fontId="16" fillId="0" borderId="14" xfId="65" applyFont="1" applyFill="1" applyBorder="1" applyAlignment="1" applyProtection="1">
      <alignment horizontal="center" vertical="center" wrapText="1"/>
      <protection/>
    </xf>
    <xf numFmtId="0" fontId="16" fillId="0" borderId="15" xfId="65" applyFont="1" applyFill="1" applyBorder="1" applyAlignment="1" applyProtection="1">
      <alignment horizontal="left" vertical="center" wrapText="1" indent="1"/>
      <protection/>
    </xf>
    <xf numFmtId="0" fontId="16" fillId="0" borderId="12" xfId="65" applyFont="1" applyFill="1" applyBorder="1" applyAlignment="1" applyProtection="1">
      <alignment horizontal="left" vertical="center" wrapText="1" indent="1"/>
      <protection/>
    </xf>
    <xf numFmtId="164" fontId="16" fillId="0" borderId="13" xfId="65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65" applyFont="1" applyFill="1">
      <alignment/>
      <protection/>
    </xf>
    <xf numFmtId="0" fontId="16" fillId="0" borderId="11" xfId="65" applyFont="1" applyFill="1" applyBorder="1" applyAlignment="1" applyProtection="1">
      <alignment horizontal="left" vertical="center" wrapText="1" indent="1"/>
      <protection/>
    </xf>
    <xf numFmtId="0" fontId="16" fillId="0" borderId="12" xfId="0" applyFont="1" applyBorder="1" applyAlignment="1" applyProtection="1">
      <alignment horizontal="left" vertical="center" wrapText="1" indent="1"/>
      <protection/>
    </xf>
    <xf numFmtId="164" fontId="16" fillId="0" borderId="16" xfId="65" applyNumberFormat="1" applyFont="1" applyFill="1" applyBorder="1" applyAlignment="1" applyProtection="1">
      <alignment horizontal="right" vertical="center" wrapText="1" indent="1"/>
      <protection/>
    </xf>
    <xf numFmtId="49" fontId="12" fillId="0" borderId="17" xfId="65" applyNumberFormat="1" applyFont="1" applyFill="1" applyBorder="1" applyAlignment="1" applyProtection="1">
      <alignment horizontal="left" vertical="center" wrapText="1" indent="1"/>
      <protection/>
    </xf>
    <xf numFmtId="0" fontId="12" fillId="0" borderId="18" xfId="0" applyFont="1" applyBorder="1" applyAlignment="1" applyProtection="1">
      <alignment horizontal="left" vertical="center" wrapText="1" indent="1"/>
      <protection/>
    </xf>
    <xf numFmtId="164" fontId="12" fillId="0" borderId="19" xfId="65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0" xfId="65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1" xfId="0" applyFont="1" applyBorder="1" applyAlignment="1" applyProtection="1">
      <alignment horizontal="left" vertical="center" wrapText="1" indent="1"/>
      <protection/>
    </xf>
    <xf numFmtId="49" fontId="12" fillId="0" borderId="22" xfId="65" applyNumberFormat="1" applyFont="1" applyFill="1" applyBorder="1" applyAlignment="1" applyProtection="1">
      <alignment horizontal="left" vertical="center" wrapText="1" indent="1"/>
      <protection/>
    </xf>
    <xf numFmtId="0" fontId="12" fillId="0" borderId="18" xfId="65" applyFont="1" applyFill="1" applyBorder="1" applyAlignment="1" applyProtection="1">
      <alignment horizontal="left" vertical="center" wrapText="1" indent="1"/>
      <protection/>
    </xf>
    <xf numFmtId="164" fontId="12" fillId="0" borderId="23" xfId="65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65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5" xfId="65" applyFont="1" applyFill="1" applyBorder="1" applyAlignment="1" applyProtection="1">
      <alignment horizontal="left" vertical="center" wrapText="1" indent="1"/>
      <protection/>
    </xf>
    <xf numFmtId="49" fontId="12" fillId="0" borderId="26" xfId="65" applyNumberFormat="1" applyFont="1" applyFill="1" applyBorder="1" applyAlignment="1" applyProtection="1">
      <alignment horizontal="left" vertical="center" wrapText="1" indent="1"/>
      <protection/>
    </xf>
    <xf numFmtId="0" fontId="12" fillId="0" borderId="27" xfId="65" applyFont="1" applyFill="1" applyBorder="1" applyAlignment="1" applyProtection="1">
      <alignment horizontal="left" vertical="center" wrapText="1" indent="1"/>
      <protection/>
    </xf>
    <xf numFmtId="164" fontId="12" fillId="0" borderId="28" xfId="65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5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3" xfId="65" applyFont="1" applyFill="1" applyBorder="1" applyAlignment="1" applyProtection="1">
      <alignment horizontal="left" vertical="center" wrapText="1" indent="1"/>
      <protection/>
    </xf>
    <xf numFmtId="0" fontId="16" fillId="0" borderId="14" xfId="65" applyFont="1" applyFill="1" applyBorder="1" applyAlignment="1" applyProtection="1">
      <alignment horizontal="left" vertical="center" wrapText="1" indent="1"/>
      <protection/>
    </xf>
    <xf numFmtId="164" fontId="16" fillId="0" borderId="16" xfId="65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0" xfId="65" applyFont="1" applyFill="1" applyBorder="1" applyAlignment="1" applyProtection="1">
      <alignment horizontal="left" vertical="center" wrapText="1" indent="1"/>
      <protection/>
    </xf>
    <xf numFmtId="49" fontId="12" fillId="0" borderId="31" xfId="65" applyNumberFormat="1" applyFont="1" applyFill="1" applyBorder="1" applyAlignment="1" applyProtection="1">
      <alignment horizontal="left" vertical="center" wrapText="1" indent="1"/>
      <protection/>
    </xf>
    <xf numFmtId="0" fontId="12" fillId="0" borderId="21" xfId="65" applyFont="1" applyFill="1" applyBorder="1" applyAlignment="1" applyProtection="1">
      <alignment horizontal="left" vertical="center" wrapText="1" indent="1"/>
      <protection/>
    </xf>
    <xf numFmtId="164" fontId="12" fillId="0" borderId="32" xfId="65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65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65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5" xfId="65" applyFont="1" applyFill="1" applyBorder="1" applyAlignment="1" applyProtection="1">
      <alignment horizontal="left" vertical="center" wrapText="1" indent="1"/>
      <protection/>
    </xf>
    <xf numFmtId="49" fontId="12" fillId="0" borderId="36" xfId="65" applyNumberFormat="1" applyFont="1" applyFill="1" applyBorder="1" applyAlignment="1" applyProtection="1">
      <alignment horizontal="left" vertical="center" wrapText="1" indent="1"/>
      <protection/>
    </xf>
    <xf numFmtId="0" fontId="7" fillId="0" borderId="21" xfId="0" applyFont="1" applyBorder="1" applyAlignment="1" applyProtection="1">
      <alignment horizontal="left" vertical="center" wrapText="1" indent="1"/>
      <protection/>
    </xf>
    <xf numFmtId="164" fontId="7" fillId="0" borderId="23" xfId="65" applyNumberFormat="1" applyFont="1" applyFill="1" applyBorder="1" applyAlignment="1" applyProtection="1">
      <alignment horizontal="right" vertical="center" wrapText="1" indent="1"/>
      <protection/>
    </xf>
    <xf numFmtId="49" fontId="12" fillId="0" borderId="37" xfId="65" applyNumberFormat="1" applyFont="1" applyFill="1" applyBorder="1" applyAlignment="1" applyProtection="1">
      <alignment horizontal="left" vertical="center" wrapText="1" indent="1"/>
      <protection/>
    </xf>
    <xf numFmtId="0" fontId="12" fillId="0" borderId="25" xfId="0" applyFont="1" applyBorder="1" applyAlignment="1" applyProtection="1">
      <alignment horizontal="left" vertical="center" wrapText="1" indent="1"/>
      <protection/>
    </xf>
    <xf numFmtId="0" fontId="7" fillId="0" borderId="25" xfId="0" applyFont="1" applyBorder="1" applyAlignment="1" applyProtection="1">
      <alignment horizontal="left" vertical="center" wrapText="1" indent="1"/>
      <protection/>
    </xf>
    <xf numFmtId="164" fontId="7" fillId="0" borderId="19" xfId="65" applyNumberFormat="1" applyFont="1" applyFill="1" applyBorder="1" applyAlignment="1" applyProtection="1">
      <alignment horizontal="right" vertical="center" wrapText="1" indent="1"/>
      <protection/>
    </xf>
    <xf numFmtId="0" fontId="12" fillId="0" borderId="25" xfId="0" applyFont="1" applyBorder="1" applyAlignment="1" applyProtection="1">
      <alignment horizontal="left" vertical="center" indent="1"/>
      <protection/>
    </xf>
    <xf numFmtId="49" fontId="12" fillId="0" borderId="38" xfId="65" applyNumberFormat="1" applyFont="1" applyFill="1" applyBorder="1" applyAlignment="1" applyProtection="1">
      <alignment horizontal="left" vertical="center" wrapText="1" indent="1"/>
      <protection/>
    </xf>
    <xf numFmtId="0" fontId="12" fillId="0" borderId="39" xfId="0" applyFont="1" applyBorder="1" applyAlignment="1" applyProtection="1">
      <alignment horizontal="left" vertical="center" indent="1"/>
      <protection/>
    </xf>
    <xf numFmtId="0" fontId="16" fillId="0" borderId="39" xfId="0" applyFont="1" applyBorder="1" applyAlignment="1" applyProtection="1">
      <alignment horizontal="left" vertical="center" wrapText="1" indent="1"/>
      <protection/>
    </xf>
    <xf numFmtId="49" fontId="12" fillId="0" borderId="40" xfId="65" applyNumberFormat="1" applyFont="1" applyFill="1" applyBorder="1" applyAlignment="1" applyProtection="1">
      <alignment horizontal="left" vertical="center" wrapText="1" indent="1"/>
      <protection/>
    </xf>
    <xf numFmtId="0" fontId="12" fillId="0" borderId="27" xfId="0" applyFont="1" applyBorder="1" applyAlignment="1" applyProtection="1">
      <alignment horizontal="left" vertical="center" wrapText="1" indent="1"/>
      <protection/>
    </xf>
    <xf numFmtId="164" fontId="12" fillId="0" borderId="41" xfId="65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2" xfId="65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65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5" xfId="0" applyFont="1" applyBorder="1" applyAlignment="1" applyProtection="1">
      <alignment horizontal="left" vertical="center" wrapText="1" indent="1"/>
      <protection/>
    </xf>
    <xf numFmtId="0" fontId="16" fillId="0" borderId="13" xfId="0" applyFont="1" applyBorder="1" applyAlignment="1" applyProtection="1">
      <alignment horizontal="left" vertical="center" wrapText="1" indent="1"/>
      <protection/>
    </xf>
    <xf numFmtId="0" fontId="17" fillId="0" borderId="12" xfId="65" applyFont="1" applyFill="1" applyBorder="1" applyAlignment="1" applyProtection="1">
      <alignment horizontal="left" vertical="center" wrapText="1" indent="1"/>
      <protection/>
    </xf>
    <xf numFmtId="164" fontId="17" fillId="0" borderId="13" xfId="65" applyNumberFormat="1" applyFont="1" applyFill="1" applyBorder="1" applyAlignment="1" applyProtection="1">
      <alignment horizontal="righ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49" fontId="16" fillId="0" borderId="31" xfId="0" applyNumberFormat="1" applyFont="1" applyBorder="1" applyAlignment="1" applyProtection="1">
      <alignment horizontal="left" vertical="center" wrapText="1" indent="1"/>
      <protection/>
    </xf>
    <xf numFmtId="164" fontId="7" fillId="0" borderId="33" xfId="65" applyNumberFormat="1" applyFont="1" applyFill="1" applyBorder="1" applyAlignment="1" applyProtection="1">
      <alignment horizontal="right" vertical="center" wrapText="1" indent="1"/>
      <protection/>
    </xf>
    <xf numFmtId="49" fontId="12" fillId="0" borderId="17" xfId="0" applyNumberFormat="1" applyFont="1" applyBorder="1" applyAlignment="1" applyProtection="1">
      <alignment horizontal="left" vertical="center" wrapText="1" indent="2"/>
      <protection/>
    </xf>
    <xf numFmtId="49" fontId="16" fillId="0" borderId="17" xfId="0" applyNumberFormat="1" applyFont="1" applyBorder="1" applyAlignment="1" applyProtection="1">
      <alignment horizontal="left" vertical="center" wrapText="1" indent="1"/>
      <protection/>
    </xf>
    <xf numFmtId="49" fontId="12" fillId="0" borderId="44" xfId="0" applyNumberFormat="1" applyFont="1" applyBorder="1" applyAlignment="1" applyProtection="1">
      <alignment horizontal="left" vertical="center" wrapText="1" indent="2"/>
      <protection/>
    </xf>
    <xf numFmtId="0" fontId="12" fillId="0" borderId="39" xfId="0" applyFont="1" applyBorder="1" applyAlignment="1" applyProtection="1">
      <alignment horizontal="left" vertical="center" wrapText="1" indent="1"/>
      <protection/>
    </xf>
    <xf numFmtId="0" fontId="15" fillId="0" borderId="11" xfId="0" applyFont="1" applyBorder="1" applyAlignment="1" applyProtection="1">
      <alignment horizontal="left" vertical="center" wrapText="1" indent="1"/>
      <protection/>
    </xf>
    <xf numFmtId="0" fontId="15" fillId="0" borderId="12" xfId="0" applyFont="1" applyBorder="1" applyAlignment="1" applyProtection="1">
      <alignment horizontal="left" vertical="center" wrapText="1" indent="1"/>
      <protection/>
    </xf>
    <xf numFmtId="0" fontId="18" fillId="0" borderId="30" xfId="0" applyFont="1" applyBorder="1" applyAlignment="1" applyProtection="1">
      <alignment horizontal="left" vertical="center" wrapText="1" indent="1"/>
      <protection/>
    </xf>
    <xf numFmtId="0" fontId="15" fillId="0" borderId="45" xfId="0" applyFont="1" applyBorder="1" applyAlignment="1" applyProtection="1">
      <alignment horizontal="left" vertical="center" wrapText="1" indent="1"/>
      <protection/>
    </xf>
    <xf numFmtId="0" fontId="15" fillId="0" borderId="41" xfId="0" applyFont="1" applyBorder="1" applyAlignment="1" applyProtection="1">
      <alignment horizontal="left" vertical="center" wrapText="1" indent="1"/>
      <protection/>
    </xf>
    <xf numFmtId="0" fontId="15" fillId="0" borderId="10" xfId="0" applyFont="1" applyBorder="1" applyAlignment="1" applyProtection="1">
      <alignment horizontal="left" vertical="center" wrapText="1" indent="1"/>
      <protection/>
    </xf>
    <xf numFmtId="164" fontId="15" fillId="0" borderId="13" xfId="65" applyNumberFormat="1" applyFont="1" applyFill="1" applyBorder="1" applyAlignment="1" applyProtection="1">
      <alignment horizontal="right" vertical="center" wrapText="1" indent="1"/>
      <protection/>
    </xf>
    <xf numFmtId="0" fontId="10" fillId="0" borderId="0" xfId="65" applyFont="1" applyFill="1" applyBorder="1" applyAlignment="1" applyProtection="1">
      <alignment horizontal="center" vertical="center" wrapText="1"/>
      <protection/>
    </xf>
    <xf numFmtId="0" fontId="10" fillId="0" borderId="0" xfId="65" applyFont="1" applyFill="1" applyBorder="1" applyAlignment="1" applyProtection="1">
      <alignment vertical="center" wrapText="1"/>
      <protection/>
    </xf>
    <xf numFmtId="164" fontId="13" fillId="0" borderId="10" xfId="65" applyNumberFormat="1" applyFont="1" applyFill="1" applyBorder="1" applyAlignment="1" applyProtection="1">
      <alignment horizontal="left"/>
      <protection/>
    </xf>
    <xf numFmtId="0" fontId="11" fillId="0" borderId="0" xfId="65" applyFont="1" applyFill="1" applyAlignment="1">
      <alignment/>
      <protection/>
    </xf>
    <xf numFmtId="0" fontId="16" fillId="0" borderId="46" xfId="65" applyFont="1" applyFill="1" applyBorder="1" applyAlignment="1" applyProtection="1">
      <alignment vertical="center" wrapText="1"/>
      <protection/>
    </xf>
    <xf numFmtId="164" fontId="16" fillId="0" borderId="47" xfId="65" applyNumberFormat="1" applyFont="1" applyFill="1" applyBorder="1" applyAlignment="1" applyProtection="1">
      <alignment horizontal="right" vertical="center" wrapText="1" indent="1"/>
      <protection/>
    </xf>
    <xf numFmtId="0" fontId="12" fillId="0" borderId="48" xfId="65" applyFont="1" applyFill="1" applyBorder="1" applyAlignment="1" applyProtection="1">
      <alignment horizontal="left" vertical="center" wrapText="1" indent="1"/>
      <protection/>
    </xf>
    <xf numFmtId="0" fontId="12" fillId="0" borderId="34" xfId="65" applyFont="1" applyFill="1" applyBorder="1" applyAlignment="1" applyProtection="1">
      <alignment horizontal="left" vertical="center" wrapText="1" indent="1"/>
      <protection/>
    </xf>
    <xf numFmtId="0" fontId="12" fillId="0" borderId="0" xfId="65" applyFont="1" applyFill="1" applyBorder="1" applyAlignment="1" applyProtection="1">
      <alignment horizontal="left" vertical="center" wrapText="1" indent="1"/>
      <protection/>
    </xf>
    <xf numFmtId="0" fontId="12" fillId="0" borderId="25" xfId="65" applyFont="1" applyFill="1" applyBorder="1" applyAlignment="1" applyProtection="1">
      <alignment horizontal="left" indent="6"/>
      <protection/>
    </xf>
    <xf numFmtId="0" fontId="12" fillId="0" borderId="25" xfId="65" applyFont="1" applyFill="1" applyBorder="1" applyAlignment="1" applyProtection="1">
      <alignment horizontal="left" vertical="center" wrapText="1" indent="6"/>
      <protection/>
    </xf>
    <xf numFmtId="0" fontId="12" fillId="0" borderId="27" xfId="65" applyFont="1" applyFill="1" applyBorder="1" applyAlignment="1" applyProtection="1">
      <alignment horizontal="left" vertical="center" wrapText="1" indent="6"/>
      <protection/>
    </xf>
    <xf numFmtId="49" fontId="12" fillId="0" borderId="44" xfId="65" applyNumberFormat="1" applyFont="1" applyFill="1" applyBorder="1" applyAlignment="1" applyProtection="1">
      <alignment horizontal="left" vertical="center" wrapText="1" indent="1"/>
      <protection/>
    </xf>
    <xf numFmtId="0" fontId="12" fillId="0" borderId="39" xfId="65" applyFont="1" applyFill="1" applyBorder="1" applyAlignment="1" applyProtection="1">
      <alignment horizontal="left" vertical="center" wrapText="1" indent="6"/>
      <protection/>
    </xf>
    <xf numFmtId="0" fontId="16" fillId="0" borderId="12" xfId="65" applyFont="1" applyFill="1" applyBorder="1" applyAlignment="1" applyProtection="1">
      <alignment vertical="center" wrapText="1"/>
      <protection/>
    </xf>
    <xf numFmtId="0" fontId="12" fillId="0" borderId="25" xfId="0" applyFont="1" applyBorder="1" applyAlignment="1" applyProtection="1" quotePrefix="1">
      <alignment horizontal="left" vertical="center" wrapText="1" indent="6"/>
      <protection/>
    </xf>
    <xf numFmtId="0" fontId="12" fillId="0" borderId="39" xfId="0" applyFont="1" applyBorder="1" applyAlignment="1" applyProtection="1" quotePrefix="1">
      <alignment horizontal="left" vertical="center" wrapText="1" indent="6"/>
      <protection/>
    </xf>
    <xf numFmtId="0" fontId="11" fillId="0" borderId="0" xfId="65" applyFont="1" applyFill="1" applyAlignment="1">
      <alignment horizontal="left" vertical="center" indent="1"/>
      <protection/>
    </xf>
    <xf numFmtId="0" fontId="16" fillId="0" borderId="40" xfId="65" applyFont="1" applyFill="1" applyBorder="1" applyAlignment="1" applyProtection="1">
      <alignment horizontal="left" vertical="center" wrapText="1" indent="1"/>
      <protection/>
    </xf>
    <xf numFmtId="0" fontId="17" fillId="0" borderId="49" xfId="65" applyFont="1" applyFill="1" applyBorder="1" applyAlignment="1" applyProtection="1">
      <alignment horizontal="left" vertical="center" wrapText="1" indent="1"/>
      <protection/>
    </xf>
    <xf numFmtId="49" fontId="7" fillId="0" borderId="11" xfId="0" applyNumberFormat="1" applyFont="1" applyBorder="1" applyAlignment="1" applyProtection="1">
      <alignment horizontal="left" vertical="center" wrapText="1" indent="1"/>
      <protection/>
    </xf>
    <xf numFmtId="0" fontId="7" fillId="0" borderId="12" xfId="0" applyFont="1" applyBorder="1" applyAlignment="1" applyProtection="1">
      <alignment horizontal="left" vertical="center" wrapText="1" indent="1"/>
      <protection/>
    </xf>
    <xf numFmtId="164" fontId="7" fillId="0" borderId="13" xfId="65" applyNumberFormat="1" applyFont="1" applyFill="1" applyBorder="1" applyAlignment="1" applyProtection="1">
      <alignment horizontal="right" vertical="center" wrapText="1" indent="1"/>
      <protection/>
    </xf>
    <xf numFmtId="164" fontId="7" fillId="0" borderId="16" xfId="65" applyNumberFormat="1" applyFont="1" applyFill="1" applyBorder="1" applyAlignment="1" applyProtection="1">
      <alignment horizontal="right" vertical="center" wrapText="1" indent="1"/>
      <protection/>
    </xf>
    <xf numFmtId="49" fontId="12" fillId="0" borderId="31" xfId="0" applyNumberFormat="1" applyFont="1" applyBorder="1" applyAlignment="1" applyProtection="1">
      <alignment horizontal="left" vertical="center" wrapText="1" indent="2"/>
      <protection/>
    </xf>
    <xf numFmtId="49" fontId="12" fillId="0" borderId="26" xfId="0" applyNumberFormat="1" applyFont="1" applyBorder="1" applyAlignment="1" applyProtection="1">
      <alignment horizontal="left" vertical="center" wrapText="1" indent="2"/>
      <protection/>
    </xf>
    <xf numFmtId="0" fontId="12" fillId="0" borderId="23" xfId="0" applyFont="1" applyBorder="1" applyAlignment="1" applyProtection="1">
      <alignment horizontal="right" vertical="center" wrapText="1" indent="1"/>
      <protection locked="0"/>
    </xf>
    <xf numFmtId="0" fontId="12" fillId="0" borderId="19" xfId="0" applyFont="1" applyBorder="1" applyAlignment="1" applyProtection="1">
      <alignment horizontal="right" vertical="center" wrapText="1" indent="1"/>
      <protection locked="0"/>
    </xf>
    <xf numFmtId="0" fontId="12" fillId="0" borderId="28" xfId="0" applyFont="1" applyBorder="1" applyAlignment="1" applyProtection="1">
      <alignment horizontal="right" vertical="center" wrapText="1" indent="1"/>
      <protection locked="0"/>
    </xf>
    <xf numFmtId="164" fontId="16" fillId="0" borderId="16" xfId="0" applyNumberFormat="1" applyFont="1" applyBorder="1" applyAlignment="1" applyProtection="1">
      <alignment horizontal="right" vertical="center" wrapText="1" indent="1"/>
      <protection/>
    </xf>
    <xf numFmtId="0" fontId="15" fillId="0" borderId="13" xfId="0" applyFont="1" applyBorder="1" applyAlignment="1" applyProtection="1">
      <alignment horizontal="left" vertical="center" wrapText="1" indent="1"/>
      <protection/>
    </xf>
    <xf numFmtId="0" fontId="10" fillId="0" borderId="0" xfId="65" applyFont="1" applyFill="1">
      <alignment/>
      <protection/>
    </xf>
    <xf numFmtId="0" fontId="16" fillId="0" borderId="30" xfId="0" applyFont="1" applyBorder="1" applyAlignment="1" applyProtection="1">
      <alignment horizontal="left" vertical="center" wrapText="1" indent="1"/>
      <protection/>
    </xf>
    <xf numFmtId="0" fontId="11" fillId="0" borderId="0" xfId="65" applyFont="1" applyFill="1" applyProtection="1">
      <alignment/>
      <protection/>
    </xf>
    <xf numFmtId="0" fontId="16" fillId="0" borderId="50" xfId="65" applyFont="1" applyFill="1" applyBorder="1" applyAlignment="1" applyProtection="1">
      <alignment vertical="center" wrapText="1"/>
      <protection/>
    </xf>
    <xf numFmtId="164" fontId="16" fillId="0" borderId="12" xfId="65" applyNumberFormat="1" applyFont="1" applyFill="1" applyBorder="1" applyAlignment="1" applyProtection="1">
      <alignment horizontal="right" vertical="center" wrapText="1" indent="1"/>
      <protection/>
    </xf>
    <xf numFmtId="0" fontId="11" fillId="0" borderId="51" xfId="65" applyFont="1" applyFill="1" applyBorder="1">
      <alignment/>
      <protection/>
    </xf>
    <xf numFmtId="0" fontId="10" fillId="0" borderId="0" xfId="0" applyFont="1" applyAlignment="1" applyProtection="1">
      <alignment horizontal="left" vertical="center" indent="1"/>
      <protection/>
    </xf>
    <xf numFmtId="0" fontId="8" fillId="0" borderId="0" xfId="0" applyFont="1" applyAlignment="1">
      <alignment/>
    </xf>
    <xf numFmtId="0" fontId="17" fillId="0" borderId="0" xfId="0" applyFont="1" applyBorder="1" applyAlignment="1" applyProtection="1">
      <alignment horizontal="left" wrapText="1" indent="1"/>
      <protection/>
    </xf>
    <xf numFmtId="0" fontId="19" fillId="0" borderId="50" xfId="0" applyFont="1" applyBorder="1" applyAlignment="1" applyProtection="1">
      <alignment horizontal="left" vertical="center" wrapText="1" indent="1"/>
      <protection/>
    </xf>
    <xf numFmtId="164" fontId="16" fillId="0" borderId="52" xfId="0" applyNumberFormat="1" applyFont="1" applyBorder="1" applyAlignment="1" applyProtection="1">
      <alignment horizontal="righ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0" fontId="8" fillId="0" borderId="0" xfId="0" applyFont="1" applyAlignment="1" applyProtection="1">
      <alignment horizontal="left" vertical="center" indent="1"/>
      <protection/>
    </xf>
    <xf numFmtId="49" fontId="12" fillId="0" borderId="11" xfId="0" applyNumberFormat="1" applyFont="1" applyBorder="1" applyAlignment="1" applyProtection="1">
      <alignment horizontal="left" vertical="center" wrapText="1" indent="1"/>
      <protection/>
    </xf>
    <xf numFmtId="0" fontId="20" fillId="0" borderId="50" xfId="0" applyFont="1" applyBorder="1" applyAlignment="1" applyProtection="1">
      <alignment horizontal="left" vertical="center" wrapText="1" indent="1"/>
      <protection/>
    </xf>
    <xf numFmtId="164" fontId="12" fillId="0" borderId="52" xfId="0" applyNumberFormat="1" applyFont="1" applyBorder="1" applyAlignment="1" applyProtection="1">
      <alignment horizontal="right" vertical="center" wrapText="1" indent="1"/>
      <protection/>
    </xf>
    <xf numFmtId="0" fontId="21" fillId="0" borderId="50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0" fontId="12" fillId="0" borderId="52" xfId="0" applyFont="1" applyBorder="1" applyAlignment="1" applyProtection="1">
      <alignment horizontal="righ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164" fontId="8" fillId="0" borderId="0" xfId="0" applyNumberFormat="1" applyFont="1" applyFill="1" applyAlignment="1" applyProtection="1">
      <alignment vertical="center" wrapText="1"/>
      <protection/>
    </xf>
    <xf numFmtId="164" fontId="10" fillId="0" borderId="0" xfId="0" applyNumberFormat="1" applyFont="1" applyFill="1" applyAlignment="1" applyProtection="1">
      <alignment horizontal="centerContinuous" vertical="center" wrapText="1"/>
      <protection/>
    </xf>
    <xf numFmtId="164" fontId="8" fillId="0" borderId="0" xfId="0" applyNumberFormat="1" applyFont="1" applyFill="1" applyAlignment="1" applyProtection="1">
      <alignment horizontal="centerContinuous" vertical="center"/>
      <protection/>
    </xf>
    <xf numFmtId="164" fontId="8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9" fillId="0" borderId="0" xfId="0" applyNumberFormat="1" applyFont="1" applyFill="1" applyAlignment="1" applyProtection="1">
      <alignment horizontal="center" vertical="center" wrapText="1"/>
      <protection/>
    </xf>
    <xf numFmtId="164" fontId="16" fillId="0" borderId="13" xfId="0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NumberFormat="1" applyFont="1" applyFill="1" applyAlignment="1" applyProtection="1">
      <alignment horizontal="center" vertical="center" wrapText="1"/>
      <protection/>
    </xf>
    <xf numFmtId="164" fontId="8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3" xfId="6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3" xfId="0" applyNumberFormat="1" applyFont="1" applyBorder="1" applyAlignment="1" applyProtection="1">
      <alignment horizontal="righ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15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48" xfId="0" applyNumberFormat="1" applyFont="1" applyFill="1" applyBorder="1" applyAlignment="1" applyProtection="1" quotePrefix="1">
      <alignment horizontal="left" vertical="center" wrapText="1" indent="6"/>
      <protection/>
    </xf>
    <xf numFmtId="164" fontId="12" fillId="0" borderId="5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Fill="1" applyBorder="1" applyAlignment="1" applyProtection="1">
      <alignment horizontal="center" vertical="center" wrapText="1"/>
      <protection/>
    </xf>
    <xf numFmtId="164" fontId="16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7" xfId="0" applyNumberFormat="1" applyFont="1" applyFill="1" applyBorder="1" applyAlignment="1" applyProtection="1" quotePrefix="1">
      <alignment horizontal="left" vertical="center" wrapText="1" indent="3"/>
      <protection/>
    </xf>
    <xf numFmtId="164" fontId="7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7" xfId="0" applyNumberFormat="1" applyFont="1" applyFill="1" applyBorder="1" applyAlignment="1" applyProtection="1">
      <alignment horizontal="left" vertical="center" wrapText="1" indent="2"/>
      <protection/>
    </xf>
    <xf numFmtId="164" fontId="12" fillId="0" borderId="2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left" vertical="center" wrapText="1" indent="2"/>
      <protection/>
    </xf>
    <xf numFmtId="164" fontId="12" fillId="0" borderId="3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8" xfId="0" applyFont="1" applyBorder="1" applyAlignment="1">
      <alignment horizontal="left" vertical="center" wrapText="1" indent="6"/>
    </xf>
    <xf numFmtId="0" fontId="12" fillId="0" borderId="33" xfId="0" applyFont="1" applyBorder="1" applyAlignment="1" applyProtection="1">
      <alignment horizontal="right" vertical="center" wrapText="1" indent="1"/>
      <protection locked="0"/>
    </xf>
    <xf numFmtId="0" fontId="12" fillId="0" borderId="34" xfId="0" applyFont="1" applyBorder="1" applyAlignment="1" applyProtection="1">
      <alignment horizontal="right" vertical="center" wrapText="1" indent="1"/>
      <protection locked="0"/>
    </xf>
    <xf numFmtId="164" fontId="1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62" applyFont="1" applyAlignment="1">
      <alignment horizontal="center"/>
      <protection/>
    </xf>
    <xf numFmtId="0" fontId="2" fillId="0" borderId="0" xfId="62" applyFont="1">
      <alignment/>
      <protection/>
    </xf>
    <xf numFmtId="165" fontId="2" fillId="0" borderId="0" xfId="42" applyNumberFormat="1" applyFont="1" applyAlignment="1">
      <alignment horizontal="center"/>
    </xf>
    <xf numFmtId="165" fontId="23" fillId="0" borderId="0" xfId="42" applyNumberFormat="1" applyFont="1" applyBorder="1" applyAlignment="1">
      <alignment horizontal="right"/>
    </xf>
    <xf numFmtId="0" fontId="22" fillId="0" borderId="0" xfId="62" applyFont="1" applyFill="1" applyBorder="1" applyAlignment="1">
      <alignment horizontal="center"/>
      <protection/>
    </xf>
    <xf numFmtId="0" fontId="22" fillId="0" borderId="58" xfId="62" applyFont="1" applyFill="1" applyBorder="1" applyAlignment="1">
      <alignment horizontal="center"/>
      <protection/>
    </xf>
    <xf numFmtId="0" fontId="25" fillId="0" borderId="10" xfId="62" applyFont="1" applyBorder="1" applyAlignment="1">
      <alignment/>
      <protection/>
    </xf>
    <xf numFmtId="0" fontId="25" fillId="0" borderId="59" xfId="62" applyFont="1" applyBorder="1" applyAlignment="1">
      <alignment/>
      <protection/>
    </xf>
    <xf numFmtId="0" fontId="22" fillId="18" borderId="60" xfId="62" applyFont="1" applyFill="1" applyBorder="1" applyAlignment="1">
      <alignment horizontal="center" vertical="top" wrapText="1"/>
      <protection/>
    </xf>
    <xf numFmtId="0" fontId="22" fillId="18" borderId="0" xfId="62" applyFont="1" applyFill="1" applyBorder="1" applyAlignment="1">
      <alignment horizontal="center" vertical="top" wrapText="1"/>
      <protection/>
    </xf>
    <xf numFmtId="0" fontId="22" fillId="0" borderId="40" xfId="62" applyFont="1" applyBorder="1" applyAlignment="1">
      <alignment horizontal="center" vertical="top" wrapText="1"/>
      <protection/>
    </xf>
    <xf numFmtId="0" fontId="22" fillId="0" borderId="61" xfId="62" applyFont="1" applyBorder="1" applyAlignment="1">
      <alignment horizontal="center" vertical="top" wrapText="1"/>
      <protection/>
    </xf>
    <xf numFmtId="0" fontId="2" fillId="0" borderId="61" xfId="62" applyFont="1" applyBorder="1" applyAlignment="1">
      <alignment horizontal="right" vertical="top" wrapText="1"/>
      <protection/>
    </xf>
    <xf numFmtId="0" fontId="22" fillId="0" borderId="49" xfId="62" applyFont="1" applyBorder="1" applyAlignment="1">
      <alignment vertical="top" wrapText="1"/>
      <protection/>
    </xf>
    <xf numFmtId="0" fontId="2" fillId="0" borderId="49" xfId="62" applyFont="1" applyBorder="1" applyAlignment="1">
      <alignment vertical="top" wrapText="1"/>
      <protection/>
    </xf>
    <xf numFmtId="165" fontId="2" fillId="0" borderId="0" xfId="62" applyNumberFormat="1" applyFont="1">
      <alignment/>
      <protection/>
    </xf>
    <xf numFmtId="0" fontId="22" fillId="0" borderId="17" xfId="62" applyFont="1" applyBorder="1" applyAlignment="1">
      <alignment horizontal="center" vertical="top" wrapText="1"/>
      <protection/>
    </xf>
    <xf numFmtId="0" fontId="22" fillId="0" borderId="62" xfId="62" applyFont="1" applyBorder="1" applyAlignment="1">
      <alignment horizontal="center" vertical="top" wrapText="1"/>
      <protection/>
    </xf>
    <xf numFmtId="0" fontId="22" fillId="0" borderId="25" xfId="62" applyFont="1" applyBorder="1" applyAlignment="1">
      <alignment vertical="top" wrapText="1"/>
      <protection/>
    </xf>
    <xf numFmtId="165" fontId="22" fillId="0" borderId="0" xfId="62" applyNumberFormat="1" applyFont="1">
      <alignment/>
      <protection/>
    </xf>
    <xf numFmtId="0" fontId="22" fillId="0" borderId="0" xfId="62" applyFont="1">
      <alignment/>
      <protection/>
    </xf>
    <xf numFmtId="0" fontId="22" fillId="0" borderId="26" xfId="62" applyFont="1" applyBorder="1" applyAlignment="1">
      <alignment horizontal="center" vertical="top"/>
      <protection/>
    </xf>
    <xf numFmtId="0" fontId="22" fillId="0" borderId="63" xfId="62" applyFont="1" applyBorder="1" applyAlignment="1">
      <alignment horizontal="center" vertical="top"/>
      <protection/>
    </xf>
    <xf numFmtId="0" fontId="22" fillId="0" borderId="27" xfId="62" applyFont="1" applyBorder="1" applyAlignment="1">
      <alignment vertical="top"/>
      <protection/>
    </xf>
    <xf numFmtId="0" fontId="2" fillId="0" borderId="0" xfId="62" applyFont="1" applyAlignment="1">
      <alignment/>
      <protection/>
    </xf>
    <xf numFmtId="0" fontId="22" fillId="0" borderId="31" xfId="62" applyFont="1" applyBorder="1" applyAlignment="1">
      <alignment horizontal="center" vertical="top" wrapText="1"/>
      <protection/>
    </xf>
    <xf numFmtId="0" fontId="22" fillId="0" borderId="64" xfId="62" applyFont="1" applyBorder="1" applyAlignment="1">
      <alignment horizontal="center" vertical="top" wrapText="1"/>
      <protection/>
    </xf>
    <xf numFmtId="0" fontId="2" fillId="0" borderId="21" xfId="62" applyFont="1" applyBorder="1" applyAlignment="1">
      <alignment vertical="top" wrapText="1"/>
      <protection/>
    </xf>
    <xf numFmtId="0" fontId="22" fillId="0" borderId="44" xfId="62" applyFont="1" applyBorder="1" applyAlignment="1">
      <alignment horizontal="center" vertical="top" wrapText="1"/>
      <protection/>
    </xf>
    <xf numFmtId="0" fontId="22" fillId="0" borderId="65" xfId="62" applyFont="1" applyBorder="1" applyAlignment="1">
      <alignment horizontal="center" vertical="top" wrapText="1"/>
      <protection/>
    </xf>
    <xf numFmtId="0" fontId="22" fillId="0" borderId="39" xfId="62" applyFont="1" applyBorder="1" applyAlignment="1">
      <alignment vertical="top" wrapText="1"/>
      <protection/>
    </xf>
    <xf numFmtId="0" fontId="22" fillId="0" borderId="15" xfId="62" applyFont="1" applyBorder="1" applyAlignment="1">
      <alignment horizontal="center" vertical="top" wrapText="1"/>
      <protection/>
    </xf>
    <xf numFmtId="0" fontId="22" fillId="0" borderId="66" xfId="62" applyFont="1" applyBorder="1" applyAlignment="1">
      <alignment horizontal="center" vertical="top" wrapText="1"/>
      <protection/>
    </xf>
    <xf numFmtId="0" fontId="22" fillId="0" borderId="46" xfId="62" applyFont="1" applyBorder="1" applyAlignment="1">
      <alignment vertical="top" wrapText="1"/>
      <protection/>
    </xf>
    <xf numFmtId="0" fontId="2" fillId="0" borderId="49" xfId="0" applyFont="1" applyBorder="1" applyAlignment="1">
      <alignment vertical="top" wrapText="1"/>
    </xf>
    <xf numFmtId="0" fontId="22" fillId="0" borderId="26" xfId="62" applyFont="1" applyBorder="1" applyAlignment="1">
      <alignment horizontal="center" vertical="top" wrapText="1"/>
      <protection/>
    </xf>
    <xf numFmtId="0" fontId="22" fillId="0" borderId="63" xfId="62" applyFont="1" applyBorder="1" applyAlignment="1">
      <alignment horizontal="center" vertical="top" wrapText="1"/>
      <protection/>
    </xf>
    <xf numFmtId="0" fontId="22" fillId="0" borderId="27" xfId="62" applyFont="1" applyBorder="1" applyAlignment="1">
      <alignment vertical="top" wrapText="1"/>
      <protection/>
    </xf>
    <xf numFmtId="0" fontId="2" fillId="0" borderId="0" xfId="62" applyFont="1" applyBorder="1">
      <alignment/>
      <protection/>
    </xf>
    <xf numFmtId="0" fontId="22" fillId="0" borderId="40" xfId="0" applyFont="1" applyBorder="1" applyAlignment="1">
      <alignment horizontal="center" vertical="top" wrapText="1"/>
    </xf>
    <xf numFmtId="0" fontId="22" fillId="0" borderId="58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2" fillId="0" borderId="21" xfId="62" applyFont="1" applyBorder="1" applyAlignment="1">
      <alignment vertical="top" wrapText="1"/>
      <protection/>
    </xf>
    <xf numFmtId="0" fontId="22" fillId="0" borderId="35" xfId="62" applyFont="1" applyBorder="1" applyAlignment="1">
      <alignment horizontal="center" vertical="top" wrapText="1"/>
      <protection/>
    </xf>
    <xf numFmtId="0" fontId="22" fillId="0" borderId="14" xfId="62" applyFont="1" applyBorder="1" applyAlignment="1">
      <alignment horizontal="center" vertical="top" wrapText="1"/>
      <protection/>
    </xf>
    <xf numFmtId="0" fontId="22" fillId="0" borderId="14" xfId="62" applyFont="1" applyBorder="1" applyAlignment="1">
      <alignment vertical="top" wrapText="1"/>
      <protection/>
    </xf>
    <xf numFmtId="0" fontId="22" fillId="0" borderId="67" xfId="62" applyFont="1" applyBorder="1" applyAlignment="1">
      <alignment horizontal="center" vertical="top" wrapText="1"/>
      <protection/>
    </xf>
    <xf numFmtId="0" fontId="2" fillId="0" borderId="46" xfId="62" applyFont="1" applyBorder="1" applyAlignment="1">
      <alignment horizontal="center" vertical="top" wrapText="1"/>
      <protection/>
    </xf>
    <xf numFmtId="0" fontId="2" fillId="0" borderId="0" xfId="62" applyFont="1">
      <alignment/>
      <protection/>
    </xf>
    <xf numFmtId="0" fontId="2" fillId="0" borderId="51" xfId="62" applyFont="1" applyBorder="1" applyAlignment="1">
      <alignment horizontal="center" vertical="top" wrapText="1"/>
      <protection/>
    </xf>
    <xf numFmtId="0" fontId="2" fillId="0" borderId="49" xfId="62" applyFont="1" applyBorder="1" applyAlignment="1">
      <alignment horizontal="center" vertical="top" wrapText="1"/>
      <protection/>
    </xf>
    <xf numFmtId="0" fontId="22" fillId="0" borderId="49" xfId="62" applyFont="1" applyBorder="1" applyAlignment="1">
      <alignment vertical="top" wrapText="1"/>
      <protection/>
    </xf>
    <xf numFmtId="0" fontId="22" fillId="0" borderId="40" xfId="62" applyFont="1" applyBorder="1" applyAlignment="1">
      <alignment horizontal="center" vertical="center" wrapText="1"/>
      <protection/>
    </xf>
    <xf numFmtId="0" fontId="22" fillId="0" borderId="49" xfId="62" applyFont="1" applyBorder="1" applyAlignment="1">
      <alignment horizontal="left" vertical="center" wrapText="1"/>
      <protection/>
    </xf>
    <xf numFmtId="165" fontId="2" fillId="0" borderId="0" xfId="42" applyNumberFormat="1" applyFont="1" applyBorder="1" applyAlignment="1">
      <alignment horizontal="center" vertical="top" wrapText="1"/>
    </xf>
    <xf numFmtId="165" fontId="22" fillId="0" borderId="0" xfId="42" applyNumberFormat="1" applyFont="1" applyBorder="1" applyAlignment="1">
      <alignment horizontal="center" vertical="top" wrapText="1"/>
    </xf>
    <xf numFmtId="0" fontId="22" fillId="0" borderId="67" xfId="62" applyFont="1" applyBorder="1" applyAlignment="1">
      <alignment horizontal="center" vertical="top" wrapText="1"/>
      <protection/>
    </xf>
    <xf numFmtId="0" fontId="22" fillId="0" borderId="46" xfId="62" applyFont="1" applyBorder="1" applyAlignment="1">
      <alignment horizontal="center" vertical="top" wrapText="1"/>
      <protection/>
    </xf>
    <xf numFmtId="0" fontId="22" fillId="0" borderId="46" xfId="62" applyFont="1" applyBorder="1" applyAlignment="1">
      <alignment horizontal="left" vertical="center" wrapText="1"/>
      <protection/>
    </xf>
    <xf numFmtId="0" fontId="22" fillId="0" borderId="51" xfId="62" applyFont="1" applyBorder="1" applyAlignment="1">
      <alignment horizontal="center" vertical="top" wrapText="1"/>
      <protection/>
    </xf>
    <xf numFmtId="0" fontId="22" fillId="0" borderId="49" xfId="62" applyFont="1" applyBorder="1" applyAlignment="1">
      <alignment horizontal="center" vertical="top" wrapText="1"/>
      <protection/>
    </xf>
    <xf numFmtId="0" fontId="2" fillId="0" borderId="49" xfId="62" applyFont="1" applyBorder="1" applyAlignment="1">
      <alignment vertical="top" wrapText="1"/>
      <protection/>
    </xf>
    <xf numFmtId="0" fontId="2" fillId="0" borderId="45" xfId="62" applyFont="1" applyBorder="1" applyAlignment="1">
      <alignment horizontal="center" vertical="top" wrapText="1"/>
      <protection/>
    </xf>
    <xf numFmtId="0" fontId="2" fillId="0" borderId="45" xfId="62" applyFont="1" applyBorder="1" applyAlignment="1">
      <alignment vertical="top" wrapText="1"/>
      <protection/>
    </xf>
    <xf numFmtId="0" fontId="2" fillId="0" borderId="49" xfId="62" applyFont="1" applyBorder="1" applyAlignment="1">
      <alignment horizontal="right" vertical="top" wrapText="1"/>
      <protection/>
    </xf>
    <xf numFmtId="0" fontId="2" fillId="0" borderId="46" xfId="62" applyFont="1" applyBorder="1" applyAlignment="1">
      <alignment horizontal="center" vertical="top" wrapText="1"/>
      <protection/>
    </xf>
    <xf numFmtId="165" fontId="2" fillId="0" borderId="0" xfId="42" applyNumberFormat="1" applyFont="1" applyFill="1" applyBorder="1" applyAlignment="1">
      <alignment horizontal="center" vertical="top" wrapText="1"/>
    </xf>
    <xf numFmtId="0" fontId="2" fillId="0" borderId="49" xfId="62" applyFont="1" applyBorder="1" applyAlignment="1">
      <alignment horizontal="center" vertical="top" wrapText="1"/>
      <protection/>
    </xf>
    <xf numFmtId="0" fontId="22" fillId="0" borderId="0" xfId="62" applyFont="1" applyBorder="1" applyAlignment="1">
      <alignment vertical="top" wrapText="1"/>
      <protection/>
    </xf>
    <xf numFmtId="0" fontId="22" fillId="0" borderId="0" xfId="62" applyFont="1" applyBorder="1" applyAlignment="1">
      <alignment horizontal="left" vertical="center" wrapText="1"/>
      <protection/>
    </xf>
    <xf numFmtId="165" fontId="2" fillId="0" borderId="47" xfId="42" applyNumberFormat="1" applyFont="1" applyBorder="1" applyAlignment="1">
      <alignment horizontal="center" vertical="top" wrapText="1"/>
    </xf>
    <xf numFmtId="165" fontId="2" fillId="0" borderId="0" xfId="42" applyNumberFormat="1" applyFont="1" applyBorder="1" applyAlignment="1">
      <alignment horizontal="center" vertical="top" wrapText="1"/>
    </xf>
    <xf numFmtId="0" fontId="22" fillId="0" borderId="51" xfId="62" applyFont="1" applyBorder="1" applyAlignment="1">
      <alignment horizontal="center" vertical="top" wrapText="1"/>
      <protection/>
    </xf>
    <xf numFmtId="165" fontId="2" fillId="0" borderId="0" xfId="62" applyNumberFormat="1" applyFont="1">
      <alignment/>
      <protection/>
    </xf>
    <xf numFmtId="165" fontId="2" fillId="0" borderId="43" xfId="42" applyNumberFormat="1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27" fillId="0" borderId="66" xfId="0" applyFont="1" applyBorder="1" applyAlignment="1">
      <alignment horizontal="center" vertical="top" wrapText="1"/>
    </xf>
    <xf numFmtId="0" fontId="27" fillId="0" borderId="46" xfId="0" applyFont="1" applyBorder="1" applyAlignment="1">
      <alignment horizontal="left" vertical="center" wrapText="1"/>
    </xf>
    <xf numFmtId="165" fontId="27" fillId="0" borderId="0" xfId="42" applyNumberFormat="1" applyFont="1" applyFill="1" applyBorder="1" applyAlignment="1">
      <alignment horizontal="center" vertical="top" wrapText="1"/>
    </xf>
    <xf numFmtId="0" fontId="22" fillId="0" borderId="0" xfId="0" applyFont="1" applyBorder="1" applyAlignment="1">
      <alignment/>
    </xf>
    <xf numFmtId="0" fontId="27" fillId="0" borderId="30" xfId="0" applyFont="1" applyBorder="1" applyAlignment="1">
      <alignment horizontal="center" vertical="top" wrapText="1"/>
    </xf>
    <xf numFmtId="0" fontId="27" fillId="0" borderId="68" xfId="0" applyFont="1" applyBorder="1" applyAlignment="1">
      <alignment horizontal="center" vertical="top" wrapText="1"/>
    </xf>
    <xf numFmtId="0" fontId="26" fillId="0" borderId="45" xfId="0" applyFont="1" applyBorder="1" applyAlignment="1">
      <alignment vertical="top" wrapText="1"/>
    </xf>
    <xf numFmtId="165" fontId="26" fillId="0" borderId="0" xfId="42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7" fillId="0" borderId="35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14" xfId="0" applyFont="1" applyBorder="1" applyAlignment="1">
      <alignment vertical="top" wrapText="1"/>
    </xf>
    <xf numFmtId="165" fontId="27" fillId="0" borderId="0" xfId="42" applyNumberFormat="1" applyFont="1" applyBorder="1" applyAlignment="1">
      <alignment horizontal="center" vertical="top" wrapText="1"/>
    </xf>
    <xf numFmtId="165" fontId="22" fillId="0" borderId="47" xfId="42" applyNumberFormat="1" applyFont="1" applyBorder="1" applyAlignment="1">
      <alignment horizontal="center" vertical="top" wrapText="1"/>
    </xf>
    <xf numFmtId="0" fontId="22" fillId="0" borderId="0" xfId="62" applyFont="1" applyBorder="1">
      <alignment/>
      <protection/>
    </xf>
    <xf numFmtId="165" fontId="22" fillId="0" borderId="43" xfId="42" applyNumberFormat="1" applyFont="1" applyBorder="1" applyAlignment="1">
      <alignment horizontal="center" vertical="top" wrapText="1"/>
    </xf>
    <xf numFmtId="165" fontId="2" fillId="0" borderId="43" xfId="42" applyNumberFormat="1" applyFont="1" applyBorder="1" applyAlignment="1">
      <alignment horizontal="center" vertical="top" wrapText="1"/>
    </xf>
    <xf numFmtId="165" fontId="22" fillId="0" borderId="13" xfId="42" applyNumberFormat="1" applyFont="1" applyBorder="1" applyAlignment="1">
      <alignment horizontal="center" vertical="top" wrapText="1"/>
    </xf>
    <xf numFmtId="0" fontId="22" fillId="0" borderId="45" xfId="62" applyFont="1" applyBorder="1" applyAlignment="1">
      <alignment horizontal="center" vertical="top" wrapText="1"/>
      <protection/>
    </xf>
    <xf numFmtId="0" fontId="22" fillId="0" borderId="12" xfId="62" applyFont="1" applyBorder="1" applyAlignment="1">
      <alignment vertical="top" wrapText="1"/>
      <protection/>
    </xf>
    <xf numFmtId="0" fontId="2" fillId="0" borderId="51" xfId="62" applyFont="1" applyBorder="1" applyAlignment="1">
      <alignment horizontal="center" vertical="top" wrapText="1"/>
      <protection/>
    </xf>
    <xf numFmtId="0" fontId="22" fillId="0" borderId="12" xfId="62" applyFont="1" applyBorder="1" applyAlignment="1">
      <alignment horizontal="center" vertical="top" wrapText="1"/>
      <protection/>
    </xf>
    <xf numFmtId="0" fontId="22" fillId="0" borderId="11" xfId="62" applyFont="1" applyBorder="1" applyAlignment="1">
      <alignment horizontal="center" vertical="center" wrapText="1"/>
      <protection/>
    </xf>
    <xf numFmtId="0" fontId="22" fillId="0" borderId="50" xfId="62" applyFont="1" applyBorder="1" applyAlignment="1">
      <alignment horizontal="center" vertical="top" wrapText="1"/>
      <protection/>
    </xf>
    <xf numFmtId="0" fontId="22" fillId="0" borderId="12" xfId="62" applyFont="1" applyBorder="1" applyAlignment="1">
      <alignment vertical="center" wrapText="1"/>
      <protection/>
    </xf>
    <xf numFmtId="0" fontId="22" fillId="0" borderId="0" xfId="62" applyFont="1" applyBorder="1" applyAlignment="1">
      <alignment horizontal="center" vertical="top" wrapText="1"/>
      <protection/>
    </xf>
    <xf numFmtId="0" fontId="2" fillId="0" borderId="0" xfId="62" applyFont="1" applyBorder="1" applyAlignment="1">
      <alignment horizontal="center" vertical="top" wrapText="1"/>
      <protection/>
    </xf>
    <xf numFmtId="0" fontId="2" fillId="0" borderId="0" xfId="62" applyFont="1" applyBorder="1" applyAlignment="1">
      <alignment horizontal="right" vertical="top" wrapText="1"/>
      <protection/>
    </xf>
    <xf numFmtId="165" fontId="2" fillId="0" borderId="58" xfId="42" applyNumberFormat="1" applyFont="1" applyBorder="1" applyAlignment="1">
      <alignment horizontal="center" vertical="top" wrapText="1"/>
    </xf>
    <xf numFmtId="165" fontId="22" fillId="0" borderId="50" xfId="42" applyNumberFormat="1" applyFont="1" applyBorder="1" applyAlignment="1">
      <alignment horizontal="center" vertical="top" wrapText="1"/>
    </xf>
    <xf numFmtId="0" fontId="22" fillId="0" borderId="0" xfId="62" applyFont="1" applyAlignment="1">
      <alignment horizontal="center" wrapText="1"/>
      <protection/>
    </xf>
    <xf numFmtId="0" fontId="2" fillId="0" borderId="0" xfId="62" applyFont="1" applyAlignment="1">
      <alignment wrapText="1"/>
      <protection/>
    </xf>
    <xf numFmtId="165" fontId="2" fillId="0" borderId="0" xfId="42" applyNumberFormat="1" applyFont="1" applyAlignment="1">
      <alignment horizontal="center" wrapText="1"/>
    </xf>
    <xf numFmtId="0" fontId="22" fillId="0" borderId="0" xfId="62" applyFont="1" applyBorder="1" applyAlignment="1">
      <alignment horizontal="center"/>
      <protection/>
    </xf>
    <xf numFmtId="165" fontId="2" fillId="0" borderId="0" xfId="42" applyNumberFormat="1" applyFont="1" applyBorder="1" applyAlignment="1">
      <alignment horizontal="center"/>
    </xf>
    <xf numFmtId="164" fontId="1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Alignment="1">
      <alignment/>
    </xf>
    <xf numFmtId="165" fontId="2" fillId="0" borderId="41" xfId="42" applyNumberFormat="1" applyFont="1" applyBorder="1" applyAlignment="1">
      <alignment horizontal="center" vertical="top" wrapText="1"/>
    </xf>
    <xf numFmtId="0" fontId="22" fillId="18" borderId="10" xfId="62" applyFont="1" applyFill="1" applyBorder="1" applyAlignment="1">
      <alignment horizontal="center" vertical="top" wrapText="1"/>
      <protection/>
    </xf>
    <xf numFmtId="165" fontId="2" fillId="0" borderId="47" xfId="42" applyNumberFormat="1" applyFont="1" applyBorder="1" applyAlignment="1">
      <alignment horizontal="center" vertical="top" wrapText="1"/>
    </xf>
    <xf numFmtId="165" fontId="22" fillId="0" borderId="19" xfId="42" applyNumberFormat="1" applyFont="1" applyBorder="1" applyAlignment="1">
      <alignment horizontal="center" vertical="top" wrapText="1"/>
    </xf>
    <xf numFmtId="165" fontId="2" fillId="0" borderId="34" xfId="42" applyNumberFormat="1" applyFont="1" applyBorder="1" applyAlignment="1">
      <alignment horizontal="center" vertical="top"/>
    </xf>
    <xf numFmtId="165" fontId="2" fillId="0" borderId="33" xfId="42" applyNumberFormat="1" applyFont="1" applyBorder="1" applyAlignment="1">
      <alignment horizontal="center" vertical="top" wrapText="1"/>
    </xf>
    <xf numFmtId="165" fontId="22" fillId="0" borderId="28" xfId="42" applyNumberFormat="1" applyFont="1" applyBorder="1" applyAlignment="1">
      <alignment horizontal="center" vertical="top" wrapText="1"/>
    </xf>
    <xf numFmtId="165" fontId="2" fillId="0" borderId="34" xfId="42" applyNumberFormat="1" applyFont="1" applyBorder="1" applyAlignment="1">
      <alignment horizontal="center" vertical="top" wrapText="1"/>
    </xf>
    <xf numFmtId="165" fontId="2" fillId="0" borderId="43" xfId="0" applyNumberFormat="1" applyFont="1" applyBorder="1" applyAlignment="1">
      <alignment horizontal="center" vertical="top" wrapText="1"/>
    </xf>
    <xf numFmtId="165" fontId="22" fillId="0" borderId="33" xfId="42" applyNumberFormat="1" applyFont="1" applyBorder="1" applyAlignment="1">
      <alignment horizontal="center" vertical="top" wrapText="1"/>
    </xf>
    <xf numFmtId="165" fontId="22" fillId="0" borderId="43" xfId="42" applyNumberFormat="1" applyFont="1" applyBorder="1" applyAlignment="1">
      <alignment horizontal="center" vertical="center" wrapText="1"/>
    </xf>
    <xf numFmtId="165" fontId="27" fillId="0" borderId="47" xfId="42" applyNumberFormat="1" applyFont="1" applyBorder="1" applyAlignment="1">
      <alignment horizontal="center" vertical="top" wrapText="1"/>
    </xf>
    <xf numFmtId="165" fontId="26" fillId="0" borderId="43" xfId="42" applyNumberFormat="1" applyFont="1" applyBorder="1" applyAlignment="1">
      <alignment horizontal="center" vertical="top" wrapText="1"/>
    </xf>
    <xf numFmtId="165" fontId="27" fillId="0" borderId="13" xfId="42" applyNumberFormat="1" applyFont="1" applyBorder="1" applyAlignment="1">
      <alignment horizontal="center" vertical="top" wrapText="1"/>
    </xf>
    <xf numFmtId="0" fontId="22" fillId="0" borderId="43" xfId="62" applyFont="1" applyBorder="1">
      <alignment/>
      <protection/>
    </xf>
    <xf numFmtId="165" fontId="22" fillId="0" borderId="13" xfId="42" applyNumberFormat="1" applyFont="1" applyFill="1" applyBorder="1" applyAlignment="1">
      <alignment horizontal="center" vertical="top" wrapText="1"/>
    </xf>
    <xf numFmtId="165" fontId="22" fillId="0" borderId="13" xfId="42" applyNumberFormat="1" applyFont="1" applyBorder="1" applyAlignment="1">
      <alignment horizontal="center" vertical="center" wrapText="1"/>
    </xf>
    <xf numFmtId="0" fontId="11" fillId="0" borderId="61" xfId="62" applyFont="1" applyBorder="1" applyAlignment="1">
      <alignment horizontal="center" vertical="top" wrapText="1"/>
      <protection/>
    </xf>
    <xf numFmtId="0" fontId="11" fillId="0" borderId="0" xfId="62" applyFont="1" applyBorder="1" applyAlignment="1">
      <alignment vertical="top" wrapText="1"/>
      <protection/>
    </xf>
    <xf numFmtId="0" fontId="11" fillId="0" borderId="4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61" xfId="0" applyFont="1" applyBorder="1" applyAlignment="1">
      <alignment horizontal="center" vertical="top" wrapText="1"/>
    </xf>
    <xf numFmtId="0" fontId="11" fillId="0" borderId="58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165" fontId="11" fillId="0" borderId="43" xfId="42" applyNumberFormat="1" applyFont="1" applyBorder="1" applyAlignment="1">
      <alignment horizontal="center" vertical="center" wrapText="1"/>
    </xf>
    <xf numFmtId="165" fontId="11" fillId="0" borderId="0" xfId="42" applyNumberFormat="1" applyFont="1" applyFill="1" applyBorder="1" applyAlignment="1">
      <alignment horizontal="center" vertical="center" wrapText="1"/>
    </xf>
    <xf numFmtId="165" fontId="11" fillId="0" borderId="0" xfId="42" applyNumberFormat="1" applyFont="1" applyBorder="1" applyAlignment="1">
      <alignment horizontal="center" vertical="top" wrapText="1"/>
    </xf>
    <xf numFmtId="165" fontId="11" fillId="0" borderId="0" xfId="62" applyNumberFormat="1" applyFont="1">
      <alignment/>
      <protection/>
    </xf>
    <xf numFmtId="165" fontId="11" fillId="0" borderId="0" xfId="42" applyNumberFormat="1" applyFont="1" applyFill="1" applyBorder="1" applyAlignment="1">
      <alignment horizontal="center" vertical="top" wrapText="1"/>
    </xf>
    <xf numFmtId="165" fontId="11" fillId="0" borderId="43" xfId="42" applyNumberFormat="1" applyFont="1" applyBorder="1" applyAlignment="1">
      <alignment horizontal="center" vertical="top" wrapText="1"/>
    </xf>
    <xf numFmtId="165" fontId="11" fillId="0" borderId="49" xfId="42" applyNumberFormat="1" applyFont="1" applyBorder="1" applyAlignment="1">
      <alignment horizontal="center" vertical="top" wrapText="1"/>
    </xf>
    <xf numFmtId="0" fontId="11" fillId="0" borderId="0" xfId="62" applyFont="1">
      <alignment/>
      <protection/>
    </xf>
    <xf numFmtId="0" fontId="10" fillId="0" borderId="0" xfId="62" applyFont="1" applyFill="1" applyBorder="1" applyAlignment="1">
      <alignment horizontal="center"/>
      <protection/>
    </xf>
    <xf numFmtId="0" fontId="11" fillId="0" borderId="0" xfId="62" applyFont="1" applyFill="1">
      <alignment/>
      <protection/>
    </xf>
    <xf numFmtId="0" fontId="10" fillId="18" borderId="60" xfId="62" applyFont="1" applyFill="1" applyBorder="1" applyAlignment="1">
      <alignment horizontal="center" vertical="top" wrapText="1"/>
      <protection/>
    </xf>
    <xf numFmtId="0" fontId="11" fillId="0" borderId="40" xfId="62" applyFont="1" applyBorder="1" applyAlignment="1">
      <alignment horizontal="center" vertical="top" wrapText="1"/>
      <protection/>
    </xf>
    <xf numFmtId="0" fontId="10" fillId="18" borderId="0" xfId="62" applyFont="1" applyFill="1" applyBorder="1" applyAlignment="1">
      <alignment horizontal="center" vertical="top" wrapText="1"/>
      <protection/>
    </xf>
    <xf numFmtId="165" fontId="11" fillId="0" borderId="0" xfId="42" applyNumberFormat="1" applyFont="1" applyAlignment="1">
      <alignment/>
    </xf>
    <xf numFmtId="0" fontId="11" fillId="0" borderId="30" xfId="62" applyFont="1" applyBorder="1" applyAlignment="1">
      <alignment horizontal="center" vertical="top" wrapText="1"/>
      <protection/>
    </xf>
    <xf numFmtId="0" fontId="10" fillId="18" borderId="10" xfId="62" applyFont="1" applyFill="1" applyBorder="1" applyAlignment="1">
      <alignment horizontal="center" vertical="top" wrapText="1"/>
      <protection/>
    </xf>
    <xf numFmtId="0" fontId="10" fillId="0" borderId="40" xfId="62" applyFont="1" applyBorder="1" applyAlignment="1">
      <alignment horizontal="center" vertical="top" wrapText="1"/>
      <protection/>
    </xf>
    <xf numFmtId="0" fontId="11" fillId="0" borderId="0" xfId="62" applyFont="1" applyBorder="1" applyAlignment="1">
      <alignment horizontal="center" vertical="top" wrapText="1"/>
      <protection/>
    </xf>
    <xf numFmtId="0" fontId="10" fillId="0" borderId="0" xfId="62" applyFont="1" applyBorder="1" applyAlignment="1">
      <alignment vertical="top" wrapText="1"/>
      <protection/>
    </xf>
    <xf numFmtId="0" fontId="10" fillId="0" borderId="0" xfId="62" applyFont="1" applyBorder="1" applyAlignment="1">
      <alignment horizontal="center" vertical="top" wrapText="1"/>
      <protection/>
    </xf>
    <xf numFmtId="0" fontId="11" fillId="0" borderId="17" xfId="62" applyFont="1" applyBorder="1" applyAlignment="1">
      <alignment horizontal="center" vertical="top" wrapText="1"/>
      <protection/>
    </xf>
    <xf numFmtId="0" fontId="11" fillId="0" borderId="48" xfId="62" applyFont="1" applyBorder="1" applyAlignment="1">
      <alignment horizontal="center" vertical="top" wrapText="1"/>
      <protection/>
    </xf>
    <xf numFmtId="0" fontId="11" fillId="0" borderId="62" xfId="62" applyFont="1" applyBorder="1" applyAlignment="1">
      <alignment horizontal="center" vertical="top" wrapText="1"/>
      <protection/>
    </xf>
    <xf numFmtId="0" fontId="10" fillId="0" borderId="48" xfId="62" applyFont="1" applyBorder="1" applyAlignment="1">
      <alignment vertical="top" wrapText="1"/>
      <protection/>
    </xf>
    <xf numFmtId="165" fontId="10" fillId="0" borderId="19" xfId="42" applyNumberFormat="1" applyFont="1" applyBorder="1" applyAlignment="1">
      <alignment horizontal="center" vertical="top" wrapText="1"/>
    </xf>
    <xf numFmtId="0" fontId="11" fillId="0" borderId="26" xfId="62" applyFont="1" applyBorder="1" applyAlignment="1">
      <alignment horizontal="center" vertical="top" wrapText="1"/>
      <protection/>
    </xf>
    <xf numFmtId="0" fontId="11" fillId="0" borderId="63" xfId="62" applyFont="1" applyBorder="1" applyAlignment="1">
      <alignment horizontal="center" vertical="top" wrapText="1"/>
      <protection/>
    </xf>
    <xf numFmtId="0" fontId="11" fillId="0" borderId="51" xfId="62" applyFont="1" applyBorder="1" applyAlignment="1">
      <alignment horizontal="center" vertical="top" wrapText="1"/>
      <protection/>
    </xf>
    <xf numFmtId="0" fontId="11" fillId="0" borderId="49" xfId="62" applyFont="1" applyBorder="1" applyAlignment="1">
      <alignment horizontal="center" vertical="top" wrapText="1"/>
      <protection/>
    </xf>
    <xf numFmtId="0" fontId="11" fillId="0" borderId="49" xfId="62" applyFont="1" applyBorder="1" applyAlignment="1">
      <alignment vertical="top" wrapText="1"/>
      <protection/>
    </xf>
    <xf numFmtId="0" fontId="11" fillId="0" borderId="49" xfId="0" applyFont="1" applyBorder="1" applyAlignment="1">
      <alignment vertical="top" wrapText="1"/>
    </xf>
    <xf numFmtId="0" fontId="11" fillId="0" borderId="49" xfId="0" applyFont="1" applyBorder="1" applyAlignment="1">
      <alignment horizontal="center" vertical="top" wrapText="1"/>
    </xf>
    <xf numFmtId="0" fontId="11" fillId="0" borderId="58" xfId="62" applyFont="1" applyBorder="1" applyAlignment="1">
      <alignment horizontal="center" vertical="top" wrapText="1"/>
      <protection/>
    </xf>
    <xf numFmtId="0" fontId="10" fillId="0" borderId="57" xfId="62" applyFont="1" applyBorder="1" applyAlignment="1">
      <alignment horizontal="center" vertical="top" wrapText="1"/>
      <protection/>
    </xf>
    <xf numFmtId="0" fontId="10" fillId="0" borderId="27" xfId="62" applyFont="1" applyBorder="1" applyAlignment="1">
      <alignment vertical="top" wrapText="1"/>
      <protection/>
    </xf>
    <xf numFmtId="165" fontId="11" fillId="0" borderId="34" xfId="42" applyNumberFormat="1" applyFont="1" applyBorder="1" applyAlignment="1">
      <alignment horizontal="center" vertical="top" wrapText="1"/>
    </xf>
    <xf numFmtId="0" fontId="11" fillId="0" borderId="57" xfId="62" applyFont="1" applyBorder="1" applyAlignment="1">
      <alignment horizontal="center" vertical="top" wrapText="1"/>
      <protection/>
    </xf>
    <xf numFmtId="0" fontId="10" fillId="0" borderId="57" xfId="62" applyFont="1" applyBorder="1" applyAlignment="1">
      <alignment vertical="top" wrapText="1"/>
      <protection/>
    </xf>
    <xf numFmtId="165" fontId="10" fillId="0" borderId="34" xfId="42" applyNumberFormat="1" applyFont="1" applyBorder="1" applyAlignment="1">
      <alignment horizontal="center" vertical="top" wrapText="1"/>
    </xf>
    <xf numFmtId="0" fontId="11" fillId="0" borderId="35" xfId="62" applyFont="1" applyBorder="1" applyAlignment="1">
      <alignment horizontal="center" vertical="top" wrapText="1"/>
      <protection/>
    </xf>
    <xf numFmtId="0" fontId="11" fillId="0" borderId="14" xfId="62" applyFont="1" applyBorder="1" applyAlignment="1">
      <alignment horizontal="center" vertical="top" wrapText="1"/>
      <protection/>
    </xf>
    <xf numFmtId="0" fontId="10" fillId="0" borderId="14" xfId="62" applyFont="1" applyBorder="1" applyAlignment="1">
      <alignment vertical="top" wrapText="1"/>
      <protection/>
    </xf>
    <xf numFmtId="165" fontId="10" fillId="0" borderId="13" xfId="42" applyNumberFormat="1" applyFont="1" applyBorder="1" applyAlignment="1">
      <alignment horizontal="center" vertical="top" wrapText="1"/>
    </xf>
    <xf numFmtId="165" fontId="11" fillId="0" borderId="43" xfId="62" applyNumberFormat="1" applyFont="1" applyBorder="1" applyAlignment="1">
      <alignment horizontal="center" vertical="top" wrapText="1"/>
      <protection/>
    </xf>
    <xf numFmtId="0" fontId="10" fillId="0" borderId="67" xfId="62" applyFont="1" applyBorder="1" applyAlignment="1">
      <alignment horizontal="center" vertical="top" wrapText="1"/>
      <protection/>
    </xf>
    <xf numFmtId="0" fontId="11" fillId="0" borderId="66" xfId="62" applyFont="1" applyBorder="1" applyAlignment="1">
      <alignment horizontal="center" vertical="top" wrapText="1"/>
      <protection/>
    </xf>
    <xf numFmtId="0" fontId="10" fillId="0" borderId="46" xfId="0" applyFont="1" applyBorder="1" applyAlignment="1">
      <alignment/>
    </xf>
    <xf numFmtId="165" fontId="10" fillId="0" borderId="47" xfId="42" applyNumberFormat="1" applyFont="1" applyBorder="1" applyAlignment="1">
      <alignment horizontal="center" vertical="top" wrapText="1"/>
    </xf>
    <xf numFmtId="0" fontId="10" fillId="0" borderId="49" xfId="0" applyFont="1" applyBorder="1" applyAlignment="1">
      <alignment/>
    </xf>
    <xf numFmtId="165" fontId="10" fillId="0" borderId="43" xfId="42" applyNumberFormat="1" applyFont="1" applyBorder="1" applyAlignment="1">
      <alignment horizontal="center" vertical="top" wrapText="1"/>
    </xf>
    <xf numFmtId="0" fontId="10" fillId="0" borderId="15" xfId="62" applyFont="1" applyBorder="1" applyAlignment="1">
      <alignment horizontal="center" vertical="top" wrapText="1"/>
      <protection/>
    </xf>
    <xf numFmtId="0" fontId="10" fillId="0" borderId="66" xfId="62" applyFont="1" applyBorder="1" applyAlignment="1">
      <alignment horizontal="center" vertical="top" wrapText="1"/>
      <protection/>
    </xf>
    <xf numFmtId="0" fontId="10" fillId="0" borderId="69" xfId="62" applyFont="1" applyBorder="1" applyAlignment="1">
      <alignment horizontal="center" vertical="top" wrapText="1"/>
      <protection/>
    </xf>
    <xf numFmtId="0" fontId="10" fillId="0" borderId="46" xfId="62" applyFont="1" applyBorder="1" applyAlignment="1">
      <alignment vertical="top" wrapText="1"/>
      <protection/>
    </xf>
    <xf numFmtId="0" fontId="10" fillId="0" borderId="0" xfId="62" applyFont="1" applyBorder="1">
      <alignment/>
      <protection/>
    </xf>
    <xf numFmtId="0" fontId="11" fillId="0" borderId="49" xfId="62" applyFont="1" applyBorder="1" applyAlignment="1">
      <alignment horizontal="right" vertical="top" wrapText="1"/>
      <protection/>
    </xf>
    <xf numFmtId="0" fontId="11" fillId="0" borderId="0" xfId="62" applyFont="1" applyBorder="1">
      <alignment/>
      <protection/>
    </xf>
    <xf numFmtId="0" fontId="10" fillId="0" borderId="35" xfId="62" applyFont="1" applyBorder="1" applyAlignment="1">
      <alignment horizontal="center" vertical="top" wrapText="1"/>
      <protection/>
    </xf>
    <xf numFmtId="165" fontId="11" fillId="0" borderId="0" xfId="62" applyNumberFormat="1" applyFont="1" applyBorder="1">
      <alignment/>
      <protection/>
    </xf>
    <xf numFmtId="0" fontId="11" fillId="0" borderId="60" xfId="62" applyFont="1" applyBorder="1" applyAlignment="1">
      <alignment horizontal="center" vertical="top" wrapText="1"/>
      <protection/>
    </xf>
    <xf numFmtId="0" fontId="10" fillId="0" borderId="60" xfId="62" applyFont="1" applyBorder="1" applyAlignment="1">
      <alignment horizontal="left" vertical="center" wrapText="1"/>
      <protection/>
    </xf>
    <xf numFmtId="165" fontId="11" fillId="0" borderId="47" xfId="42" applyNumberFormat="1" applyFont="1" applyBorder="1" applyAlignment="1">
      <alignment horizontal="center" vertical="center" wrapText="1"/>
    </xf>
    <xf numFmtId="165" fontId="11" fillId="0" borderId="0" xfId="42" applyNumberFormat="1" applyFont="1" applyBorder="1" applyAlignment="1">
      <alignment horizontal="center" vertical="center" wrapText="1"/>
    </xf>
    <xf numFmtId="0" fontId="11" fillId="0" borderId="0" xfId="62" applyFont="1" applyBorder="1" applyAlignment="1">
      <alignment horizontal="left" vertical="center" wrapText="1"/>
      <protection/>
    </xf>
    <xf numFmtId="165" fontId="10" fillId="0" borderId="13" xfId="42" applyNumberFormat="1" applyFont="1" applyFill="1" applyBorder="1" applyAlignment="1">
      <alignment horizontal="center" vertical="top" wrapText="1"/>
    </xf>
    <xf numFmtId="165" fontId="10" fillId="0" borderId="0" xfId="42" applyNumberFormat="1" applyFont="1" applyFill="1" applyBorder="1" applyAlignment="1">
      <alignment horizontal="center" vertical="top" wrapText="1"/>
    </xf>
    <xf numFmtId="0" fontId="11" fillId="0" borderId="11" xfId="62" applyFont="1" applyBorder="1" applyAlignment="1">
      <alignment horizontal="center" vertical="top" wrapText="1"/>
      <protection/>
    </xf>
    <xf numFmtId="0" fontId="11" fillId="0" borderId="50" xfId="62" applyFont="1" applyBorder="1" applyAlignment="1">
      <alignment horizontal="center" vertical="top" wrapText="1"/>
      <protection/>
    </xf>
    <xf numFmtId="0" fontId="10" fillId="0" borderId="49" xfId="62" applyFont="1" applyBorder="1" applyAlignment="1">
      <alignment vertical="top" wrapText="1"/>
      <protection/>
    </xf>
    <xf numFmtId="0" fontId="11" fillId="0" borderId="68" xfId="62" applyFont="1" applyBorder="1" applyAlignment="1">
      <alignment horizontal="center" vertical="top" wrapText="1"/>
      <protection/>
    </xf>
    <xf numFmtId="165" fontId="11" fillId="0" borderId="41" xfId="42" applyNumberFormat="1" applyFont="1" applyBorder="1" applyAlignment="1">
      <alignment horizontal="center" vertical="top" wrapText="1"/>
    </xf>
    <xf numFmtId="0" fontId="11" fillId="0" borderId="45" xfId="62" applyFont="1" applyBorder="1" applyAlignment="1">
      <alignment horizontal="center" vertical="top" wrapText="1"/>
      <protection/>
    </xf>
    <xf numFmtId="0" fontId="11" fillId="0" borderId="45" xfId="62" applyFont="1" applyBorder="1" applyAlignment="1">
      <alignment vertical="top" wrapText="1"/>
      <protection/>
    </xf>
    <xf numFmtId="0" fontId="10" fillId="0" borderId="0" xfId="62" applyFont="1" applyBorder="1" applyAlignment="1">
      <alignment horizontal="left" vertical="center" wrapText="1"/>
      <protection/>
    </xf>
    <xf numFmtId="0" fontId="10" fillId="0" borderId="0" xfId="62" applyFont="1" applyBorder="1" applyAlignment="1">
      <alignment vertical="center" wrapText="1"/>
      <protection/>
    </xf>
    <xf numFmtId="165" fontId="10" fillId="0" borderId="43" xfId="42" applyNumberFormat="1" applyFont="1" applyBorder="1" applyAlignment="1">
      <alignment horizontal="center" vertical="center" wrapText="1"/>
    </xf>
    <xf numFmtId="0" fontId="11" fillId="0" borderId="49" xfId="62" applyFont="1" applyBorder="1" applyAlignment="1">
      <alignment vertical="center" wrapText="1"/>
      <protection/>
    </xf>
    <xf numFmtId="0" fontId="11" fillId="0" borderId="61" xfId="62" applyFont="1" applyBorder="1" applyAlignment="1">
      <alignment horizontal="right" vertical="top" wrapText="1"/>
      <protection/>
    </xf>
    <xf numFmtId="0" fontId="11" fillId="0" borderId="10" xfId="62" applyFont="1" applyBorder="1" applyAlignment="1">
      <alignment vertical="top" wrapText="1"/>
      <protection/>
    </xf>
    <xf numFmtId="0" fontId="11" fillId="0" borderId="49" xfId="0" applyFont="1" applyBorder="1" applyAlignment="1">
      <alignment/>
    </xf>
    <xf numFmtId="0" fontId="10" fillId="0" borderId="60" xfId="62" applyFont="1" applyBorder="1" applyAlignment="1">
      <alignment vertical="center" wrapText="1"/>
      <protection/>
    </xf>
    <xf numFmtId="0" fontId="11" fillId="0" borderId="61" xfId="62" applyFont="1" applyBorder="1" applyAlignment="1">
      <alignment horizontal="center" vertical="center" wrapText="1"/>
      <protection/>
    </xf>
    <xf numFmtId="0" fontId="10" fillId="0" borderId="60" xfId="62" applyFont="1" applyBorder="1" applyAlignment="1">
      <alignment vertical="top" wrapText="1"/>
      <protection/>
    </xf>
    <xf numFmtId="165" fontId="11" fillId="0" borderId="47" xfId="42" applyNumberFormat="1" applyFont="1" applyBorder="1" applyAlignment="1">
      <alignment horizontal="center" vertical="top" wrapText="1"/>
    </xf>
    <xf numFmtId="0" fontId="10" fillId="0" borderId="51" xfId="62" applyFont="1" applyBorder="1" applyAlignment="1">
      <alignment horizontal="center" vertical="top" wrapText="1"/>
      <protection/>
    </xf>
    <xf numFmtId="0" fontId="10" fillId="0" borderId="61" xfId="62" applyFont="1" applyBorder="1" applyAlignment="1">
      <alignment horizontal="center" vertical="top" wrapText="1"/>
      <protection/>
    </xf>
    <xf numFmtId="0" fontId="10" fillId="0" borderId="14" xfId="62" applyFont="1" applyBorder="1" applyAlignment="1">
      <alignment horizontal="center" vertical="top" wrapText="1"/>
      <protection/>
    </xf>
    <xf numFmtId="0" fontId="11" fillId="0" borderId="46" xfId="62" applyFont="1" applyBorder="1" applyAlignment="1">
      <alignment horizontal="center" vertical="top" wrapText="1"/>
      <protection/>
    </xf>
    <xf numFmtId="165" fontId="10" fillId="0" borderId="0" xfId="42" applyNumberFormat="1" applyFont="1" applyBorder="1" applyAlignment="1">
      <alignment horizontal="center" vertical="top" wrapText="1"/>
    </xf>
    <xf numFmtId="165" fontId="10" fillId="0" borderId="52" xfId="42" applyNumberFormat="1" applyFont="1" applyBorder="1" applyAlignment="1">
      <alignment horizontal="center" vertical="top" wrapText="1"/>
    </xf>
    <xf numFmtId="0" fontId="11" fillId="0" borderId="0" xfId="62" applyFont="1" applyAlignment="1">
      <alignment horizontal="center"/>
      <protection/>
    </xf>
    <xf numFmtId="165" fontId="11" fillId="0" borderId="0" xfId="62" applyNumberFormat="1" applyFont="1" applyAlignment="1">
      <alignment horizontal="center"/>
      <protection/>
    </xf>
    <xf numFmtId="165" fontId="11" fillId="0" borderId="51" xfId="42" applyNumberFormat="1" applyFont="1" applyFill="1" applyBorder="1" applyAlignment="1">
      <alignment horizontal="center" vertical="center" wrapText="1"/>
    </xf>
    <xf numFmtId="165" fontId="11" fillId="0" borderId="51" xfId="42" applyNumberFormat="1" applyFont="1" applyFill="1" applyBorder="1" applyAlignment="1">
      <alignment horizontal="center" vertical="top" wrapText="1"/>
    </xf>
    <xf numFmtId="165" fontId="11" fillId="0" borderId="51" xfId="42" applyNumberFormat="1" applyFont="1" applyBorder="1" applyAlignment="1">
      <alignment horizontal="center" vertical="center" wrapText="1"/>
    </xf>
    <xf numFmtId="165" fontId="11" fillId="0" borderId="27" xfId="42" applyNumberFormat="1" applyFont="1" applyBorder="1" applyAlignment="1">
      <alignment horizontal="center" vertical="top" wrapText="1"/>
    </xf>
    <xf numFmtId="165" fontId="11" fillId="0" borderId="0" xfId="62" applyNumberFormat="1" applyFont="1" applyBorder="1" applyAlignment="1">
      <alignment horizontal="center" vertical="top" wrapText="1"/>
      <protection/>
    </xf>
    <xf numFmtId="165" fontId="10" fillId="0" borderId="46" xfId="42" applyNumberFormat="1" applyFont="1" applyBorder="1" applyAlignment="1">
      <alignment horizontal="center" vertical="top" wrapText="1"/>
    </xf>
    <xf numFmtId="165" fontId="10" fillId="0" borderId="49" xfId="42" applyNumberFormat="1" applyFont="1" applyBorder="1" applyAlignment="1">
      <alignment horizontal="center" vertical="top" wrapText="1"/>
    </xf>
    <xf numFmtId="165" fontId="10" fillId="0" borderId="60" xfId="42" applyNumberFormat="1" applyFont="1" applyBorder="1" applyAlignment="1">
      <alignment horizontal="center" vertical="top" wrapText="1"/>
    </xf>
    <xf numFmtId="165" fontId="11" fillId="0" borderId="67" xfId="42" applyNumberFormat="1" applyFont="1" applyBorder="1" applyAlignment="1">
      <alignment horizontal="center" vertical="center" wrapText="1"/>
    </xf>
    <xf numFmtId="165" fontId="11" fillId="0" borderId="45" xfId="42" applyNumberFormat="1" applyFont="1" applyBorder="1" applyAlignment="1">
      <alignment horizontal="center" vertical="top" wrapText="1"/>
    </xf>
    <xf numFmtId="165" fontId="10" fillId="0" borderId="49" xfId="42" applyNumberFormat="1" applyFont="1" applyBorder="1" applyAlignment="1">
      <alignment horizontal="center" vertical="center" wrapText="1"/>
    </xf>
    <xf numFmtId="165" fontId="11" fillId="0" borderId="49" xfId="42" applyNumberFormat="1" applyFont="1" applyBorder="1" applyAlignment="1">
      <alignment horizontal="center" vertical="center" wrapText="1"/>
    </xf>
    <xf numFmtId="165" fontId="11" fillId="0" borderId="10" xfId="42" applyNumberFormat="1" applyFont="1" applyBorder="1" applyAlignment="1">
      <alignment horizontal="center" vertical="top" wrapText="1"/>
    </xf>
    <xf numFmtId="165" fontId="10" fillId="0" borderId="46" xfId="42" applyNumberFormat="1" applyFont="1" applyFill="1" applyBorder="1" applyAlignment="1">
      <alignment horizontal="center" vertical="top" wrapText="1"/>
    </xf>
    <xf numFmtId="165" fontId="11" fillId="0" borderId="49" xfId="42" applyNumberFormat="1" applyFont="1" applyFill="1" applyBorder="1" applyAlignment="1">
      <alignment horizontal="center" vertical="top" wrapText="1"/>
    </xf>
    <xf numFmtId="165" fontId="11" fillId="0" borderId="46" xfId="42" applyNumberFormat="1" applyFont="1" applyBorder="1" applyAlignment="1">
      <alignment horizontal="center" vertical="center" wrapText="1"/>
    </xf>
    <xf numFmtId="165" fontId="11" fillId="0" borderId="46" xfId="42" applyNumberFormat="1" applyFont="1" applyBorder="1" applyAlignment="1">
      <alignment horizontal="center" vertical="top" wrapText="1"/>
    </xf>
    <xf numFmtId="165" fontId="11" fillId="0" borderId="0" xfId="40" applyNumberFormat="1" applyFont="1" applyFill="1" applyAlignment="1">
      <alignment/>
    </xf>
    <xf numFmtId="165" fontId="12" fillId="0" borderId="0" xfId="40" applyNumberFormat="1" applyFont="1" applyFill="1" applyAlignment="1">
      <alignment/>
    </xf>
    <xf numFmtId="165" fontId="8" fillId="0" borderId="0" xfId="40" applyNumberFormat="1" applyFont="1" applyFill="1" applyAlignment="1">
      <alignment/>
    </xf>
    <xf numFmtId="165" fontId="11" fillId="0" borderId="0" xfId="40" applyNumberFormat="1" applyFont="1" applyFill="1" applyAlignment="1">
      <alignment/>
    </xf>
    <xf numFmtId="165" fontId="11" fillId="0" borderId="0" xfId="40" applyNumberFormat="1" applyFont="1" applyFill="1" applyAlignment="1">
      <alignment horizontal="left" vertical="center" indent="1"/>
    </xf>
    <xf numFmtId="165" fontId="10" fillId="0" borderId="0" xfId="40" applyNumberFormat="1" applyFont="1" applyFill="1" applyAlignment="1">
      <alignment/>
    </xf>
    <xf numFmtId="164" fontId="11" fillId="0" borderId="0" xfId="65" applyNumberFormat="1" applyFont="1" applyFill="1">
      <alignment/>
      <protection/>
    </xf>
    <xf numFmtId="165" fontId="2" fillId="0" borderId="0" xfId="62" applyNumberFormat="1" applyFont="1" applyBorder="1">
      <alignment/>
      <protection/>
    </xf>
    <xf numFmtId="165" fontId="11" fillId="0" borderId="0" xfId="0" applyNumberFormat="1" applyFont="1" applyAlignment="1">
      <alignment/>
    </xf>
    <xf numFmtId="166" fontId="16" fillId="0" borderId="47" xfId="65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65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9" xfId="65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4" xfId="65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8" xfId="65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3" xfId="65" applyNumberFormat="1" applyFont="1" applyFill="1" applyBorder="1" applyAlignment="1" applyProtection="1">
      <alignment horizontal="right" vertical="center" wrapText="1" indent="1"/>
      <protection/>
    </xf>
    <xf numFmtId="166" fontId="12" fillId="0" borderId="33" xfId="65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6" xfId="65" applyNumberFormat="1" applyFont="1" applyFill="1" applyBorder="1" applyAlignment="1" applyProtection="1">
      <alignment horizontal="right" vertical="center" wrapText="1" indent="1"/>
      <protection/>
    </xf>
    <xf numFmtId="166" fontId="16" fillId="0" borderId="16" xfId="65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16" xfId="65" applyNumberFormat="1" applyFont="1" applyFill="1" applyBorder="1" applyAlignment="1" applyProtection="1">
      <alignment horizontal="right" vertical="center" wrapText="1" indent="1"/>
      <protection/>
    </xf>
    <xf numFmtId="166" fontId="16" fillId="0" borderId="16" xfId="0" applyNumberFormat="1" applyFont="1" applyBorder="1" applyAlignment="1" applyProtection="1">
      <alignment horizontal="right" vertical="center" wrapText="1" indent="1"/>
      <protection/>
    </xf>
    <xf numFmtId="166" fontId="16" fillId="0" borderId="14" xfId="65" applyNumberFormat="1" applyFont="1" applyFill="1" applyBorder="1" applyAlignment="1" applyProtection="1">
      <alignment horizontal="left" vertical="center" wrapText="1" indent="1"/>
      <protection/>
    </xf>
    <xf numFmtId="166" fontId="7" fillId="0" borderId="23" xfId="65" applyNumberFormat="1" applyFont="1" applyFill="1" applyBorder="1" applyAlignment="1" applyProtection="1">
      <alignment horizontal="right" vertical="center" wrapText="1" indent="1"/>
      <protection/>
    </xf>
    <xf numFmtId="166" fontId="7" fillId="0" borderId="19" xfId="65" applyNumberFormat="1" applyFont="1" applyFill="1" applyBorder="1" applyAlignment="1" applyProtection="1">
      <alignment horizontal="right" vertical="center" wrapText="1" indent="1"/>
      <protection/>
    </xf>
    <xf numFmtId="166" fontId="12" fillId="0" borderId="41" xfId="65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43" xfId="65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3" xfId="65" applyNumberFormat="1" applyFont="1" applyFill="1" applyBorder="1" applyAlignment="1" applyProtection="1">
      <alignment horizontal="right" vertical="center" wrapText="1" indent="1"/>
      <protection/>
    </xf>
    <xf numFmtId="166" fontId="7" fillId="0" borderId="32" xfId="65" applyNumberFormat="1" applyFont="1" applyFill="1" applyBorder="1" applyAlignment="1" applyProtection="1">
      <alignment horizontal="right" vertical="center" wrapText="1" indent="1"/>
      <protection/>
    </xf>
    <xf numFmtId="166" fontId="15" fillId="0" borderId="13" xfId="65" applyNumberFormat="1" applyFont="1" applyFill="1" applyBorder="1" applyAlignment="1" applyProtection="1">
      <alignment horizontal="right" vertical="center" wrapText="1" indent="1"/>
      <protection/>
    </xf>
    <xf numFmtId="0" fontId="34" fillId="0" borderId="0" xfId="66" applyFont="1" applyFill="1">
      <alignment/>
      <protection/>
    </xf>
    <xf numFmtId="0" fontId="22" fillId="0" borderId="0" xfId="66" applyFont="1" applyFill="1" applyAlignment="1">
      <alignment horizontal="centerContinuous" vertical="center"/>
      <protection/>
    </xf>
    <xf numFmtId="0" fontId="2" fillId="0" borderId="0" xfId="66" applyFont="1" applyFill="1" applyAlignment="1">
      <alignment horizontal="centerContinuous" vertical="center"/>
      <protection/>
    </xf>
    <xf numFmtId="0" fontId="31" fillId="0" borderId="0" xfId="66" applyFont="1" applyFill="1" applyAlignment="1">
      <alignment horizontal="right"/>
      <protection/>
    </xf>
    <xf numFmtId="0" fontId="30" fillId="0" borderId="70" xfId="66" applyFont="1" applyFill="1" applyBorder="1" applyAlignment="1">
      <alignment horizontal="center" vertical="center" wrapText="1"/>
      <protection/>
    </xf>
    <xf numFmtId="0" fontId="33" fillId="0" borderId="70" xfId="66" applyFont="1" applyFill="1" applyBorder="1" applyAlignment="1">
      <alignment horizontal="center" vertical="center" wrapText="1"/>
      <protection/>
    </xf>
    <xf numFmtId="0" fontId="33" fillId="0" borderId="71" xfId="66" applyFont="1" applyFill="1" applyBorder="1" applyAlignment="1">
      <alignment horizontal="center" vertical="center" wrapText="1"/>
      <protection/>
    </xf>
    <xf numFmtId="0" fontId="6" fillId="0" borderId="0" xfId="66" applyFill="1">
      <alignment/>
      <protection/>
    </xf>
    <xf numFmtId="37" fontId="33" fillId="0" borderId="72" xfId="66" applyNumberFormat="1" applyFont="1" applyFill="1" applyBorder="1" applyAlignment="1">
      <alignment horizontal="left" vertical="center" indent="1"/>
      <protection/>
    </xf>
    <xf numFmtId="0" fontId="33" fillId="0" borderId="50" xfId="66" applyFont="1" applyFill="1" applyBorder="1" applyAlignment="1">
      <alignment horizontal="left" vertical="center" indent="1"/>
      <protection/>
    </xf>
    <xf numFmtId="167" fontId="33" fillId="0" borderId="11" xfId="66" applyNumberFormat="1" applyFont="1" applyFill="1" applyBorder="1" applyAlignment="1">
      <alignment horizontal="right" vertical="center"/>
      <protection/>
    </xf>
    <xf numFmtId="167" fontId="33" fillId="0" borderId="50" xfId="66" applyNumberFormat="1" applyFont="1" applyFill="1" applyBorder="1" applyAlignment="1">
      <alignment vertical="center"/>
      <protection/>
    </xf>
    <xf numFmtId="167" fontId="33" fillId="0" borderId="50" xfId="66" applyNumberFormat="1" applyFont="1" applyFill="1" applyBorder="1" applyAlignment="1">
      <alignment horizontal="right" vertical="center"/>
      <protection/>
    </xf>
    <xf numFmtId="167" fontId="33" fillId="0" borderId="73" xfId="66" applyNumberFormat="1" applyFont="1" applyFill="1" applyBorder="1" applyAlignment="1">
      <alignment vertical="center"/>
      <protection/>
    </xf>
    <xf numFmtId="0" fontId="35" fillId="0" borderId="0" xfId="66" applyFont="1" applyFill="1" applyAlignment="1">
      <alignment vertical="center"/>
      <protection/>
    </xf>
    <xf numFmtId="37" fontId="5" fillId="0" borderId="74" xfId="66" applyNumberFormat="1" applyFont="1" applyFill="1" applyBorder="1" applyAlignment="1">
      <alignment horizontal="left" indent="1"/>
      <protection/>
    </xf>
    <xf numFmtId="0" fontId="5" fillId="0" borderId="75" xfId="66" applyFont="1" applyFill="1" applyBorder="1" applyAlignment="1">
      <alignment horizontal="left" indent="3"/>
      <protection/>
    </xf>
    <xf numFmtId="167" fontId="5" fillId="0" borderId="22" xfId="43" applyNumberFormat="1" applyFont="1" applyFill="1" applyBorder="1" applyAlignment="1" applyProtection="1" quotePrefix="1">
      <alignment horizontal="right"/>
      <protection locked="0"/>
    </xf>
    <xf numFmtId="167" fontId="5" fillId="0" borderId="75" xfId="43" applyNumberFormat="1" applyFont="1" applyFill="1" applyBorder="1" applyAlignment="1" applyProtection="1">
      <alignment vertical="center"/>
      <protection locked="0"/>
    </xf>
    <xf numFmtId="167" fontId="5" fillId="0" borderId="75" xfId="66" applyNumberFormat="1" applyFont="1" applyFill="1" applyBorder="1">
      <alignment/>
      <protection/>
    </xf>
    <xf numFmtId="167" fontId="5" fillId="0" borderId="75" xfId="43" applyNumberFormat="1" applyFont="1" applyFill="1" applyBorder="1" applyAlignment="1" applyProtection="1" quotePrefix="1">
      <alignment horizontal="right"/>
      <protection locked="0"/>
    </xf>
    <xf numFmtId="167" fontId="5" fillId="0" borderId="76" xfId="66" applyNumberFormat="1" applyFont="1" applyFill="1" applyBorder="1">
      <alignment/>
      <protection/>
    </xf>
    <xf numFmtId="37" fontId="5" fillId="0" borderId="77" xfId="66" applyNumberFormat="1" applyFont="1" applyFill="1" applyBorder="1" applyAlignment="1">
      <alignment horizontal="left" indent="1"/>
      <protection/>
    </xf>
    <xf numFmtId="0" fontId="5" fillId="0" borderId="62" xfId="66" applyFont="1" applyFill="1" applyBorder="1" applyAlignment="1">
      <alignment horizontal="left" indent="3"/>
      <protection/>
    </xf>
    <xf numFmtId="167" fontId="5" fillId="0" borderId="17" xfId="43" applyNumberFormat="1" applyFont="1" applyFill="1" applyBorder="1" applyAlignment="1" applyProtection="1">
      <alignment/>
      <protection locked="0"/>
    </xf>
    <xf numFmtId="167" fontId="5" fillId="0" borderId="62" xfId="43" applyNumberFormat="1" applyFont="1" applyFill="1" applyBorder="1" applyAlignment="1" applyProtection="1">
      <alignment vertical="center"/>
      <protection locked="0"/>
    </xf>
    <xf numFmtId="167" fontId="5" fillId="0" borderId="62" xfId="66" applyNumberFormat="1" applyFont="1" applyFill="1" applyBorder="1">
      <alignment/>
      <protection/>
    </xf>
    <xf numFmtId="167" fontId="5" fillId="0" borderId="62" xfId="43" applyNumberFormat="1" applyFont="1" applyFill="1" applyBorder="1" applyAlignment="1" applyProtection="1">
      <alignment/>
      <protection locked="0"/>
    </xf>
    <xf numFmtId="167" fontId="5" fillId="0" borderId="78" xfId="66" applyNumberFormat="1" applyFont="1" applyFill="1" applyBorder="1">
      <alignment/>
      <protection/>
    </xf>
    <xf numFmtId="167" fontId="5" fillId="0" borderId="17" xfId="66" applyNumberFormat="1" applyFont="1" applyFill="1" applyBorder="1" applyProtection="1">
      <alignment/>
      <protection locked="0"/>
    </xf>
    <xf numFmtId="167" fontId="5" fillId="0" borderId="62" xfId="66" applyNumberFormat="1" applyFont="1" applyFill="1" applyBorder="1" applyAlignment="1" applyProtection="1">
      <alignment vertical="center"/>
      <protection locked="0"/>
    </xf>
    <xf numFmtId="167" fontId="5" fillId="0" borderId="62" xfId="66" applyNumberFormat="1" applyFont="1" applyFill="1" applyBorder="1" applyProtection="1">
      <alignment/>
      <protection locked="0"/>
    </xf>
    <xf numFmtId="167" fontId="5" fillId="0" borderId="44" xfId="66" applyNumberFormat="1" applyFont="1" applyFill="1" applyBorder="1" applyProtection="1">
      <alignment/>
      <protection locked="0"/>
    </xf>
    <xf numFmtId="167" fontId="5" fillId="0" borderId="65" xfId="66" applyNumberFormat="1" applyFont="1" applyFill="1" applyBorder="1" applyAlignment="1" applyProtection="1">
      <alignment vertical="center"/>
      <protection locked="0"/>
    </xf>
    <xf numFmtId="167" fontId="5" fillId="0" borderId="65" xfId="66" applyNumberFormat="1" applyFont="1" applyFill="1" applyBorder="1">
      <alignment/>
      <protection/>
    </xf>
    <xf numFmtId="167" fontId="5" fillId="0" borderId="65" xfId="66" applyNumberFormat="1" applyFont="1" applyFill="1" applyBorder="1" applyProtection="1">
      <alignment/>
      <protection locked="0"/>
    </xf>
    <xf numFmtId="167" fontId="5" fillId="0" borderId="79" xfId="66" applyNumberFormat="1" applyFont="1" applyFill="1" applyBorder="1">
      <alignment/>
      <protection/>
    </xf>
    <xf numFmtId="167" fontId="33" fillId="0" borderId="11" xfId="66" applyNumberFormat="1" applyFont="1" applyFill="1" applyBorder="1" applyAlignment="1">
      <alignment vertical="center"/>
      <protection/>
    </xf>
    <xf numFmtId="0" fontId="35" fillId="0" borderId="0" xfId="66" applyFont="1" applyFill="1" applyAlignment="1">
      <alignment vertical="center"/>
      <protection/>
    </xf>
    <xf numFmtId="167" fontId="5" fillId="0" borderId="22" xfId="66" applyNumberFormat="1" applyFont="1" applyFill="1" applyBorder="1" applyProtection="1">
      <alignment/>
      <protection locked="0"/>
    </xf>
    <xf numFmtId="167" fontId="5" fillId="0" borderId="75" xfId="66" applyNumberFormat="1" applyFont="1" applyFill="1" applyBorder="1" applyAlignment="1" applyProtection="1">
      <alignment vertical="center"/>
      <protection locked="0"/>
    </xf>
    <xf numFmtId="167" fontId="5" fillId="0" borderId="75" xfId="66" applyNumberFormat="1" applyFont="1" applyFill="1" applyBorder="1" applyProtection="1">
      <alignment/>
      <protection locked="0"/>
    </xf>
    <xf numFmtId="37" fontId="5" fillId="0" borderId="77" xfId="66" applyNumberFormat="1" applyFont="1" applyFill="1" applyBorder="1" applyAlignment="1">
      <alignment horizontal="left" wrapText="1" indent="1"/>
      <protection/>
    </xf>
    <xf numFmtId="0" fontId="30" fillId="0" borderId="50" xfId="66" applyFont="1" applyFill="1" applyBorder="1" applyAlignment="1">
      <alignment horizontal="left" vertical="center" indent="1"/>
      <protection/>
    </xf>
    <xf numFmtId="0" fontId="36" fillId="0" borderId="0" xfId="66" applyFont="1" applyFill="1" applyAlignment="1">
      <alignment vertical="center"/>
      <protection/>
    </xf>
    <xf numFmtId="167" fontId="30" fillId="0" borderId="11" xfId="66" applyNumberFormat="1" applyFont="1" applyFill="1" applyBorder="1" applyAlignment="1">
      <alignment horizontal="center" vertical="center" wrapText="1"/>
      <protection/>
    </xf>
    <xf numFmtId="167" fontId="30" fillId="0" borderId="50" xfId="66" applyNumberFormat="1" applyFont="1" applyFill="1" applyBorder="1" applyAlignment="1">
      <alignment horizontal="center" vertical="center" wrapText="1"/>
      <protection/>
    </xf>
    <xf numFmtId="167" fontId="33" fillId="0" borderId="50" xfId="66" applyNumberFormat="1" applyFont="1" applyFill="1" applyBorder="1" applyAlignment="1">
      <alignment horizontal="center" vertical="center" wrapText="1"/>
      <protection/>
    </xf>
    <xf numFmtId="167" fontId="33" fillId="0" borderId="73" xfId="66" applyNumberFormat="1" applyFont="1" applyFill="1" applyBorder="1" applyAlignment="1">
      <alignment horizontal="center" vertical="center" wrapText="1"/>
      <protection/>
    </xf>
    <xf numFmtId="0" fontId="33" fillId="0" borderId="72" xfId="66" applyFont="1" applyFill="1" applyBorder="1" applyAlignment="1">
      <alignment horizontal="left" vertical="center" indent="1"/>
      <protection/>
    </xf>
    <xf numFmtId="0" fontId="33" fillId="0" borderId="50" xfId="66" applyFont="1" applyFill="1" applyBorder="1" applyAlignment="1" quotePrefix="1">
      <alignment horizontal="left" vertical="center" indent="1"/>
      <protection/>
    </xf>
    <xf numFmtId="0" fontId="5" fillId="0" borderId="77" xfId="66" applyFont="1" applyFill="1" applyBorder="1" applyAlignment="1">
      <alignment horizontal="left" indent="1"/>
      <protection/>
    </xf>
    <xf numFmtId="167" fontId="5" fillId="0" borderId="26" xfId="66" applyNumberFormat="1" applyFont="1" applyFill="1" applyBorder="1" applyProtection="1">
      <alignment/>
      <protection locked="0"/>
    </xf>
    <xf numFmtId="167" fontId="5" fillId="0" borderId="63" xfId="66" applyNumberFormat="1" applyFont="1" applyFill="1" applyBorder="1" applyAlignment="1" applyProtection="1">
      <alignment vertical="center"/>
      <protection locked="0"/>
    </xf>
    <xf numFmtId="167" fontId="5" fillId="0" borderId="63" xfId="66" applyNumberFormat="1" applyFont="1" applyFill="1" applyBorder="1">
      <alignment/>
      <protection/>
    </xf>
    <xf numFmtId="167" fontId="5" fillId="0" borderId="80" xfId="66" applyNumberFormat="1" applyFont="1" applyFill="1" applyBorder="1">
      <alignment/>
      <protection/>
    </xf>
    <xf numFmtId="0" fontId="5" fillId="0" borderId="81" xfId="66" applyFont="1" applyFill="1" applyBorder="1" applyAlignment="1">
      <alignment horizontal="left" indent="1"/>
      <protection/>
    </xf>
    <xf numFmtId="0" fontId="5" fillId="0" borderId="61" xfId="66" applyFont="1" applyFill="1" applyBorder="1" applyAlignment="1">
      <alignment horizontal="left" indent="3"/>
      <protection/>
    </xf>
    <xf numFmtId="0" fontId="33" fillId="0" borderId="82" xfId="66" applyFont="1" applyFill="1" applyBorder="1" applyAlignment="1">
      <alignment horizontal="left" vertical="center" indent="1"/>
      <protection/>
    </xf>
    <xf numFmtId="0" fontId="30" fillId="0" borderId="83" xfId="66" applyFont="1" applyFill="1" applyBorder="1" applyAlignment="1">
      <alignment horizontal="left" vertical="center" indent="1"/>
      <protection/>
    </xf>
    <xf numFmtId="167" fontId="33" fillId="0" borderId="84" xfId="66" applyNumberFormat="1" applyFont="1" applyFill="1" applyBorder="1" applyAlignment="1">
      <alignment vertical="center"/>
      <protection/>
    </xf>
    <xf numFmtId="167" fontId="33" fillId="0" borderId="83" xfId="66" applyNumberFormat="1" applyFont="1" applyFill="1" applyBorder="1" applyAlignment="1">
      <alignment vertical="center"/>
      <protection/>
    </xf>
    <xf numFmtId="167" fontId="33" fillId="0" borderId="85" xfId="66" applyNumberFormat="1" applyFont="1" applyFill="1" applyBorder="1" applyAlignment="1">
      <alignment vertical="center"/>
      <protection/>
    </xf>
    <xf numFmtId="0" fontId="36" fillId="0" borderId="0" xfId="66" applyFont="1" applyFill="1" applyAlignment="1">
      <alignment vertical="center"/>
      <protection/>
    </xf>
    <xf numFmtId="0" fontId="0" fillId="0" borderId="0" xfId="66" applyFont="1" applyFill="1" applyAlignment="1">
      <alignment horizontal="right"/>
      <protection/>
    </xf>
    <xf numFmtId="0" fontId="0" fillId="0" borderId="0" xfId="66" applyFont="1" applyFill="1">
      <alignment/>
      <protection/>
    </xf>
    <xf numFmtId="164" fontId="6" fillId="0" borderId="0" xfId="66" applyNumberFormat="1" applyFill="1" applyAlignment="1">
      <alignment vertical="center"/>
      <protection/>
    </xf>
    <xf numFmtId="0" fontId="37" fillId="0" borderId="75" xfId="66" applyFont="1" applyFill="1" applyBorder="1" applyAlignment="1">
      <alignment horizontal="center" vertical="center"/>
      <protection/>
    </xf>
    <xf numFmtId="0" fontId="35" fillId="0" borderId="0" xfId="66" applyFont="1" applyFill="1">
      <alignment/>
      <protection/>
    </xf>
    <xf numFmtId="0" fontId="38" fillId="0" borderId="44" xfId="66" applyNumberFormat="1" applyFont="1" applyFill="1" applyBorder="1" applyAlignment="1" applyProtection="1">
      <alignment horizontal="center" vertical="center"/>
      <protection/>
    </xf>
    <xf numFmtId="0" fontId="38" fillId="0" borderId="65" xfId="66" applyNumberFormat="1" applyFont="1" applyFill="1" applyBorder="1" applyAlignment="1" applyProtection="1">
      <alignment horizontal="center" vertical="center"/>
      <protection/>
    </xf>
    <xf numFmtId="0" fontId="38" fillId="0" borderId="86" xfId="66" applyNumberFormat="1" applyFont="1" applyFill="1" applyBorder="1" applyAlignment="1" applyProtection="1">
      <alignment horizontal="center" vertical="center"/>
      <protection/>
    </xf>
    <xf numFmtId="0" fontId="6" fillId="0" borderId="0" xfId="66" applyFill="1" applyAlignment="1">
      <alignment vertical="center"/>
      <protection/>
    </xf>
    <xf numFmtId="168" fontId="5" fillId="0" borderId="31" xfId="66" applyNumberFormat="1" applyFont="1" applyFill="1" applyBorder="1" applyAlignment="1">
      <alignment horizontal="center" vertical="center"/>
      <protection/>
    </xf>
    <xf numFmtId="0" fontId="5" fillId="0" borderId="64" xfId="66" applyFont="1" applyFill="1" applyBorder="1" applyAlignment="1">
      <alignment horizontal="left" vertical="center" wrapText="1"/>
      <protection/>
    </xf>
    <xf numFmtId="167" fontId="5" fillId="0" borderId="64" xfId="66" applyNumberFormat="1" applyFont="1" applyFill="1" applyBorder="1" applyAlignment="1" applyProtection="1">
      <alignment horizontal="right" vertical="center"/>
      <protection locked="0"/>
    </xf>
    <xf numFmtId="167" fontId="5" fillId="0" borderId="87" xfId="66" applyNumberFormat="1" applyFont="1" applyFill="1" applyBorder="1" applyAlignment="1" applyProtection="1">
      <alignment horizontal="right" vertical="center"/>
      <protection locked="0"/>
    </xf>
    <xf numFmtId="168" fontId="5" fillId="0" borderId="17" xfId="66" applyNumberFormat="1" applyFont="1" applyFill="1" applyBorder="1" applyAlignment="1">
      <alignment horizontal="center" vertical="center"/>
      <protection/>
    </xf>
    <xf numFmtId="0" fontId="5" fillId="0" borderId="62" xfId="66" applyFont="1" applyFill="1" applyBorder="1" applyAlignment="1">
      <alignment horizontal="left" vertical="center" wrapText="1"/>
      <protection/>
    </xf>
    <xf numFmtId="167" fontId="5" fillId="0" borderId="62" xfId="66" applyNumberFormat="1" applyFont="1" applyFill="1" applyBorder="1" applyAlignment="1" applyProtection="1">
      <alignment horizontal="right" vertical="center"/>
      <protection locked="0"/>
    </xf>
    <xf numFmtId="167" fontId="5" fillId="0" borderId="53" xfId="66" applyNumberFormat="1" applyFont="1" applyFill="1" applyBorder="1" applyAlignment="1" applyProtection="1">
      <alignment horizontal="right" vertical="center"/>
      <protection locked="0"/>
    </xf>
    <xf numFmtId="168" fontId="5" fillId="0" borderId="26" xfId="66" applyNumberFormat="1" applyFont="1" applyFill="1" applyBorder="1" applyAlignment="1">
      <alignment horizontal="center" vertical="center"/>
      <protection/>
    </xf>
    <xf numFmtId="0" fontId="5" fillId="0" borderId="63" xfId="66" applyFont="1" applyFill="1" applyBorder="1" applyAlignment="1">
      <alignment horizontal="left" vertical="center" wrapText="1"/>
      <protection/>
    </xf>
    <xf numFmtId="167" fontId="5" fillId="0" borderId="63" xfId="66" applyNumberFormat="1" applyFont="1" applyFill="1" applyBorder="1" applyAlignment="1" applyProtection="1">
      <alignment horizontal="right" vertical="center"/>
      <protection locked="0"/>
    </xf>
    <xf numFmtId="167" fontId="5" fillId="0" borderId="54" xfId="66" applyNumberFormat="1" applyFont="1" applyFill="1" applyBorder="1" applyAlignment="1" applyProtection="1">
      <alignment horizontal="right" vertical="center"/>
      <protection locked="0"/>
    </xf>
    <xf numFmtId="168" fontId="33" fillId="0" borderId="11" xfId="66" applyNumberFormat="1" applyFont="1" applyFill="1" applyBorder="1" applyAlignment="1">
      <alignment horizontal="center" vertical="center"/>
      <protection/>
    </xf>
    <xf numFmtId="0" fontId="33" fillId="0" borderId="50" xfId="66" applyFont="1" applyFill="1" applyBorder="1" applyAlignment="1">
      <alignment horizontal="left" vertical="center" wrapText="1"/>
      <protection/>
    </xf>
    <xf numFmtId="167" fontId="39" fillId="0" borderId="50" xfId="66" applyNumberFormat="1" applyFont="1" applyFill="1" applyBorder="1" applyAlignment="1">
      <alignment vertical="center"/>
      <protection/>
    </xf>
    <xf numFmtId="167" fontId="39" fillId="0" borderId="52" xfId="66" applyNumberFormat="1" applyFont="1" applyFill="1" applyBorder="1" applyAlignment="1">
      <alignment vertical="center"/>
      <protection/>
    </xf>
    <xf numFmtId="0" fontId="40" fillId="0" borderId="0" xfId="66" applyFont="1" applyFill="1" applyAlignment="1">
      <alignment vertical="center"/>
      <protection/>
    </xf>
    <xf numFmtId="167" fontId="5" fillId="0" borderId="64" xfId="66" applyNumberFormat="1" applyFont="1" applyFill="1" applyBorder="1" applyAlignment="1" applyProtection="1">
      <alignment vertical="center"/>
      <protection locked="0"/>
    </xf>
    <xf numFmtId="167" fontId="5" fillId="0" borderId="87" xfId="66" applyNumberFormat="1" applyFont="1" applyFill="1" applyBorder="1" applyAlignment="1" applyProtection="1">
      <alignment vertical="center"/>
      <protection locked="0"/>
    </xf>
    <xf numFmtId="167" fontId="5" fillId="0" borderId="54" xfId="66" applyNumberFormat="1" applyFont="1" applyFill="1" applyBorder="1" applyAlignment="1" applyProtection="1">
      <alignment vertical="center"/>
      <protection locked="0"/>
    </xf>
    <xf numFmtId="167" fontId="5" fillId="19" borderId="62" xfId="66" applyNumberFormat="1" applyFont="1" applyFill="1" applyBorder="1" applyAlignment="1" applyProtection="1">
      <alignment vertical="center"/>
      <protection/>
    </xf>
    <xf numFmtId="167" fontId="5" fillId="0" borderId="53" xfId="66" applyNumberFormat="1" applyFont="1" applyFill="1" applyBorder="1" applyAlignment="1" applyProtection="1">
      <alignment vertical="center"/>
      <protection locked="0"/>
    </xf>
    <xf numFmtId="0" fontId="5" fillId="0" borderId="62" xfId="66" applyFont="1" applyFill="1" applyBorder="1" applyAlignment="1" quotePrefix="1">
      <alignment horizontal="left" vertical="center" wrapText="1"/>
      <protection/>
    </xf>
    <xf numFmtId="0" fontId="5" fillId="0" borderId="63" xfId="66" applyFont="1" applyFill="1" applyBorder="1" applyAlignment="1" quotePrefix="1">
      <alignment horizontal="left" vertical="center" wrapText="1"/>
      <protection/>
    </xf>
    <xf numFmtId="167" fontId="39" fillId="0" borderId="50" xfId="66" applyNumberFormat="1" applyFont="1" applyFill="1" applyBorder="1" applyAlignment="1" applyProtection="1">
      <alignment vertical="center"/>
      <protection/>
    </xf>
    <xf numFmtId="167" fontId="39" fillId="0" borderId="52" xfId="66" applyNumberFormat="1" applyFont="1" applyFill="1" applyBorder="1" applyAlignment="1" applyProtection="1">
      <alignment vertical="center"/>
      <protection/>
    </xf>
    <xf numFmtId="0" fontId="5" fillId="0" borderId="61" xfId="66" applyFont="1" applyFill="1" applyBorder="1" applyAlignment="1">
      <alignment horizontal="left" vertical="center" wrapText="1"/>
      <protection/>
    </xf>
    <xf numFmtId="168" fontId="33" fillId="0" borderId="30" xfId="66" applyNumberFormat="1" applyFont="1" applyFill="1" applyBorder="1" applyAlignment="1">
      <alignment horizontal="center" vertical="center"/>
      <protection/>
    </xf>
    <xf numFmtId="0" fontId="33" fillId="0" borderId="68" xfId="66" applyFont="1" applyFill="1" applyBorder="1" applyAlignment="1">
      <alignment horizontal="left" vertical="center" wrapText="1"/>
      <protection/>
    </xf>
    <xf numFmtId="167" fontId="39" fillId="0" borderId="68" xfId="66" applyNumberFormat="1" applyFont="1" applyFill="1" applyBorder="1" applyAlignment="1" applyProtection="1">
      <alignment vertical="center"/>
      <protection/>
    </xf>
    <xf numFmtId="167" fontId="39" fillId="0" borderId="88" xfId="66" applyNumberFormat="1" applyFont="1" applyFill="1" applyBorder="1" applyAlignment="1" applyProtection="1">
      <alignment vertical="center"/>
      <protection/>
    </xf>
    <xf numFmtId="167" fontId="5" fillId="19" borderId="63" xfId="66" applyNumberFormat="1" applyFont="1" applyFill="1" applyBorder="1" applyAlignment="1" applyProtection="1">
      <alignment vertical="center"/>
      <protection/>
    </xf>
    <xf numFmtId="168" fontId="33" fillId="0" borderId="15" xfId="66" applyNumberFormat="1" applyFont="1" applyFill="1" applyBorder="1" applyAlignment="1">
      <alignment horizontal="center" vertical="center"/>
      <protection/>
    </xf>
    <xf numFmtId="0" fontId="33" fillId="0" borderId="66" xfId="66" applyFont="1" applyFill="1" applyBorder="1" applyAlignment="1">
      <alignment horizontal="left" vertical="center" wrapText="1"/>
      <protection/>
    </xf>
    <xf numFmtId="167" fontId="39" fillId="0" borderId="89" xfId="66" applyNumberFormat="1" applyFont="1" applyFill="1" applyBorder="1" applyAlignment="1" applyProtection="1">
      <alignment vertical="center"/>
      <protection/>
    </xf>
    <xf numFmtId="168" fontId="33" fillId="0" borderId="11" xfId="66" applyNumberFormat="1" applyFont="1" applyFill="1" applyBorder="1" applyAlignment="1">
      <alignment horizontal="center" vertical="center"/>
      <protection/>
    </xf>
    <xf numFmtId="168" fontId="33" fillId="0" borderId="30" xfId="66" applyNumberFormat="1" applyFont="1" applyFill="1" applyBorder="1" applyAlignment="1">
      <alignment horizontal="center" vertical="center"/>
      <protection/>
    </xf>
    <xf numFmtId="167" fontId="39" fillId="19" borderId="68" xfId="66" applyNumberFormat="1" applyFont="1" applyFill="1" applyBorder="1" applyAlignment="1" applyProtection="1">
      <alignment vertical="center"/>
      <protection/>
    </xf>
    <xf numFmtId="0" fontId="26" fillId="0" borderId="0" xfId="0" applyFont="1" applyFill="1" applyAlignment="1">
      <alignment/>
    </xf>
    <xf numFmtId="0" fontId="41" fillId="0" borderId="0" xfId="66" applyFont="1" applyFill="1">
      <alignment/>
      <protection/>
    </xf>
    <xf numFmtId="0" fontId="42" fillId="0" borderId="0" xfId="66" applyFont="1" applyFill="1">
      <alignment/>
      <protection/>
    </xf>
    <xf numFmtId="0" fontId="30" fillId="0" borderId="15" xfId="66" applyFont="1" applyFill="1" applyBorder="1" applyAlignment="1" quotePrefix="1">
      <alignment horizontal="center" vertical="center" wrapText="1"/>
      <protection/>
    </xf>
    <xf numFmtId="0" fontId="30" fillId="0" borderId="89" xfId="66" applyFont="1" applyFill="1" applyBorder="1" applyAlignment="1">
      <alignment horizontal="center" vertical="center"/>
      <protection/>
    </xf>
    <xf numFmtId="0" fontId="30" fillId="0" borderId="66" xfId="66" applyFont="1" applyFill="1" applyBorder="1" applyAlignment="1">
      <alignment horizontal="center" vertical="center" wrapText="1"/>
      <protection/>
    </xf>
    <xf numFmtId="0" fontId="30" fillId="0" borderId="89" xfId="66" applyFont="1" applyFill="1" applyBorder="1" applyAlignment="1">
      <alignment horizontal="center" vertical="center" wrapText="1"/>
      <protection/>
    </xf>
    <xf numFmtId="168" fontId="5" fillId="0" borderId="22" xfId="66" applyNumberFormat="1" applyFont="1" applyFill="1" applyBorder="1" applyAlignment="1">
      <alignment horizontal="center" vertical="center"/>
      <protection/>
    </xf>
    <xf numFmtId="0" fontId="5" fillId="0" borderId="75" xfId="66" applyFont="1" applyFill="1" applyBorder="1" applyAlignment="1">
      <alignment horizontal="left" vertical="center" wrapText="1" indent="1"/>
      <protection/>
    </xf>
    <xf numFmtId="167" fontId="5" fillId="0" borderId="75" xfId="66" applyNumberFormat="1" applyFont="1" applyFill="1" applyBorder="1" applyAlignment="1" applyProtection="1">
      <alignment horizontal="right" vertical="center"/>
      <protection locked="0"/>
    </xf>
    <xf numFmtId="167" fontId="5" fillId="0" borderId="75" xfId="43" applyNumberFormat="1" applyFont="1" applyFill="1" applyBorder="1" applyAlignment="1" applyProtection="1">
      <alignment horizontal="right" vertical="center"/>
      <protection locked="0"/>
    </xf>
    <xf numFmtId="167" fontId="5" fillId="0" borderId="75" xfId="66" applyNumberFormat="1" applyFont="1" applyFill="1" applyBorder="1" applyAlignment="1">
      <alignment horizontal="right" vertical="center"/>
      <protection/>
    </xf>
    <xf numFmtId="167" fontId="5" fillId="0" borderId="75" xfId="43" applyNumberFormat="1" applyFont="1" applyFill="1" applyBorder="1" applyAlignment="1" applyProtection="1" quotePrefix="1">
      <alignment horizontal="right" vertical="center"/>
      <protection locked="0"/>
    </xf>
    <xf numFmtId="167" fontId="5" fillId="0" borderId="90" xfId="66" applyNumberFormat="1" applyFont="1" applyFill="1" applyBorder="1" applyAlignment="1">
      <alignment horizontal="right" vertical="center"/>
      <protection/>
    </xf>
    <xf numFmtId="0" fontId="5" fillId="0" borderId="62" xfId="66" applyFont="1" applyFill="1" applyBorder="1" applyAlignment="1" quotePrefix="1">
      <alignment horizontal="left" vertical="center" wrapText="1" indent="1"/>
      <protection/>
    </xf>
    <xf numFmtId="167" fontId="5" fillId="0" borderId="62" xfId="43" applyNumberFormat="1" applyFont="1" applyFill="1" applyBorder="1" applyAlignment="1" applyProtection="1">
      <alignment horizontal="right" vertical="center"/>
      <protection locked="0"/>
    </xf>
    <xf numFmtId="167" fontId="5" fillId="0" borderId="62" xfId="66" applyNumberFormat="1" applyFont="1" applyFill="1" applyBorder="1" applyAlignment="1">
      <alignment horizontal="right" vertical="center"/>
      <protection/>
    </xf>
    <xf numFmtId="167" fontId="5" fillId="0" borderId="62" xfId="43" applyNumberFormat="1" applyFont="1" applyFill="1" applyBorder="1" applyAlignment="1" applyProtection="1" quotePrefix="1">
      <alignment horizontal="right" vertical="center"/>
      <protection locked="0"/>
    </xf>
    <xf numFmtId="167" fontId="5" fillId="0" borderId="53" xfId="66" applyNumberFormat="1" applyFont="1" applyFill="1" applyBorder="1" applyAlignment="1">
      <alignment horizontal="right" vertical="center"/>
      <protection/>
    </xf>
    <xf numFmtId="168" fontId="5" fillId="0" borderId="40" xfId="66" applyNumberFormat="1" applyFont="1" applyFill="1" applyBorder="1" applyAlignment="1">
      <alignment horizontal="center" vertical="center"/>
      <protection/>
    </xf>
    <xf numFmtId="0" fontId="5" fillId="0" borderId="61" xfId="66" applyFont="1" applyFill="1" applyBorder="1" applyAlignment="1">
      <alignment horizontal="left" vertical="center" wrapText="1" indent="1"/>
      <protection/>
    </xf>
    <xf numFmtId="167" fontId="5" fillId="0" borderId="61" xfId="66" applyNumberFormat="1" applyFont="1" applyFill="1" applyBorder="1" applyAlignment="1" applyProtection="1">
      <alignment horizontal="right" vertical="center"/>
      <protection locked="0"/>
    </xf>
    <xf numFmtId="167" fontId="5" fillId="0" borderId="61" xfId="43" applyNumberFormat="1" applyFont="1" applyFill="1" applyBorder="1" applyAlignment="1" applyProtection="1">
      <alignment horizontal="right" vertical="center"/>
      <protection locked="0"/>
    </xf>
    <xf numFmtId="167" fontId="5" fillId="0" borderId="61" xfId="66" applyNumberFormat="1" applyFont="1" applyFill="1" applyBorder="1" applyAlignment="1">
      <alignment horizontal="right" vertical="center"/>
      <protection/>
    </xf>
    <xf numFmtId="167" fontId="5" fillId="0" borderId="61" xfId="43" applyNumberFormat="1" applyFont="1" applyFill="1" applyBorder="1" applyAlignment="1" applyProtection="1" quotePrefix="1">
      <alignment horizontal="right" vertical="center"/>
      <protection locked="0"/>
    </xf>
    <xf numFmtId="167" fontId="5" fillId="0" borderId="91" xfId="66" applyNumberFormat="1" applyFont="1" applyFill="1" applyBorder="1" applyAlignment="1">
      <alignment horizontal="right" vertical="center"/>
      <protection/>
    </xf>
    <xf numFmtId="0" fontId="33" fillId="0" borderId="50" xfId="66" applyFont="1" applyFill="1" applyBorder="1" applyAlignment="1" quotePrefix="1">
      <alignment horizontal="left" vertical="center" wrapText="1" indent="1"/>
      <protection/>
    </xf>
    <xf numFmtId="167" fontId="33" fillId="0" borderId="50" xfId="66" applyNumberFormat="1" applyFont="1" applyFill="1" applyBorder="1" applyAlignment="1" applyProtection="1">
      <alignment horizontal="right" vertical="center"/>
      <protection/>
    </xf>
    <xf numFmtId="167" fontId="33" fillId="0" borderId="52" xfId="66" applyNumberFormat="1" applyFont="1" applyFill="1" applyBorder="1" applyAlignment="1" applyProtection="1">
      <alignment horizontal="right" vertical="center"/>
      <protection/>
    </xf>
    <xf numFmtId="0" fontId="35" fillId="0" borderId="0" xfId="66" applyFont="1" applyFill="1" applyBorder="1" applyAlignment="1">
      <alignment vertical="center"/>
      <protection/>
    </xf>
    <xf numFmtId="0" fontId="5" fillId="0" borderId="64" xfId="66" applyFont="1" applyFill="1" applyBorder="1" applyAlignment="1" quotePrefix="1">
      <alignment horizontal="left" vertical="center" wrapText="1" indent="1"/>
      <protection/>
    </xf>
    <xf numFmtId="167" fontId="5" fillId="0" borderId="64" xfId="43" applyNumberFormat="1" applyFont="1" applyFill="1" applyBorder="1" applyAlignment="1" applyProtection="1">
      <alignment horizontal="right" vertical="center"/>
      <protection locked="0"/>
    </xf>
    <xf numFmtId="167" fontId="5" fillId="0" borderId="64" xfId="66" applyNumberFormat="1" applyFont="1" applyFill="1" applyBorder="1" applyAlignment="1">
      <alignment horizontal="right" vertical="center"/>
      <protection/>
    </xf>
    <xf numFmtId="167" fontId="5" fillId="0" borderId="64" xfId="43" applyNumberFormat="1" applyFont="1" applyFill="1" applyBorder="1" applyAlignment="1" applyProtection="1" quotePrefix="1">
      <alignment horizontal="right" vertical="center"/>
      <protection locked="0"/>
    </xf>
    <xf numFmtId="167" fontId="5" fillId="0" borderId="87" xfId="66" applyNumberFormat="1" applyFont="1" applyFill="1" applyBorder="1" applyAlignment="1">
      <alignment horizontal="right" vertical="center"/>
      <protection/>
    </xf>
    <xf numFmtId="0" fontId="6" fillId="0" borderId="0" xfId="66" applyFill="1" applyBorder="1" applyAlignment="1">
      <alignment vertical="center"/>
      <protection/>
    </xf>
    <xf numFmtId="0" fontId="5" fillId="0" borderId="63" xfId="66" applyFont="1" applyFill="1" applyBorder="1" applyAlignment="1" quotePrefix="1">
      <alignment horizontal="left" vertical="center" wrapText="1" indent="1"/>
      <protection/>
    </xf>
    <xf numFmtId="167" fontId="5" fillId="0" borderId="63" xfId="43" applyNumberFormat="1" applyFont="1" applyFill="1" applyBorder="1" applyAlignment="1" applyProtection="1">
      <alignment horizontal="right" vertical="center"/>
      <protection locked="0"/>
    </xf>
    <xf numFmtId="167" fontId="5" fillId="0" borderId="63" xfId="66" applyNumberFormat="1" applyFont="1" applyFill="1" applyBorder="1" applyAlignment="1">
      <alignment horizontal="right" vertical="center"/>
      <protection/>
    </xf>
    <xf numFmtId="167" fontId="5" fillId="0" borderId="63" xfId="43" applyNumberFormat="1" applyFont="1" applyFill="1" applyBorder="1" applyAlignment="1" applyProtection="1" quotePrefix="1">
      <alignment horizontal="right" vertical="center"/>
      <protection locked="0"/>
    </xf>
    <xf numFmtId="167" fontId="5" fillId="0" borderId="54" xfId="66" applyNumberFormat="1" applyFont="1" applyFill="1" applyBorder="1" applyAlignment="1">
      <alignment horizontal="right" vertical="center"/>
      <protection/>
    </xf>
    <xf numFmtId="0" fontId="33" fillId="0" borderId="50" xfId="66" applyFont="1" applyFill="1" applyBorder="1" applyAlignment="1">
      <alignment horizontal="left" vertical="center" wrapText="1" indent="1"/>
      <protection/>
    </xf>
    <xf numFmtId="167" fontId="33" fillId="0" borderId="50" xfId="66" applyNumberFormat="1" applyFont="1" applyFill="1" applyBorder="1" applyAlignment="1" applyProtection="1">
      <alignment horizontal="right" vertical="center"/>
      <protection/>
    </xf>
    <xf numFmtId="167" fontId="33" fillId="0" borderId="52" xfId="66" applyNumberFormat="1" applyFont="1" applyFill="1" applyBorder="1" applyAlignment="1" applyProtection="1">
      <alignment horizontal="right" vertical="center"/>
      <protection/>
    </xf>
    <xf numFmtId="0" fontId="5" fillId="0" borderId="75" xfId="66" applyFont="1" applyFill="1" applyBorder="1" applyAlignment="1" quotePrefix="1">
      <alignment horizontal="left" vertical="center" wrapText="1" indent="1"/>
      <protection/>
    </xf>
    <xf numFmtId="0" fontId="5" fillId="0" borderId="61" xfId="66" applyFont="1" applyFill="1" applyBorder="1" applyAlignment="1" quotePrefix="1">
      <alignment horizontal="left" vertical="center" wrapText="1" indent="1"/>
      <protection/>
    </xf>
    <xf numFmtId="167" fontId="33" fillId="0" borderId="52" xfId="66" applyNumberFormat="1" applyFont="1" applyFill="1" applyBorder="1" applyAlignment="1">
      <alignment horizontal="right" vertical="center"/>
      <protection/>
    </xf>
    <xf numFmtId="0" fontId="5" fillId="0" borderId="64" xfId="66" applyFont="1" applyFill="1" applyBorder="1" applyAlignment="1">
      <alignment horizontal="left" vertical="center" wrapText="1" indent="1"/>
      <protection/>
    </xf>
    <xf numFmtId="168" fontId="5" fillId="0" borderId="44" xfId="66" applyNumberFormat="1" applyFont="1" applyFill="1" applyBorder="1" applyAlignment="1">
      <alignment horizontal="center" vertical="center"/>
      <protection/>
    </xf>
    <xf numFmtId="0" fontId="5" fillId="0" borderId="65" xfId="66" applyFont="1" applyFill="1" applyBorder="1" applyAlignment="1" quotePrefix="1">
      <alignment horizontal="left" vertical="center" wrapText="1" indent="1"/>
      <protection/>
    </xf>
    <xf numFmtId="167" fontId="5" fillId="0" borderId="65" xfId="66" applyNumberFormat="1" applyFont="1" applyFill="1" applyBorder="1" applyAlignment="1" applyProtection="1">
      <alignment horizontal="right" vertical="center"/>
      <protection locked="0"/>
    </xf>
    <xf numFmtId="167" fontId="5" fillId="0" borderId="65" xfId="43" applyNumberFormat="1" applyFont="1" applyFill="1" applyBorder="1" applyAlignment="1" applyProtection="1">
      <alignment horizontal="right" vertical="center"/>
      <protection locked="0"/>
    </xf>
    <xf numFmtId="167" fontId="5" fillId="0" borderId="65" xfId="66" applyNumberFormat="1" applyFont="1" applyFill="1" applyBorder="1" applyAlignment="1">
      <alignment horizontal="right" vertical="center"/>
      <protection/>
    </xf>
    <xf numFmtId="167" fontId="5" fillId="0" borderId="65" xfId="43" applyNumberFormat="1" applyFont="1" applyFill="1" applyBorder="1" applyAlignment="1" applyProtection="1" quotePrefix="1">
      <alignment horizontal="right" vertical="center"/>
      <protection locked="0"/>
    </xf>
    <xf numFmtId="167" fontId="5" fillId="0" borderId="86" xfId="66" applyNumberFormat="1" applyFont="1" applyFill="1" applyBorder="1" applyAlignment="1">
      <alignment horizontal="right" vertical="center"/>
      <protection/>
    </xf>
    <xf numFmtId="0" fontId="2" fillId="0" borderId="0" xfId="66" applyFont="1" applyFill="1">
      <alignment/>
      <protection/>
    </xf>
    <xf numFmtId="0" fontId="30" fillId="0" borderId="66" xfId="66" applyFont="1" applyFill="1" applyBorder="1" applyAlignment="1">
      <alignment horizontal="center" vertical="center"/>
      <protection/>
    </xf>
    <xf numFmtId="0" fontId="30" fillId="0" borderId="15" xfId="66" applyFont="1" applyFill="1" applyBorder="1" applyAlignment="1">
      <alignment horizontal="center" vertical="center" wrapText="1"/>
      <protection/>
    </xf>
    <xf numFmtId="0" fontId="30" fillId="0" borderId="69" xfId="66" applyFont="1" applyFill="1" applyBorder="1" applyAlignment="1">
      <alignment horizontal="center" vertical="center" wrapText="1"/>
      <protection/>
    </xf>
    <xf numFmtId="168" fontId="5" fillId="0" borderId="22" xfId="66" applyNumberFormat="1" applyFont="1" applyFill="1" applyBorder="1" applyAlignment="1">
      <alignment horizontal="center" vertical="center" wrapText="1"/>
      <protection/>
    </xf>
    <xf numFmtId="0" fontId="5" fillId="0" borderId="18" xfId="66" applyFont="1" applyFill="1" applyBorder="1" applyAlignment="1">
      <alignment horizontal="left" vertical="center" wrapText="1"/>
      <protection/>
    </xf>
    <xf numFmtId="167" fontId="5" fillId="0" borderId="22" xfId="66" applyNumberFormat="1" applyFont="1" applyFill="1" applyBorder="1" applyAlignment="1" applyProtection="1">
      <alignment vertical="center"/>
      <protection locked="0"/>
    </xf>
    <xf numFmtId="167" fontId="5" fillId="0" borderId="18" xfId="66" applyNumberFormat="1" applyFont="1" applyFill="1" applyBorder="1" applyAlignment="1">
      <alignment vertical="center"/>
      <protection/>
    </xf>
    <xf numFmtId="167" fontId="5" fillId="0" borderId="90" xfId="66" applyNumberFormat="1" applyFont="1" applyFill="1" applyBorder="1" applyAlignment="1">
      <alignment vertical="center"/>
      <protection/>
    </xf>
    <xf numFmtId="168" fontId="5" fillId="0" borderId="17" xfId="66" applyNumberFormat="1" applyFont="1" applyFill="1" applyBorder="1" applyAlignment="1">
      <alignment horizontal="center" vertical="center" wrapText="1"/>
      <protection/>
    </xf>
    <xf numFmtId="0" fontId="5" fillId="0" borderId="25" xfId="66" applyFont="1" applyFill="1" applyBorder="1" applyAlignment="1">
      <alignment horizontal="left" vertical="center" wrapText="1"/>
      <protection/>
    </xf>
    <xf numFmtId="167" fontId="5" fillId="0" borderId="17" xfId="66" applyNumberFormat="1" applyFont="1" applyFill="1" applyBorder="1" applyAlignment="1" applyProtection="1">
      <alignment vertical="center"/>
      <protection locked="0"/>
    </xf>
    <xf numFmtId="167" fontId="5" fillId="0" borderId="25" xfId="66" applyNumberFormat="1" applyFont="1" applyFill="1" applyBorder="1" applyAlignment="1">
      <alignment vertical="center"/>
      <protection/>
    </xf>
    <xf numFmtId="167" fontId="5" fillId="0" borderId="53" xfId="66" applyNumberFormat="1" applyFont="1" applyFill="1" applyBorder="1" applyAlignment="1">
      <alignment vertical="center"/>
      <protection/>
    </xf>
    <xf numFmtId="168" fontId="5" fillId="0" borderId="26" xfId="66" applyNumberFormat="1" applyFont="1" applyFill="1" applyBorder="1" applyAlignment="1">
      <alignment horizontal="center" vertical="center" wrapText="1"/>
      <protection/>
    </xf>
    <xf numFmtId="0" fontId="5" fillId="0" borderId="27" xfId="66" applyFont="1" applyFill="1" applyBorder="1" applyAlignment="1">
      <alignment horizontal="left" vertical="center" wrapText="1"/>
      <protection/>
    </xf>
    <xf numFmtId="167" fontId="5" fillId="0" borderId="26" xfId="66" applyNumberFormat="1" applyFont="1" applyFill="1" applyBorder="1" applyAlignment="1" applyProtection="1">
      <alignment vertical="center"/>
      <protection locked="0"/>
    </xf>
    <xf numFmtId="167" fontId="5" fillId="0" borderId="27" xfId="66" applyNumberFormat="1" applyFont="1" applyFill="1" applyBorder="1" applyAlignment="1">
      <alignment vertical="center"/>
      <protection/>
    </xf>
    <xf numFmtId="167" fontId="5" fillId="0" borderId="54" xfId="66" applyNumberFormat="1" applyFont="1" applyFill="1" applyBorder="1" applyAlignment="1">
      <alignment vertical="center"/>
      <protection/>
    </xf>
    <xf numFmtId="168" fontId="33" fillId="0" borderId="11" xfId="66" applyNumberFormat="1" applyFont="1" applyFill="1" applyBorder="1" applyAlignment="1">
      <alignment horizontal="center" vertical="center" wrapText="1"/>
      <protection/>
    </xf>
    <xf numFmtId="0" fontId="33" fillId="0" borderId="12" xfId="66" applyFont="1" applyFill="1" applyBorder="1" applyAlignment="1">
      <alignment horizontal="left" vertical="center" wrapText="1"/>
      <protection/>
    </xf>
    <xf numFmtId="167" fontId="33" fillId="0" borderId="11" xfId="66" applyNumberFormat="1" applyFont="1" applyFill="1" applyBorder="1" applyAlignment="1" applyProtection="1">
      <alignment vertical="center"/>
      <protection/>
    </xf>
    <xf numFmtId="167" fontId="33" fillId="0" borderId="50" xfId="66" applyNumberFormat="1" applyFont="1" applyFill="1" applyBorder="1" applyAlignment="1" applyProtection="1">
      <alignment vertical="center"/>
      <protection/>
    </xf>
    <xf numFmtId="167" fontId="33" fillId="0" borderId="12" xfId="66" applyNumberFormat="1" applyFont="1" applyFill="1" applyBorder="1" applyAlignment="1" applyProtection="1">
      <alignment vertical="center"/>
      <protection/>
    </xf>
    <xf numFmtId="167" fontId="33" fillId="0" borderId="52" xfId="66" applyNumberFormat="1" applyFont="1" applyFill="1" applyBorder="1" applyAlignment="1" applyProtection="1">
      <alignment vertical="center"/>
      <protection/>
    </xf>
    <xf numFmtId="168" fontId="5" fillId="0" borderId="31" xfId="66" applyNumberFormat="1" applyFont="1" applyFill="1" applyBorder="1" applyAlignment="1">
      <alignment horizontal="center" vertical="center" wrapText="1"/>
      <protection/>
    </xf>
    <xf numFmtId="0" fontId="5" fillId="0" borderId="21" xfId="66" applyFont="1" applyFill="1" applyBorder="1" applyAlignment="1">
      <alignment horizontal="left" vertical="center" wrapText="1"/>
      <protection/>
    </xf>
    <xf numFmtId="167" fontId="5" fillId="0" borderId="31" xfId="66" applyNumberFormat="1" applyFont="1" applyFill="1" applyBorder="1" applyAlignment="1" applyProtection="1">
      <alignment vertical="center"/>
      <protection locked="0"/>
    </xf>
    <xf numFmtId="167" fontId="5" fillId="0" borderId="21" xfId="66" applyNumberFormat="1" applyFont="1" applyFill="1" applyBorder="1" applyAlignment="1">
      <alignment vertical="center"/>
      <protection/>
    </xf>
    <xf numFmtId="167" fontId="5" fillId="0" borderId="87" xfId="66" applyNumberFormat="1" applyFont="1" applyFill="1" applyBorder="1" applyAlignment="1">
      <alignment vertical="center"/>
      <protection/>
    </xf>
    <xf numFmtId="0" fontId="5" fillId="0" borderId="27" xfId="66" applyFont="1" applyFill="1" applyBorder="1" applyAlignment="1" quotePrefix="1">
      <alignment horizontal="left" vertical="center" wrapText="1"/>
      <protection/>
    </xf>
    <xf numFmtId="0" fontId="33" fillId="0" borderId="12" xfId="66" applyFont="1" applyFill="1" applyBorder="1" applyAlignment="1" quotePrefix="1">
      <alignment horizontal="left" vertical="center" wrapText="1"/>
      <protection/>
    </xf>
    <xf numFmtId="0" fontId="6" fillId="0" borderId="0" xfId="66" applyFont="1" applyFill="1" applyAlignment="1">
      <alignment vertical="center"/>
      <protection/>
    </xf>
    <xf numFmtId="0" fontId="5" fillId="0" borderId="21" xfId="66" applyFont="1" applyFill="1" applyBorder="1" applyAlignment="1">
      <alignment vertical="center" wrapText="1"/>
      <protection/>
    </xf>
    <xf numFmtId="0" fontId="43" fillId="0" borderId="31" xfId="66" applyFont="1" applyFill="1" applyBorder="1" applyAlignment="1" applyProtection="1">
      <alignment vertical="center"/>
      <protection locked="0"/>
    </xf>
    <xf numFmtId="0" fontId="43" fillId="0" borderId="64" xfId="66" applyFont="1" applyFill="1" applyBorder="1" applyAlignment="1" applyProtection="1">
      <alignment vertical="center"/>
      <protection locked="0"/>
    </xf>
    <xf numFmtId="0" fontId="5" fillId="0" borderId="25" xfId="66" applyFont="1" applyFill="1" applyBorder="1" applyAlignment="1">
      <alignment vertical="center" wrapText="1"/>
      <protection/>
    </xf>
    <xf numFmtId="0" fontId="43" fillId="0" borderId="17" xfId="66" applyFont="1" applyFill="1" applyBorder="1" applyAlignment="1" applyProtection="1">
      <alignment vertical="center"/>
      <protection locked="0"/>
    </xf>
    <xf numFmtId="0" fontId="43" fillId="0" borderId="62" xfId="66" applyFont="1" applyFill="1" applyBorder="1" applyAlignment="1" applyProtection="1">
      <alignment vertical="center"/>
      <protection locked="0"/>
    </xf>
    <xf numFmtId="0" fontId="5" fillId="0" borderId="27" xfId="66" applyFont="1" applyFill="1" applyBorder="1" applyAlignment="1">
      <alignment vertical="center" wrapText="1"/>
      <protection/>
    </xf>
    <xf numFmtId="0" fontId="43" fillId="0" borderId="26" xfId="66" applyFont="1" applyFill="1" applyBorder="1" applyAlignment="1" applyProtection="1">
      <alignment vertical="center"/>
      <protection locked="0"/>
    </xf>
    <xf numFmtId="0" fontId="43" fillId="0" borderId="63" xfId="66" applyFont="1" applyFill="1" applyBorder="1" applyAlignment="1" applyProtection="1">
      <alignment vertical="center"/>
      <protection locked="0"/>
    </xf>
    <xf numFmtId="0" fontId="33" fillId="0" borderId="12" xfId="66" applyFont="1" applyFill="1" applyBorder="1" applyAlignment="1">
      <alignment vertical="center" wrapText="1"/>
      <protection/>
    </xf>
    <xf numFmtId="167" fontId="44" fillId="0" borderId="11" xfId="66" applyNumberFormat="1" applyFont="1" applyFill="1" applyBorder="1" applyAlignment="1">
      <alignment vertical="center"/>
      <protection/>
    </xf>
    <xf numFmtId="167" fontId="44" fillId="0" borderId="50" xfId="66" applyNumberFormat="1" applyFont="1" applyFill="1" applyBorder="1" applyAlignment="1">
      <alignment vertical="center"/>
      <protection/>
    </xf>
    <xf numFmtId="167" fontId="44" fillId="0" borderId="12" xfId="66" applyNumberFormat="1" applyFont="1" applyFill="1" applyBorder="1" applyAlignment="1">
      <alignment vertical="center"/>
      <protection/>
    </xf>
    <xf numFmtId="167" fontId="44" fillId="0" borderId="52" xfId="66" applyNumberFormat="1" applyFont="1" applyFill="1" applyBorder="1" applyAlignment="1">
      <alignment vertical="center"/>
      <protection/>
    </xf>
    <xf numFmtId="0" fontId="44" fillId="0" borderId="11" xfId="66" applyFont="1" applyFill="1" applyBorder="1" applyAlignment="1" applyProtection="1">
      <alignment vertical="center"/>
      <protection locked="0"/>
    </xf>
    <xf numFmtId="0" fontId="44" fillId="0" borderId="50" xfId="66" applyFont="1" applyFill="1" applyBorder="1" applyAlignment="1" applyProtection="1">
      <alignment vertical="center"/>
      <protection locked="0"/>
    </xf>
    <xf numFmtId="167" fontId="5" fillId="0" borderId="12" xfId="66" applyNumberFormat="1" applyFont="1" applyFill="1" applyBorder="1" applyAlignment="1">
      <alignment vertical="center"/>
      <protection/>
    </xf>
    <xf numFmtId="167" fontId="5" fillId="0" borderId="52" xfId="66" applyNumberFormat="1" applyFont="1" applyFill="1" applyBorder="1" applyAlignment="1">
      <alignment vertical="center"/>
      <protection/>
    </xf>
    <xf numFmtId="167" fontId="44" fillId="0" borderId="30" xfId="66" applyNumberFormat="1" applyFont="1" applyFill="1" applyBorder="1" applyAlignment="1">
      <alignment vertical="center"/>
      <protection/>
    </xf>
    <xf numFmtId="167" fontId="44" fillId="0" borderId="68" xfId="66" applyNumberFormat="1" applyFont="1" applyFill="1" applyBorder="1" applyAlignment="1">
      <alignment vertical="center"/>
      <protection/>
    </xf>
    <xf numFmtId="167" fontId="44" fillId="0" borderId="45" xfId="66" applyNumberFormat="1" applyFont="1" applyFill="1" applyBorder="1" applyAlignment="1">
      <alignment vertical="center"/>
      <protection/>
    </xf>
    <xf numFmtId="167" fontId="44" fillId="0" borderId="88" xfId="66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/>
    </xf>
    <xf numFmtId="0" fontId="39" fillId="0" borderId="0" xfId="0" applyFont="1" applyFill="1" applyAlignment="1">
      <alignment horizontal="right"/>
    </xf>
    <xf numFmtId="0" fontId="37" fillId="0" borderId="11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64" xfId="0" applyFill="1" applyBorder="1" applyAlignment="1" applyProtection="1">
      <alignment horizontal="left" vertical="center" wrapText="1" indent="1"/>
      <protection locked="0"/>
    </xf>
    <xf numFmtId="169" fontId="30" fillId="0" borderId="87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 horizontal="center" vertical="center"/>
    </xf>
    <xf numFmtId="0" fontId="48" fillId="0" borderId="62" xfId="0" applyFont="1" applyFill="1" applyBorder="1" applyAlignment="1">
      <alignment horizontal="left" vertical="center" indent="5"/>
    </xf>
    <xf numFmtId="169" fontId="49" fillId="0" borderId="53" xfId="0" applyNumberFormat="1" applyFont="1" applyFill="1" applyBorder="1" applyAlignment="1" applyProtection="1">
      <alignment horizontal="right" vertical="center"/>
      <protection locked="0"/>
    </xf>
    <xf numFmtId="0" fontId="0" fillId="0" borderId="62" xfId="0" applyFont="1" applyFill="1" applyBorder="1" applyAlignment="1">
      <alignment horizontal="left" vertical="center" indent="1"/>
    </xf>
    <xf numFmtId="0" fontId="0" fillId="0" borderId="26" xfId="0" applyFill="1" applyBorder="1" applyAlignment="1">
      <alignment horizontal="center" vertical="center"/>
    </xf>
    <xf numFmtId="0" fontId="0" fillId="0" borderId="63" xfId="0" applyFont="1" applyFill="1" applyBorder="1" applyAlignment="1">
      <alignment horizontal="left" vertical="center" indent="1"/>
    </xf>
    <xf numFmtId="169" fontId="49" fillId="0" borderId="54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Fill="1" applyBorder="1" applyAlignment="1">
      <alignment horizontal="center" vertical="center"/>
    </xf>
    <xf numFmtId="0" fontId="0" fillId="0" borderId="75" xfId="0" applyFill="1" applyBorder="1" applyAlignment="1" applyProtection="1">
      <alignment horizontal="left" vertical="center" wrapText="1" indent="1"/>
      <protection locked="0"/>
    </xf>
    <xf numFmtId="169" fontId="30" fillId="0" borderId="90" xfId="0" applyNumberFormat="1" applyFont="1" applyFill="1" applyBorder="1" applyAlignment="1" applyProtection="1">
      <alignment horizontal="right" vertical="center"/>
      <protection/>
    </xf>
    <xf numFmtId="0" fontId="0" fillId="0" borderId="44" xfId="0" applyFill="1" applyBorder="1" applyAlignment="1">
      <alignment horizontal="center" vertical="center"/>
    </xf>
    <xf numFmtId="0" fontId="48" fillId="0" borderId="65" xfId="0" applyFont="1" applyFill="1" applyBorder="1" applyAlignment="1">
      <alignment horizontal="left" vertical="center" indent="5"/>
    </xf>
    <xf numFmtId="169" fontId="49" fillId="0" borderId="86" xfId="0" applyNumberFormat="1" applyFont="1" applyFill="1" applyBorder="1" applyAlignment="1" applyProtection="1">
      <alignment horizontal="right" vertical="center"/>
      <protection locked="0"/>
    </xf>
    <xf numFmtId="0" fontId="26" fillId="0" borderId="0" xfId="68" applyFill="1">
      <alignment/>
      <protection/>
    </xf>
    <xf numFmtId="0" fontId="50" fillId="0" borderId="11" xfId="68" applyFont="1" applyFill="1" applyBorder="1" applyAlignment="1">
      <alignment horizontal="center" vertical="center"/>
      <protection/>
    </xf>
    <xf numFmtId="0" fontId="32" fillId="0" borderId="50" xfId="67" applyFont="1" applyFill="1" applyBorder="1" applyAlignment="1" applyProtection="1">
      <alignment horizontal="center" vertical="center" textRotation="90"/>
      <protection/>
    </xf>
    <xf numFmtId="0" fontId="50" fillId="0" borderId="50" xfId="68" applyFont="1" applyFill="1" applyBorder="1" applyAlignment="1">
      <alignment horizontal="center" vertical="center" wrapText="1"/>
      <protection/>
    </xf>
    <xf numFmtId="0" fontId="50" fillId="0" borderId="52" xfId="68" applyFont="1" applyFill="1" applyBorder="1" applyAlignment="1">
      <alignment horizontal="center" vertical="center" wrapText="1"/>
      <protection/>
    </xf>
    <xf numFmtId="0" fontId="51" fillId="0" borderId="31" xfId="68" applyFont="1" applyFill="1" applyBorder="1" applyAlignment="1" applyProtection="1">
      <alignment horizontal="left" indent="1"/>
      <protection locked="0"/>
    </xf>
    <xf numFmtId="0" fontId="51" fillId="0" borderId="64" xfId="68" applyFont="1" applyFill="1" applyBorder="1" applyAlignment="1">
      <alignment horizontal="right" indent="1"/>
      <protection/>
    </xf>
    <xf numFmtId="3" fontId="51" fillId="0" borderId="64" xfId="68" applyNumberFormat="1" applyFont="1" applyFill="1" applyBorder="1" applyProtection="1">
      <alignment/>
      <protection locked="0"/>
    </xf>
    <xf numFmtId="3" fontId="51" fillId="0" borderId="87" xfId="68" applyNumberFormat="1" applyFont="1" applyFill="1" applyBorder="1" applyProtection="1">
      <alignment/>
      <protection locked="0"/>
    </xf>
    <xf numFmtId="0" fontId="51" fillId="0" borderId="17" xfId="68" applyFont="1" applyFill="1" applyBorder="1" applyAlignment="1" applyProtection="1">
      <alignment horizontal="left" indent="1"/>
      <protection locked="0"/>
    </xf>
    <xf numFmtId="0" fontId="51" fillId="0" borderId="62" xfId="68" applyFont="1" applyFill="1" applyBorder="1" applyAlignment="1">
      <alignment horizontal="right" indent="1"/>
      <protection/>
    </xf>
    <xf numFmtId="3" fontId="51" fillId="0" borderId="62" xfId="68" applyNumberFormat="1" applyFont="1" applyFill="1" applyBorder="1" applyProtection="1">
      <alignment/>
      <protection locked="0"/>
    </xf>
    <xf numFmtId="3" fontId="51" fillId="0" borderId="53" xfId="68" applyNumberFormat="1" applyFont="1" applyFill="1" applyBorder="1" applyProtection="1">
      <alignment/>
      <protection locked="0"/>
    </xf>
    <xf numFmtId="0" fontId="51" fillId="0" borderId="17" xfId="68" applyFont="1" applyFill="1" applyBorder="1" applyProtection="1">
      <alignment/>
      <protection locked="0"/>
    </xf>
    <xf numFmtId="0" fontId="51" fillId="0" borderId="26" xfId="68" applyFont="1" applyFill="1" applyBorder="1" applyProtection="1">
      <alignment/>
      <protection locked="0"/>
    </xf>
    <xf numFmtId="0" fontId="51" fillId="0" borderId="63" xfId="68" applyFont="1" applyFill="1" applyBorder="1" applyAlignment="1">
      <alignment horizontal="right" indent="1"/>
      <protection/>
    </xf>
    <xf numFmtId="3" fontId="51" fillId="0" borderId="63" xfId="68" applyNumberFormat="1" applyFont="1" applyFill="1" applyBorder="1" applyProtection="1">
      <alignment/>
      <protection locked="0"/>
    </xf>
    <xf numFmtId="3" fontId="51" fillId="0" borderId="54" xfId="68" applyNumberFormat="1" applyFont="1" applyFill="1" applyBorder="1" applyProtection="1">
      <alignment/>
      <protection locked="0"/>
    </xf>
    <xf numFmtId="3" fontId="51" fillId="0" borderId="92" xfId="68" applyNumberFormat="1" applyFont="1" applyFill="1" applyBorder="1">
      <alignment/>
      <protection/>
    </xf>
    <xf numFmtId="3" fontId="52" fillId="0" borderId="52" xfId="68" applyNumberFormat="1" applyFont="1" applyFill="1" applyBorder="1">
      <alignment/>
      <protection/>
    </xf>
    <xf numFmtId="0" fontId="53" fillId="0" borderId="0" xfId="68" applyFont="1" applyFill="1">
      <alignment/>
      <protection/>
    </xf>
    <xf numFmtId="0" fontId="51" fillId="0" borderId="0" xfId="68" applyFont="1" applyFill="1">
      <alignment/>
      <protection/>
    </xf>
    <xf numFmtId="0" fontId="26" fillId="0" borderId="0" xfId="68" applyFont="1" applyFill="1">
      <alignment/>
      <protection/>
    </xf>
    <xf numFmtId="3" fontId="26" fillId="0" borderId="0" xfId="68" applyNumberFormat="1" applyFont="1" applyFill="1" applyAlignment="1">
      <alignment horizontal="center"/>
      <protection/>
    </xf>
    <xf numFmtId="0" fontId="26" fillId="0" borderId="0" xfId="68" applyFont="1" applyFill="1" applyAlignment="1">
      <alignment/>
      <protection/>
    </xf>
    <xf numFmtId="0" fontId="22" fillId="0" borderId="25" xfId="62" applyFont="1" applyBorder="1" applyAlignment="1">
      <alignment horizontal="center" vertical="top" wrapText="1"/>
      <protection/>
    </xf>
    <xf numFmtId="0" fontId="2" fillId="0" borderId="27" xfId="62" applyFont="1" applyBorder="1" applyAlignment="1">
      <alignment horizontal="center" vertical="top"/>
      <protection/>
    </xf>
    <xf numFmtId="0" fontId="2" fillId="0" borderId="21" xfId="62" applyFont="1" applyBorder="1" applyAlignment="1">
      <alignment horizontal="center" vertical="top" wrapText="1"/>
      <protection/>
    </xf>
    <xf numFmtId="0" fontId="22" fillId="0" borderId="39" xfId="62" applyFont="1" applyBorder="1" applyAlignment="1">
      <alignment horizontal="center" vertical="top" wrapText="1"/>
      <protection/>
    </xf>
    <xf numFmtId="0" fontId="2" fillId="0" borderId="49" xfId="0" applyFont="1" applyBorder="1" applyAlignment="1">
      <alignment horizontal="center" vertical="top" wrapText="1"/>
    </xf>
    <xf numFmtId="0" fontId="2" fillId="0" borderId="27" xfId="62" applyFont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center" vertical="top" wrapText="1"/>
    </xf>
    <xf numFmtId="0" fontId="22" fillId="0" borderId="27" xfId="62" applyFont="1" applyBorder="1" applyAlignment="1">
      <alignment horizontal="center" vertical="top" wrapText="1"/>
      <protection/>
    </xf>
    <xf numFmtId="0" fontId="27" fillId="0" borderId="46" xfId="0" applyFont="1" applyBorder="1" applyAlignment="1">
      <alignment horizontal="center" vertical="top" wrapText="1"/>
    </xf>
    <xf numFmtId="0" fontId="26" fillId="0" borderId="45" xfId="0" applyFont="1" applyBorder="1" applyAlignment="1">
      <alignment horizontal="center" vertical="top" wrapText="1"/>
    </xf>
    <xf numFmtId="0" fontId="2" fillId="0" borderId="12" xfId="62" applyFont="1" applyBorder="1" applyAlignment="1">
      <alignment horizontal="center" vertical="top" wrapText="1"/>
      <protection/>
    </xf>
    <xf numFmtId="0" fontId="2" fillId="0" borderId="40" xfId="62" applyFont="1" applyBorder="1" applyAlignment="1">
      <alignment horizontal="right" vertical="top" wrapText="1"/>
      <protection/>
    </xf>
    <xf numFmtId="165" fontId="2" fillId="0" borderId="42" xfId="42" applyNumberFormat="1" applyFont="1" applyBorder="1" applyAlignment="1">
      <alignment horizontal="center" vertical="top" wrapText="1"/>
    </xf>
    <xf numFmtId="0" fontId="22" fillId="0" borderId="17" xfId="62" applyFont="1" applyBorder="1" applyAlignment="1">
      <alignment horizontal="right" vertical="top" wrapText="1"/>
      <protection/>
    </xf>
    <xf numFmtId="0" fontId="28" fillId="0" borderId="0" xfId="62" applyFont="1" applyFill="1" applyBorder="1" applyAlignment="1">
      <alignment horizontal="left" vertical="center"/>
      <protection/>
    </xf>
    <xf numFmtId="0" fontId="2" fillId="0" borderId="26" xfId="62" applyFont="1" applyBorder="1" applyAlignment="1">
      <alignment horizontal="right" vertical="top"/>
      <protection/>
    </xf>
    <xf numFmtId="165" fontId="2" fillId="0" borderId="29" xfId="42" applyNumberFormat="1" applyFont="1" applyBorder="1" applyAlignment="1">
      <alignment horizontal="center" vertical="top"/>
    </xf>
    <xf numFmtId="0" fontId="2" fillId="0" borderId="31" xfId="62" applyFont="1" applyBorder="1" applyAlignment="1">
      <alignment horizontal="right" vertical="top" wrapText="1"/>
      <protection/>
    </xf>
    <xf numFmtId="165" fontId="2" fillId="0" borderId="32" xfId="42" applyNumberFormat="1" applyFont="1" applyBorder="1" applyAlignment="1">
      <alignment horizontal="center" vertical="top" wrapText="1"/>
    </xf>
    <xf numFmtId="0" fontId="22" fillId="0" borderId="44" xfId="62" applyFont="1" applyBorder="1" applyAlignment="1">
      <alignment horizontal="right" vertical="top" wrapText="1"/>
      <protection/>
    </xf>
    <xf numFmtId="0" fontId="2" fillId="0" borderId="15" xfId="62" applyFont="1" applyBorder="1" applyAlignment="1">
      <alignment horizontal="right" vertical="top" wrapText="1"/>
      <protection/>
    </xf>
    <xf numFmtId="165" fontId="2" fillId="0" borderId="93" xfId="42" applyNumberFormat="1" applyFont="1" applyBorder="1" applyAlignment="1">
      <alignment horizontal="center" vertical="top" wrapText="1"/>
    </xf>
    <xf numFmtId="0" fontId="2" fillId="0" borderId="40" xfId="0" applyFont="1" applyBorder="1" applyAlignment="1">
      <alignment horizontal="right" vertical="top" wrapText="1"/>
    </xf>
    <xf numFmtId="0" fontId="2" fillId="0" borderId="26" xfId="62" applyFont="1" applyBorder="1" applyAlignment="1">
      <alignment horizontal="right" vertical="top" wrapText="1"/>
      <protection/>
    </xf>
    <xf numFmtId="165" fontId="2" fillId="0" borderId="29" xfId="42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5" fontId="2" fillId="0" borderId="42" xfId="0" applyNumberFormat="1" applyFont="1" applyBorder="1" applyAlignment="1">
      <alignment horizontal="center" vertical="top" wrapText="1"/>
    </xf>
    <xf numFmtId="0" fontId="22" fillId="0" borderId="31" xfId="62" applyFont="1" applyBorder="1" applyAlignment="1">
      <alignment horizontal="right" vertical="top" wrapText="1"/>
      <protection/>
    </xf>
    <xf numFmtId="0" fontId="22" fillId="0" borderId="40" xfId="62" applyFont="1" applyBorder="1" applyAlignment="1">
      <alignment horizontal="right" vertical="top" wrapText="1"/>
      <protection/>
    </xf>
    <xf numFmtId="0" fontId="22" fillId="0" borderId="35" xfId="62" applyFont="1" applyBorder="1" applyAlignment="1">
      <alignment horizontal="right" vertical="top" wrapText="1"/>
      <protection/>
    </xf>
    <xf numFmtId="0" fontId="2" fillId="0" borderId="67" xfId="62" applyFont="1" applyBorder="1" applyAlignment="1">
      <alignment horizontal="right" vertical="top" wrapText="1"/>
      <protection/>
    </xf>
    <xf numFmtId="165" fontId="2" fillId="0" borderId="93" xfId="42" applyNumberFormat="1" applyFont="1" applyBorder="1" applyAlignment="1">
      <alignment horizontal="center" vertical="top" wrapText="1"/>
    </xf>
    <xf numFmtId="0" fontId="2" fillId="0" borderId="51" xfId="62" applyFont="1" applyBorder="1" applyAlignment="1">
      <alignment horizontal="right" vertical="top" wrapText="1"/>
      <protection/>
    </xf>
    <xf numFmtId="165" fontId="2" fillId="0" borderId="42" xfId="42" applyNumberFormat="1" applyFont="1" applyBorder="1" applyAlignment="1">
      <alignment horizontal="center" vertical="top" wrapText="1"/>
    </xf>
    <xf numFmtId="0" fontId="2" fillId="0" borderId="40" xfId="62" applyFont="1" applyBorder="1" applyAlignment="1">
      <alignment horizontal="right" vertical="top" wrapText="1"/>
      <protection/>
    </xf>
    <xf numFmtId="0" fontId="22" fillId="0" borderId="67" xfId="62" applyFont="1" applyBorder="1" applyAlignment="1">
      <alignment horizontal="right" vertical="top" wrapText="1"/>
      <protection/>
    </xf>
    <xf numFmtId="165" fontId="22" fillId="0" borderId="93" xfId="42" applyNumberFormat="1" applyFont="1" applyBorder="1" applyAlignment="1">
      <alignment horizontal="center" vertical="top" wrapText="1"/>
    </xf>
    <xf numFmtId="0" fontId="22" fillId="0" borderId="51" xfId="62" applyFont="1" applyBorder="1" applyAlignment="1">
      <alignment horizontal="right" vertical="top" wrapText="1"/>
      <protection/>
    </xf>
    <xf numFmtId="165" fontId="22" fillId="0" borderId="42" xfId="42" applyNumberFormat="1" applyFont="1" applyBorder="1" applyAlignment="1">
      <alignment horizontal="center" vertical="top" wrapText="1"/>
    </xf>
    <xf numFmtId="0" fontId="2" fillId="0" borderId="94" xfId="62" applyFont="1" applyBorder="1" applyAlignment="1">
      <alignment horizontal="right" vertical="top" wrapText="1"/>
      <protection/>
    </xf>
    <xf numFmtId="0" fontId="26" fillId="0" borderId="0" xfId="0" applyFont="1" applyBorder="1" applyAlignment="1">
      <alignment/>
    </xf>
    <xf numFmtId="0" fontId="2" fillId="0" borderId="51" xfId="62" applyFont="1" applyBorder="1" applyAlignment="1">
      <alignment horizontal="right" vertical="top" wrapText="1"/>
      <protection/>
    </xf>
    <xf numFmtId="0" fontId="2" fillId="0" borderId="67" xfId="62" applyFont="1" applyBorder="1" applyAlignment="1">
      <alignment horizontal="right" vertical="top" wrapText="1"/>
      <protection/>
    </xf>
    <xf numFmtId="165" fontId="2" fillId="0" borderId="95" xfId="42" applyNumberFormat="1" applyFont="1" applyBorder="1" applyAlignment="1">
      <alignment horizontal="center" vertical="top" wrapText="1"/>
    </xf>
    <xf numFmtId="165" fontId="22" fillId="0" borderId="42" xfId="42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right" vertical="top" wrapText="1"/>
    </xf>
    <xf numFmtId="165" fontId="27" fillId="0" borderId="93" xfId="42" applyNumberFormat="1" applyFont="1" applyBorder="1" applyAlignment="1">
      <alignment horizontal="center" vertical="top" wrapText="1"/>
    </xf>
    <xf numFmtId="0" fontId="27" fillId="0" borderId="30" xfId="0" applyFont="1" applyBorder="1" applyAlignment="1">
      <alignment horizontal="right" vertical="top" wrapText="1"/>
    </xf>
    <xf numFmtId="165" fontId="26" fillId="0" borderId="42" xfId="42" applyNumberFormat="1" applyFont="1" applyBorder="1" applyAlignment="1">
      <alignment horizontal="center" vertical="top" wrapText="1"/>
    </xf>
    <xf numFmtId="0" fontId="27" fillId="0" borderId="35" xfId="0" applyFont="1" applyBorder="1" applyAlignment="1">
      <alignment horizontal="right" vertical="top" wrapText="1"/>
    </xf>
    <xf numFmtId="0" fontId="22" fillId="0" borderId="42" xfId="62" applyFont="1" applyBorder="1">
      <alignment/>
      <protection/>
    </xf>
    <xf numFmtId="0" fontId="22" fillId="0" borderId="15" xfId="62" applyFont="1" applyBorder="1" applyAlignment="1">
      <alignment horizontal="right" vertical="top" wrapText="1"/>
      <protection/>
    </xf>
    <xf numFmtId="0" fontId="22" fillId="0" borderId="30" xfId="62" applyFont="1" applyBorder="1" applyAlignment="1">
      <alignment horizontal="right" vertical="top" wrapText="1"/>
      <protection/>
    </xf>
    <xf numFmtId="0" fontId="2" fillId="0" borderId="11" xfId="62" applyFont="1" applyBorder="1" applyAlignment="1">
      <alignment horizontal="right" vertical="top" wrapText="1"/>
      <protection/>
    </xf>
    <xf numFmtId="165" fontId="22" fillId="0" borderId="16" xfId="42" applyNumberFormat="1" applyFont="1" applyBorder="1" applyAlignment="1">
      <alignment horizontal="center" vertical="center" wrapText="1"/>
    </xf>
    <xf numFmtId="165" fontId="10" fillId="0" borderId="37" xfId="42" applyNumberFormat="1" applyFont="1" applyBorder="1" applyAlignment="1">
      <alignment horizontal="center" vertical="top" wrapText="1"/>
    </xf>
    <xf numFmtId="165" fontId="10" fillId="0" borderId="38" xfId="42" applyNumberFormat="1" applyFont="1" applyBorder="1" applyAlignment="1">
      <alignment horizontal="center" vertical="top" wrapText="1"/>
    </xf>
    <xf numFmtId="165" fontId="10" fillId="0" borderId="35" xfId="42" applyNumberFormat="1" applyFont="1" applyBorder="1" applyAlignment="1">
      <alignment horizontal="center" vertical="top" wrapText="1"/>
    </xf>
    <xf numFmtId="165" fontId="10" fillId="0" borderId="35" xfId="42" applyNumberFormat="1" applyFont="1" applyFill="1" applyBorder="1" applyAlignment="1">
      <alignment horizontal="center" vertical="top" wrapText="1"/>
    </xf>
    <xf numFmtId="0" fontId="11" fillId="0" borderId="88" xfId="62" applyFont="1" applyBorder="1" applyAlignment="1">
      <alignment vertical="top" wrapText="1"/>
      <protection/>
    </xf>
    <xf numFmtId="0" fontId="56" fillId="0" borderId="44" xfId="68" applyFont="1" applyFill="1" applyBorder="1" applyAlignment="1">
      <alignment horizontal="center" vertical="center" wrapText="1"/>
      <protection/>
    </xf>
    <xf numFmtId="0" fontId="56" fillId="0" borderId="65" xfId="68" applyFont="1" applyFill="1" applyBorder="1" applyAlignment="1">
      <alignment horizontal="center" vertical="center" wrapText="1"/>
      <protection/>
    </xf>
    <xf numFmtId="0" fontId="56" fillId="0" borderId="86" xfId="68" applyFont="1" applyFill="1" applyBorder="1" applyAlignment="1">
      <alignment horizontal="center" vertical="center" wrapText="1"/>
      <protection/>
    </xf>
    <xf numFmtId="0" fontId="26" fillId="0" borderId="0" xfId="68" applyFill="1" applyAlignment="1">
      <alignment horizontal="center" vertical="center"/>
      <protection/>
    </xf>
    <xf numFmtId="0" fontId="52" fillId="0" borderId="31" xfId="68" applyFont="1" applyFill="1" applyBorder="1" applyAlignment="1">
      <alignment vertical="center" wrapText="1"/>
      <protection/>
    </xf>
    <xf numFmtId="0" fontId="51" fillId="0" borderId="64" xfId="68" applyFont="1" applyFill="1" applyBorder="1" applyAlignment="1">
      <alignment horizontal="center" vertical="center" wrapText="1"/>
      <protection/>
    </xf>
    <xf numFmtId="170" fontId="52" fillId="0" borderId="64" xfId="68" applyNumberFormat="1" applyFont="1" applyFill="1" applyBorder="1" applyAlignment="1">
      <alignment horizontal="right" vertical="center" wrapText="1"/>
      <protection/>
    </xf>
    <xf numFmtId="170" fontId="52" fillId="0" borderId="96" xfId="68" applyNumberFormat="1" applyFont="1" applyFill="1" applyBorder="1" applyAlignment="1">
      <alignment horizontal="right" vertical="center" wrapText="1"/>
      <protection/>
    </xf>
    <xf numFmtId="0" fontId="26" fillId="0" borderId="0" xfId="68" applyFill="1" applyAlignment="1">
      <alignment vertical="center"/>
      <protection/>
    </xf>
    <xf numFmtId="0" fontId="56" fillId="0" borderId="17" xfId="68" applyFont="1" applyFill="1" applyBorder="1" applyAlignment="1">
      <alignment vertical="center" wrapText="1"/>
      <protection/>
    </xf>
    <xf numFmtId="0" fontId="51" fillId="0" borderId="62" xfId="68" applyFont="1" applyFill="1" applyBorder="1" applyAlignment="1">
      <alignment horizontal="center" vertical="center" wrapText="1"/>
      <protection/>
    </xf>
    <xf numFmtId="170" fontId="51" fillId="0" borderId="62" xfId="68" applyNumberFormat="1" applyFont="1" applyFill="1" applyBorder="1" applyAlignment="1">
      <alignment horizontal="right" vertical="center" wrapText="1"/>
      <protection/>
    </xf>
    <xf numFmtId="170" fontId="52" fillId="0" borderId="97" xfId="68" applyNumberFormat="1" applyFont="1" applyFill="1" applyBorder="1" applyAlignment="1">
      <alignment horizontal="right" vertical="center" wrapText="1"/>
      <protection/>
    </xf>
    <xf numFmtId="0" fontId="57" fillId="0" borderId="17" xfId="68" applyFont="1" applyFill="1" applyBorder="1" applyAlignment="1">
      <alignment horizontal="left" vertical="center" wrapText="1" indent="1"/>
      <protection/>
    </xf>
    <xf numFmtId="170" fontId="51" fillId="0" borderId="62" xfId="68" applyNumberFormat="1" applyFont="1" applyFill="1" applyBorder="1" applyAlignment="1">
      <alignment horizontal="right" vertical="center" wrapText="1"/>
      <protection/>
    </xf>
    <xf numFmtId="170" fontId="51" fillId="0" borderId="97" xfId="68" applyNumberFormat="1" applyFont="1" applyFill="1" applyBorder="1" applyAlignment="1">
      <alignment horizontal="right" vertical="center" wrapText="1"/>
      <protection/>
    </xf>
    <xf numFmtId="0" fontId="51" fillId="0" borderId="17" xfId="68" applyFont="1" applyFill="1" applyBorder="1" applyAlignment="1">
      <alignment vertical="center" wrapText="1"/>
      <protection/>
    </xf>
    <xf numFmtId="170" fontId="51" fillId="0" borderId="62" xfId="68" applyNumberFormat="1" applyFont="1" applyFill="1" applyBorder="1" applyAlignment="1" applyProtection="1">
      <alignment horizontal="right" vertical="center" wrapText="1"/>
      <protection locked="0"/>
    </xf>
    <xf numFmtId="0" fontId="10" fillId="10" borderId="10" xfId="62" applyFont="1" applyFill="1" applyBorder="1" applyAlignment="1">
      <alignment horizontal="center"/>
      <protection/>
    </xf>
    <xf numFmtId="170" fontId="51" fillId="0" borderId="97" xfId="68" applyNumberFormat="1" applyFont="1" applyFill="1" applyBorder="1" applyAlignment="1" applyProtection="1">
      <alignment horizontal="right" vertical="center" wrapText="1"/>
      <protection locked="0"/>
    </xf>
    <xf numFmtId="170" fontId="51" fillId="0" borderId="98" xfId="68" applyNumberFormat="1" applyFont="1" applyFill="1" applyBorder="1" applyAlignment="1">
      <alignment horizontal="right" vertical="center" wrapText="1"/>
      <protection/>
    </xf>
    <xf numFmtId="0" fontId="52" fillId="0" borderId="17" xfId="68" applyFont="1" applyFill="1" applyBorder="1" applyAlignment="1">
      <alignment vertical="center" wrapText="1"/>
      <protection/>
    </xf>
    <xf numFmtId="170" fontId="52" fillId="0" borderId="62" xfId="68" applyNumberFormat="1" applyFont="1" applyFill="1" applyBorder="1" applyAlignment="1">
      <alignment horizontal="right" vertical="center" wrapText="1"/>
      <protection/>
    </xf>
    <xf numFmtId="170" fontId="52" fillId="0" borderId="53" xfId="68" applyNumberFormat="1" applyFont="1" applyFill="1" applyBorder="1" applyAlignment="1">
      <alignment horizontal="right" vertical="center" wrapText="1"/>
      <protection/>
    </xf>
    <xf numFmtId="170" fontId="56" fillId="0" borderId="62" xfId="68" applyNumberFormat="1" applyFont="1" applyFill="1" applyBorder="1" applyAlignment="1">
      <alignment horizontal="right" vertical="center" wrapText="1"/>
      <protection/>
    </xf>
    <xf numFmtId="170" fontId="56" fillId="0" borderId="53" xfId="68" applyNumberFormat="1" applyFont="1" applyFill="1" applyBorder="1" applyAlignment="1">
      <alignment horizontal="right" vertical="center" wrapText="1"/>
      <protection/>
    </xf>
    <xf numFmtId="170" fontId="51" fillId="0" borderId="53" xfId="68" applyNumberFormat="1" applyFont="1" applyFill="1" applyBorder="1" applyAlignment="1">
      <alignment horizontal="right" vertical="center" wrapText="1"/>
      <protection/>
    </xf>
    <xf numFmtId="0" fontId="51" fillId="0" borderId="17" xfId="68" applyFont="1" applyFill="1" applyBorder="1" applyAlignment="1">
      <alignment horizontal="left" vertical="center" wrapText="1" indent="2"/>
      <protection/>
    </xf>
    <xf numFmtId="0" fontId="51" fillId="0" borderId="17" xfId="68" applyFont="1" applyFill="1" applyBorder="1" applyAlignment="1">
      <alignment horizontal="left" vertical="center" wrapText="1" indent="3"/>
      <protection/>
    </xf>
    <xf numFmtId="170" fontId="51" fillId="0" borderId="53" xfId="68" applyNumberFormat="1" applyFont="1" applyFill="1" applyBorder="1" applyAlignment="1" applyProtection="1">
      <alignment horizontal="right" vertical="center" wrapText="1"/>
      <protection locked="0"/>
    </xf>
    <xf numFmtId="0" fontId="51" fillId="0" borderId="31" xfId="68" applyFont="1" applyFill="1" applyBorder="1" applyAlignment="1">
      <alignment horizontal="left" vertical="center" wrapText="1" indent="3"/>
      <protection/>
    </xf>
    <xf numFmtId="170" fontId="56" fillId="0" borderId="98" xfId="68" applyNumberFormat="1" applyFont="1" applyFill="1" applyBorder="1" applyAlignment="1">
      <alignment horizontal="right" vertical="center" wrapText="1"/>
      <protection/>
    </xf>
    <xf numFmtId="170" fontId="56" fillId="0" borderId="62" xfId="68" applyNumberFormat="1" applyFont="1" applyFill="1" applyBorder="1" applyAlignment="1" applyProtection="1">
      <alignment horizontal="right" vertical="center" wrapText="1"/>
      <protection locked="0"/>
    </xf>
    <xf numFmtId="170" fontId="56" fillId="0" borderId="97" xfId="68" applyNumberFormat="1" applyFont="1" applyFill="1" applyBorder="1" applyAlignment="1">
      <alignment horizontal="right" vertical="center" wrapText="1"/>
      <protection/>
    </xf>
    <xf numFmtId="0" fontId="51" fillId="0" borderId="17" xfId="68" applyFont="1" applyFill="1" applyBorder="1" applyAlignment="1">
      <alignment horizontal="left" vertical="center" wrapText="1" indent="1"/>
      <protection/>
    </xf>
    <xf numFmtId="170" fontId="52" fillId="0" borderId="62" xfId="68" applyNumberFormat="1" applyFont="1" applyFill="1" applyBorder="1" applyAlignment="1" applyProtection="1">
      <alignment horizontal="right" vertical="center" wrapText="1"/>
      <protection locked="0"/>
    </xf>
    <xf numFmtId="0" fontId="56" fillId="0" borderId="17" xfId="68" applyFont="1" applyFill="1" applyBorder="1" applyAlignment="1">
      <alignment horizontal="left" vertical="center" wrapText="1" indent="1"/>
      <protection/>
    </xf>
    <xf numFmtId="170" fontId="51" fillId="0" borderId="98" xfId="68" applyNumberFormat="1" applyFont="1" applyFill="1" applyBorder="1" applyAlignment="1" applyProtection="1">
      <alignment horizontal="right" vertical="center" wrapText="1"/>
      <protection/>
    </xf>
    <xf numFmtId="0" fontId="52" fillId="0" borderId="17" xfId="68" applyFont="1" applyFill="1" applyBorder="1" applyAlignment="1">
      <alignment horizontal="left" vertical="center" wrapText="1"/>
      <protection/>
    </xf>
    <xf numFmtId="0" fontId="51" fillId="0" borderId="17" xfId="68" applyFont="1" applyFill="1" applyBorder="1" applyAlignment="1">
      <alignment horizontal="left" vertical="center" indent="2"/>
      <protection/>
    </xf>
    <xf numFmtId="170" fontId="56" fillId="0" borderId="62" xfId="68" applyNumberFormat="1" applyFont="1" applyFill="1" applyBorder="1" applyAlignment="1" applyProtection="1">
      <alignment horizontal="right" vertical="center" wrapText="1"/>
      <protection/>
    </xf>
    <xf numFmtId="170" fontId="52" fillId="0" borderId="98" xfId="68" applyNumberFormat="1" applyFont="1" applyFill="1" applyBorder="1" applyAlignment="1">
      <alignment horizontal="right" vertical="center" wrapText="1"/>
      <protection/>
    </xf>
    <xf numFmtId="0" fontId="52" fillId="0" borderId="44" xfId="68" applyFont="1" applyFill="1" applyBorder="1" applyAlignment="1">
      <alignment vertical="center" wrapText="1"/>
      <protection/>
    </xf>
    <xf numFmtId="0" fontId="51" fillId="0" borderId="65" xfId="68" applyFont="1" applyFill="1" applyBorder="1" applyAlignment="1">
      <alignment horizontal="center" vertical="center" wrapText="1"/>
      <protection/>
    </xf>
    <xf numFmtId="170" fontId="52" fillId="0" borderId="99" xfId="68" applyNumberFormat="1" applyFont="1" applyFill="1" applyBorder="1" applyAlignment="1">
      <alignment horizontal="right" vertical="center" wrapText="1"/>
      <protection/>
    </xf>
    <xf numFmtId="170" fontId="52" fillId="0" borderId="65" xfId="68" applyNumberFormat="1" applyFont="1" applyFill="1" applyBorder="1" applyAlignment="1">
      <alignment horizontal="right" vertical="center" wrapText="1"/>
      <protection/>
    </xf>
    <xf numFmtId="170" fontId="52" fillId="0" borderId="100" xfId="68" applyNumberFormat="1" applyFont="1" applyFill="1" applyBorder="1" applyAlignment="1">
      <alignment horizontal="right" vertical="center" wrapText="1"/>
      <protection/>
    </xf>
    <xf numFmtId="3" fontId="26" fillId="0" borderId="0" xfId="68" applyNumberFormat="1" applyFont="1" applyFill="1">
      <alignment/>
      <protection/>
    </xf>
    <xf numFmtId="0" fontId="51" fillId="0" borderId="0" xfId="68" applyFont="1" applyFill="1" applyProtection="1">
      <alignment/>
      <protection locked="0"/>
    </xf>
    <xf numFmtId="0" fontId="26" fillId="0" borderId="0" xfId="68" applyFill="1" applyAlignment="1">
      <alignment horizontal="center"/>
      <protection/>
    </xf>
    <xf numFmtId="0" fontId="0" fillId="0" borderId="0" xfId="67" applyFill="1" applyAlignment="1" applyProtection="1">
      <alignment vertical="center"/>
      <protection locked="0"/>
    </xf>
    <xf numFmtId="0" fontId="0" fillId="0" borderId="0" xfId="67" applyFill="1" applyAlignment="1" applyProtection="1">
      <alignment vertical="center" wrapText="1"/>
      <protection/>
    </xf>
    <xf numFmtId="0" fontId="0" fillId="0" borderId="0" xfId="67" applyFill="1" applyAlignment="1" applyProtection="1">
      <alignment horizontal="center" vertical="center"/>
      <protection/>
    </xf>
    <xf numFmtId="49" fontId="33" fillId="0" borderId="44" xfId="67" applyNumberFormat="1" applyFont="1" applyFill="1" applyBorder="1" applyAlignment="1" applyProtection="1">
      <alignment horizontal="center" vertical="center" wrapText="1"/>
      <protection/>
    </xf>
    <xf numFmtId="49" fontId="33" fillId="0" borderId="65" xfId="67" applyNumberFormat="1" applyFont="1" applyFill="1" applyBorder="1" applyAlignment="1" applyProtection="1">
      <alignment horizontal="center" vertical="center"/>
      <protection/>
    </xf>
    <xf numFmtId="49" fontId="33" fillId="0" borderId="86" xfId="67" applyNumberFormat="1" applyFont="1" applyFill="1" applyBorder="1" applyAlignment="1" applyProtection="1">
      <alignment horizontal="center" vertical="center"/>
      <protection/>
    </xf>
    <xf numFmtId="49" fontId="0" fillId="0" borderId="0" xfId="67" applyNumberFormat="1" applyFont="1" applyFill="1" applyAlignment="1" applyProtection="1">
      <alignment horizontal="center" vertical="center"/>
      <protection/>
    </xf>
    <xf numFmtId="0" fontId="5" fillId="0" borderId="31" xfId="67" applyFont="1" applyFill="1" applyBorder="1" applyAlignment="1" applyProtection="1">
      <alignment horizontal="left" vertical="center" wrapText="1"/>
      <protection/>
    </xf>
    <xf numFmtId="168" fontId="5" fillId="0" borderId="64" xfId="67" applyNumberFormat="1" applyFont="1" applyFill="1" applyBorder="1" applyAlignment="1" applyProtection="1">
      <alignment horizontal="center" vertical="center"/>
      <protection/>
    </xf>
    <xf numFmtId="171" fontId="5" fillId="0" borderId="87" xfId="67" applyNumberFormat="1" applyFont="1" applyFill="1" applyBorder="1" applyAlignment="1" applyProtection="1">
      <alignment vertical="center"/>
      <protection locked="0"/>
    </xf>
    <xf numFmtId="0" fontId="5" fillId="0" borderId="17" xfId="67" applyFont="1" applyFill="1" applyBorder="1" applyAlignment="1" applyProtection="1">
      <alignment horizontal="left" vertical="center" wrapText="1"/>
      <protection/>
    </xf>
    <xf numFmtId="168" fontId="5" fillId="0" borderId="62" xfId="67" applyNumberFormat="1" applyFont="1" applyFill="1" applyBorder="1" applyAlignment="1" applyProtection="1">
      <alignment horizontal="center" vertical="center"/>
      <protection/>
    </xf>
    <xf numFmtId="171" fontId="5" fillId="0" borderId="53" xfId="67" applyNumberFormat="1" applyFont="1" applyFill="1" applyBorder="1" applyAlignment="1" applyProtection="1">
      <alignment vertical="center"/>
      <protection locked="0"/>
    </xf>
    <xf numFmtId="0" fontId="33" fillId="0" borderId="17" xfId="67" applyFont="1" applyFill="1" applyBorder="1" applyAlignment="1" applyProtection="1">
      <alignment horizontal="left" vertical="center" wrapText="1"/>
      <protection/>
    </xf>
    <xf numFmtId="171" fontId="33" fillId="0" borderId="53" xfId="67" applyNumberFormat="1" applyFont="1" applyFill="1" applyBorder="1" applyAlignment="1" applyProtection="1">
      <alignment vertical="center"/>
      <protection/>
    </xf>
    <xf numFmtId="0" fontId="0" fillId="0" borderId="0" xfId="67" applyFont="1" applyFill="1" applyAlignment="1" applyProtection="1">
      <alignment vertical="center"/>
      <protection locked="0"/>
    </xf>
    <xf numFmtId="0" fontId="33" fillId="0" borderId="17" xfId="67" applyFont="1" applyFill="1" applyBorder="1" applyAlignment="1" applyProtection="1">
      <alignment vertical="center" wrapText="1"/>
      <protection/>
    </xf>
    <xf numFmtId="0" fontId="39" fillId="0" borderId="17" xfId="67" applyFont="1" applyFill="1" applyBorder="1" applyAlignment="1" applyProtection="1">
      <alignment horizontal="left" vertical="center" wrapText="1"/>
      <protection/>
    </xf>
    <xf numFmtId="171" fontId="39" fillId="0" borderId="53" xfId="67" applyNumberFormat="1" applyFont="1" applyFill="1" applyBorder="1" applyAlignment="1" applyProtection="1">
      <alignment vertical="center"/>
      <protection/>
    </xf>
    <xf numFmtId="171" fontId="5" fillId="0" borderId="53" xfId="67" applyNumberFormat="1" applyFont="1" applyFill="1" applyBorder="1" applyAlignment="1" applyProtection="1">
      <alignment vertical="center"/>
      <protection/>
    </xf>
    <xf numFmtId="0" fontId="5" fillId="0" borderId="17" xfId="67" applyFont="1" applyFill="1" applyBorder="1" applyAlignment="1" applyProtection="1">
      <alignment horizontal="left" vertical="center" wrapText="1" indent="2"/>
      <protection/>
    </xf>
    <xf numFmtId="0" fontId="5" fillId="0" borderId="17" xfId="67" applyFont="1" applyFill="1" applyBorder="1" applyAlignment="1" applyProtection="1">
      <alignment horizontal="left" vertical="center" indent="2"/>
      <protection locked="0"/>
    </xf>
    <xf numFmtId="171" fontId="58" fillId="0" borderId="53" xfId="67" applyNumberFormat="1" applyFont="1" applyFill="1" applyBorder="1" applyAlignment="1" applyProtection="1">
      <alignment vertical="center"/>
      <protection locked="0"/>
    </xf>
    <xf numFmtId="0" fontId="33" fillId="0" borderId="44" xfId="67" applyFont="1" applyFill="1" applyBorder="1" applyAlignment="1" applyProtection="1">
      <alignment horizontal="left" vertical="center" wrapText="1"/>
      <protection/>
    </xf>
    <xf numFmtId="168" fontId="5" fillId="0" borderId="65" xfId="67" applyNumberFormat="1" applyFont="1" applyFill="1" applyBorder="1" applyAlignment="1" applyProtection="1">
      <alignment horizontal="center" vertical="center"/>
      <protection/>
    </xf>
    <xf numFmtId="171" fontId="33" fillId="0" borderId="86" xfId="67" applyNumberFormat="1" applyFont="1" applyFill="1" applyBorder="1" applyAlignment="1" applyProtection="1">
      <alignment vertical="center"/>
      <protection/>
    </xf>
    <xf numFmtId="0" fontId="49" fillId="0" borderId="0" xfId="67" applyFont="1" applyFill="1" applyAlignment="1" applyProtection="1">
      <alignment horizontal="center" vertical="center"/>
      <protection/>
    </xf>
    <xf numFmtId="0" fontId="61" fillId="0" borderId="0" xfId="63" applyFont="1">
      <alignment/>
      <protection/>
    </xf>
    <xf numFmtId="0" fontId="61" fillId="0" borderId="17" xfId="0" applyFont="1" applyBorder="1" applyAlignment="1">
      <alignment horizontal="left" vertical="center" wrapText="1"/>
    </xf>
    <xf numFmtId="0" fontId="61" fillId="0" borderId="62" xfId="0" applyFont="1" applyBorder="1" applyAlignment="1">
      <alignment horizontal="center"/>
    </xf>
    <xf numFmtId="3" fontId="61" fillId="0" borderId="62" xfId="0" applyNumberFormat="1" applyFont="1" applyBorder="1" applyAlignment="1">
      <alignment horizontal="center"/>
    </xf>
    <xf numFmtId="165" fontId="60" fillId="6" borderId="62" xfId="40" applyNumberFormat="1" applyFont="1" applyFill="1" applyBorder="1" applyAlignment="1">
      <alignment horizontal="center" vertical="center" wrapText="1"/>
    </xf>
    <xf numFmtId="165" fontId="61" fillId="0" borderId="62" xfId="40" applyNumberFormat="1" applyFont="1" applyBorder="1" applyAlignment="1">
      <alignment horizontal="center"/>
    </xf>
    <xf numFmtId="165" fontId="61" fillId="0" borderId="0" xfId="63" applyNumberFormat="1" applyFont="1">
      <alignment/>
      <protection/>
    </xf>
    <xf numFmtId="165" fontId="61" fillId="0" borderId="25" xfId="40" applyNumberFormat="1" applyFont="1" applyBorder="1" applyAlignment="1">
      <alignment horizontal="center"/>
    </xf>
    <xf numFmtId="0" fontId="60" fillId="0" borderId="17" xfId="0" applyFont="1" applyBorder="1" applyAlignment="1">
      <alignment horizontal="left" vertical="center" wrapText="1"/>
    </xf>
    <xf numFmtId="165" fontId="61" fillId="6" borderId="62" xfId="40" applyNumberFormat="1" applyFont="1" applyFill="1" applyBorder="1" applyAlignment="1">
      <alignment horizontal="center"/>
    </xf>
    <xf numFmtId="0" fontId="61" fillId="0" borderId="37" xfId="0" applyFont="1" applyBorder="1" applyAlignment="1">
      <alignment horizontal="left" vertical="center" wrapText="1"/>
    </xf>
    <xf numFmtId="165" fontId="61" fillId="0" borderId="25" xfId="40" applyNumberFormat="1" applyFont="1" applyFill="1" applyBorder="1" applyAlignment="1">
      <alignment horizontal="center"/>
    </xf>
    <xf numFmtId="0" fontId="61" fillId="0" borderId="17" xfId="0" applyFont="1" applyBorder="1" applyAlignment="1" quotePrefix="1">
      <alignment horizontal="left" vertical="center" wrapText="1"/>
    </xf>
    <xf numFmtId="165" fontId="62" fillId="6" borderId="62" xfId="40" applyNumberFormat="1" applyFont="1" applyFill="1" applyBorder="1" applyAlignment="1">
      <alignment horizontal="center" vertical="center" wrapText="1"/>
    </xf>
    <xf numFmtId="0" fontId="60" fillId="0" borderId="37" xfId="0" applyFont="1" applyBorder="1" applyAlignment="1">
      <alignment horizontal="left" vertical="center" wrapText="1"/>
    </xf>
    <xf numFmtId="0" fontId="60" fillId="0" borderId="26" xfId="0" applyFont="1" applyBorder="1" applyAlignment="1">
      <alignment horizontal="left" vertical="center" wrapText="1"/>
    </xf>
    <xf numFmtId="0" fontId="61" fillId="0" borderId="63" xfId="0" applyFont="1" applyBorder="1" applyAlignment="1">
      <alignment horizontal="center"/>
    </xf>
    <xf numFmtId="165" fontId="61" fillId="6" borderId="63" xfId="40" applyNumberFormat="1" applyFont="1" applyFill="1" applyBorder="1" applyAlignment="1">
      <alignment horizontal="center"/>
    </xf>
    <xf numFmtId="0" fontId="61" fillId="0" borderId="38" xfId="0" applyFont="1" applyBorder="1" applyAlignment="1">
      <alignment horizontal="left" vertical="center" wrapText="1"/>
    </xf>
    <xf numFmtId="0" fontId="61" fillId="0" borderId="27" xfId="0" applyFont="1" applyBorder="1" applyAlignment="1">
      <alignment horizontal="center"/>
    </xf>
    <xf numFmtId="165" fontId="61" fillId="0" borderId="27" xfId="40" applyNumberFormat="1" applyFont="1" applyFill="1" applyBorder="1" applyAlignment="1">
      <alignment horizontal="center"/>
    </xf>
    <xf numFmtId="165" fontId="60" fillId="6" borderId="63" xfId="40" applyNumberFormat="1" applyFont="1" applyFill="1" applyBorder="1" applyAlignment="1">
      <alignment horizontal="center" vertical="center" wrapText="1"/>
    </xf>
    <xf numFmtId="0" fontId="61" fillId="0" borderId="36" xfId="0" applyFont="1" applyBorder="1" applyAlignment="1">
      <alignment horizontal="left" vertical="center" wrapText="1"/>
    </xf>
    <xf numFmtId="0" fontId="61" fillId="0" borderId="21" xfId="0" applyFont="1" applyBorder="1" applyAlignment="1">
      <alignment horizontal="center"/>
    </xf>
    <xf numFmtId="165" fontId="61" fillId="0" borderId="21" xfId="40" applyNumberFormat="1" applyFont="1" applyBorder="1" applyAlignment="1">
      <alignment horizontal="center"/>
    </xf>
    <xf numFmtId="165" fontId="60" fillId="6" borderId="64" xfId="40" applyNumberFormat="1" applyFont="1" applyFill="1" applyBorder="1" applyAlignment="1">
      <alignment horizontal="center" vertical="center" wrapText="1"/>
    </xf>
    <xf numFmtId="0" fontId="61" fillId="0" borderId="31" xfId="0" applyFont="1" applyBorder="1" applyAlignment="1">
      <alignment horizontal="left" vertical="center" wrapText="1"/>
    </xf>
    <xf numFmtId="165" fontId="61" fillId="0" borderId="64" xfId="40" applyNumberFormat="1" applyFont="1" applyBorder="1" applyAlignment="1">
      <alignment horizontal="center"/>
    </xf>
    <xf numFmtId="0" fontId="61" fillId="0" borderId="25" xfId="0" applyFont="1" applyBorder="1" applyAlignment="1">
      <alignment horizontal="center"/>
    </xf>
    <xf numFmtId="0" fontId="61" fillId="0" borderId="26" xfId="0" applyFont="1" applyBorder="1" applyAlignment="1">
      <alignment horizontal="left" vertical="center" wrapText="1"/>
    </xf>
    <xf numFmtId="0" fontId="61" fillId="0" borderId="30" xfId="0" applyFont="1" applyBorder="1" applyAlignment="1">
      <alignment horizontal="left" vertical="center" wrapText="1"/>
    </xf>
    <xf numFmtId="0" fontId="61" fillId="0" borderId="39" xfId="0" applyFont="1" applyBorder="1" applyAlignment="1">
      <alignment horizontal="center"/>
    </xf>
    <xf numFmtId="165" fontId="61" fillId="0" borderId="65" xfId="40" applyNumberFormat="1" applyFont="1" applyBorder="1" applyAlignment="1">
      <alignment horizontal="center"/>
    </xf>
    <xf numFmtId="0" fontId="60" fillId="0" borderId="0" xfId="63" applyFont="1">
      <alignment/>
      <protection/>
    </xf>
    <xf numFmtId="0" fontId="0" fillId="0" borderId="0" xfId="59" applyFill="1" applyAlignment="1">
      <alignment horizontal="center" vertical="center" wrapText="1"/>
      <protection/>
    </xf>
    <xf numFmtId="0" fontId="0" fillId="0" borderId="0" xfId="59" applyFill="1" applyAlignment="1">
      <alignment vertical="center" wrapText="1"/>
      <protection/>
    </xf>
    <xf numFmtId="164" fontId="63" fillId="0" borderId="0" xfId="59" applyNumberFormat="1" applyFont="1" applyFill="1" applyAlignment="1">
      <alignment horizontal="center" vertical="center" wrapText="1"/>
      <protection/>
    </xf>
    <xf numFmtId="0" fontId="27" fillId="0" borderId="0" xfId="59" applyFont="1" applyAlignment="1">
      <alignment horizontal="center" wrapText="1"/>
      <protection/>
    </xf>
    <xf numFmtId="164" fontId="63" fillId="0" borderId="0" xfId="59" applyNumberFormat="1" applyFont="1" applyFill="1" applyAlignment="1">
      <alignment vertical="center" wrapText="1"/>
      <protection/>
    </xf>
    <xf numFmtId="164" fontId="31" fillId="0" borderId="0" xfId="59" applyNumberFormat="1" applyFont="1" applyFill="1" applyAlignment="1">
      <alignment horizontal="right" vertical="center"/>
      <protection/>
    </xf>
    <xf numFmtId="0" fontId="30" fillId="0" borderId="11" xfId="59" applyFont="1" applyFill="1" applyBorder="1" applyAlignment="1">
      <alignment horizontal="center" vertical="center" wrapText="1"/>
      <protection/>
    </xf>
    <xf numFmtId="0" fontId="30" fillId="0" borderId="50" xfId="59" applyFont="1" applyFill="1" applyBorder="1" applyAlignment="1" applyProtection="1">
      <alignment horizontal="center" vertical="center" wrapText="1"/>
      <protection/>
    </xf>
    <xf numFmtId="0" fontId="30" fillId="0" borderId="52" xfId="59" applyFont="1" applyFill="1" applyBorder="1" applyAlignment="1" applyProtection="1">
      <alignment horizontal="center" vertical="center" wrapText="1"/>
      <protection/>
    </xf>
    <xf numFmtId="0" fontId="37" fillId="0" borderId="0" xfId="59" applyFont="1" applyFill="1" applyAlignment="1">
      <alignment horizontal="center" vertical="center" wrapText="1"/>
      <protection/>
    </xf>
    <xf numFmtId="0" fontId="33" fillId="0" borderId="11" xfId="59" applyFont="1" applyFill="1" applyBorder="1" applyAlignment="1">
      <alignment horizontal="center" vertical="center" wrapText="1"/>
      <protection/>
    </xf>
    <xf numFmtId="0" fontId="33" fillId="0" borderId="50" xfId="59" applyFont="1" applyFill="1" applyBorder="1" applyAlignment="1" applyProtection="1">
      <alignment horizontal="center" vertical="center" wrapText="1"/>
      <protection/>
    </xf>
    <xf numFmtId="0" fontId="33" fillId="0" borderId="52" xfId="59" applyFont="1" applyFill="1" applyBorder="1" applyAlignment="1" applyProtection="1">
      <alignment horizontal="center" vertical="center" wrapText="1"/>
      <protection/>
    </xf>
    <xf numFmtId="0" fontId="5" fillId="0" borderId="22" xfId="59" applyFont="1" applyFill="1" applyBorder="1" applyAlignment="1">
      <alignment horizontal="center" vertical="center" wrapText="1"/>
      <protection/>
    </xf>
    <xf numFmtId="0" fontId="51" fillId="0" borderId="101" xfId="59" applyFont="1" applyFill="1" applyBorder="1" applyAlignment="1" applyProtection="1">
      <alignment horizontal="left" vertical="center" wrapText="1" indent="1"/>
      <protection/>
    </xf>
    <xf numFmtId="164" fontId="5" fillId="0" borderId="101" xfId="59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87" xfId="59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7" xfId="59" applyFont="1" applyFill="1" applyBorder="1" applyAlignment="1">
      <alignment horizontal="center" vertical="center" wrapText="1"/>
      <protection/>
    </xf>
    <xf numFmtId="0" fontId="51" fillId="0" borderId="102" xfId="59" applyFont="1" applyFill="1" applyBorder="1" applyAlignment="1" applyProtection="1">
      <alignment horizontal="left" vertical="center" wrapText="1" indent="1"/>
      <protection/>
    </xf>
    <xf numFmtId="164" fontId="5" fillId="0" borderId="102" xfId="59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0" fontId="51" fillId="0" borderId="102" xfId="59" applyFont="1" applyFill="1" applyBorder="1" applyAlignment="1" applyProtection="1">
      <alignment horizontal="left" vertical="center" wrapText="1" indent="8"/>
      <protection/>
    </xf>
    <xf numFmtId="164" fontId="5" fillId="0" borderId="62" xfId="59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62" xfId="59" applyFont="1" applyFill="1" applyBorder="1" applyAlignment="1" applyProtection="1">
      <alignment vertical="center" wrapText="1"/>
      <protection locked="0"/>
    </xf>
    <xf numFmtId="0" fontId="5" fillId="0" borderId="26" xfId="59" applyFont="1" applyFill="1" applyBorder="1" applyAlignment="1">
      <alignment horizontal="center" vertical="center" wrapText="1"/>
      <protection/>
    </xf>
    <xf numFmtId="0" fontId="5" fillId="0" borderId="65" xfId="59" applyFont="1" applyFill="1" applyBorder="1" applyAlignment="1" applyProtection="1">
      <alignment vertical="center" wrapText="1"/>
      <protection locked="0"/>
    </xf>
    <xf numFmtId="164" fontId="5" fillId="0" borderId="65" xfId="59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86" xfId="59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11" xfId="59" applyFont="1" applyFill="1" applyBorder="1" applyAlignment="1">
      <alignment horizontal="center" vertical="center" wrapText="1"/>
      <protection/>
    </xf>
    <xf numFmtId="0" fontId="30" fillId="0" borderId="68" xfId="59" applyFont="1" applyFill="1" applyBorder="1" applyAlignment="1" applyProtection="1">
      <alignment vertical="center" wrapText="1"/>
      <protection/>
    </xf>
    <xf numFmtId="164" fontId="33" fillId="0" borderId="68" xfId="59" applyNumberFormat="1" applyFont="1" applyFill="1" applyBorder="1" applyAlignment="1" applyProtection="1">
      <alignment vertical="center" wrapText="1"/>
      <protection/>
    </xf>
    <xf numFmtId="164" fontId="33" fillId="0" borderId="88" xfId="59" applyNumberFormat="1" applyFont="1" applyFill="1" applyBorder="1" applyAlignment="1" applyProtection="1">
      <alignment vertical="center" wrapText="1"/>
      <protection/>
    </xf>
    <xf numFmtId="0" fontId="0" fillId="0" borderId="0" xfId="59" applyFill="1" applyAlignment="1">
      <alignment horizontal="right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31" fillId="0" borderId="0" xfId="0" applyNumberFormat="1" applyFont="1" applyFill="1" applyAlignment="1" applyProtection="1">
      <alignment horizontal="right" vertical="center"/>
      <protection locked="0"/>
    </xf>
    <xf numFmtId="164" fontId="0" fillId="0" borderId="0" xfId="0" applyNumberFormat="1" applyFill="1" applyAlignment="1">
      <alignment vertical="center" wrapText="1"/>
    </xf>
    <xf numFmtId="164" fontId="30" fillId="0" borderId="18" xfId="0" applyNumberFormat="1" applyFont="1" applyFill="1" applyBorder="1" applyAlignment="1" applyProtection="1">
      <alignment horizontal="centerContinuous" vertical="center"/>
      <protection/>
    </xf>
    <xf numFmtId="164" fontId="30" fillId="0" borderId="103" xfId="0" applyNumberFormat="1" applyFont="1" applyFill="1" applyBorder="1" applyAlignment="1" applyProtection="1">
      <alignment horizontal="centerContinuous" vertical="center"/>
      <protection/>
    </xf>
    <xf numFmtId="164" fontId="30" fillId="0" borderId="24" xfId="0" applyNumberFormat="1" applyFont="1" applyFill="1" applyBorder="1" applyAlignment="1" applyProtection="1">
      <alignment horizontal="centerContinuous" vertical="center"/>
      <protection/>
    </xf>
    <xf numFmtId="164" fontId="46" fillId="0" borderId="0" xfId="0" applyNumberFormat="1" applyFont="1" applyFill="1" applyAlignment="1">
      <alignment vertical="center"/>
    </xf>
    <xf numFmtId="164" fontId="30" fillId="0" borderId="45" xfId="0" applyNumberFormat="1" applyFont="1" applyFill="1" applyBorder="1" applyAlignment="1" applyProtection="1">
      <alignment horizontal="center" vertical="center"/>
      <protection/>
    </xf>
    <xf numFmtId="164" fontId="30" fillId="0" borderId="39" xfId="0" applyNumberFormat="1" applyFont="1" applyFill="1" applyBorder="1" applyAlignment="1" applyProtection="1">
      <alignment horizontal="center" vertical="center"/>
      <protection/>
    </xf>
    <xf numFmtId="164" fontId="30" fillId="0" borderId="86" xfId="0" applyNumberFormat="1" applyFont="1" applyFill="1" applyBorder="1" applyAlignment="1" applyProtection="1">
      <alignment horizontal="center" vertical="center" wrapText="1"/>
      <protection/>
    </xf>
    <xf numFmtId="164" fontId="46" fillId="0" borderId="0" xfId="0" applyNumberFormat="1" applyFont="1" applyFill="1" applyAlignment="1">
      <alignment horizontal="center" vertical="center"/>
    </xf>
    <xf numFmtId="164" fontId="33" fillId="0" borderId="35" xfId="0" applyNumberFormat="1" applyFont="1" applyFill="1" applyBorder="1" applyAlignment="1" applyProtection="1">
      <alignment horizontal="center" vertical="center" wrapText="1"/>
      <protection/>
    </xf>
    <xf numFmtId="164" fontId="33" fillId="0" borderId="50" xfId="0" applyNumberFormat="1" applyFont="1" applyFill="1" applyBorder="1" applyAlignment="1" applyProtection="1">
      <alignment horizontal="center" vertical="center" wrapText="1"/>
      <protection/>
    </xf>
    <xf numFmtId="164" fontId="33" fillId="0" borderId="12" xfId="0" applyNumberFormat="1" applyFont="1" applyFill="1" applyBorder="1" applyAlignment="1" applyProtection="1">
      <alignment horizontal="center" vertical="center" wrapText="1"/>
      <protection/>
    </xf>
    <xf numFmtId="164" fontId="33" fillId="0" borderId="43" xfId="0" applyNumberFormat="1" applyFont="1" applyFill="1" applyBorder="1" applyAlignment="1" applyProtection="1">
      <alignment horizontal="center" vertical="center" wrapText="1"/>
      <protection/>
    </xf>
    <xf numFmtId="164" fontId="33" fillId="0" borderId="0" xfId="0" applyNumberFormat="1" applyFont="1" applyFill="1" applyAlignment="1">
      <alignment horizontal="center" vertical="center" wrapText="1"/>
    </xf>
    <xf numFmtId="164" fontId="33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33" fillId="0" borderId="75" xfId="0" applyNumberFormat="1" applyFont="1" applyFill="1" applyBorder="1" applyAlignment="1" applyProtection="1">
      <alignment horizontal="left" vertical="center" wrapText="1" indent="1"/>
      <protection/>
    </xf>
    <xf numFmtId="1" fontId="37" fillId="19" borderId="75" xfId="0" applyNumberFormat="1" applyFont="1" applyFill="1" applyBorder="1" applyAlignment="1" applyProtection="1">
      <alignment horizontal="center" vertical="center" wrapText="1"/>
      <protection/>
    </xf>
    <xf numFmtId="164" fontId="33" fillId="0" borderId="75" xfId="0" applyNumberFormat="1" applyFont="1" applyFill="1" applyBorder="1" applyAlignment="1" applyProtection="1">
      <alignment vertical="center" wrapText="1"/>
      <protection/>
    </xf>
    <xf numFmtId="164" fontId="33" fillId="0" borderId="18" xfId="0" applyNumberFormat="1" applyFont="1" applyFill="1" applyBorder="1" applyAlignment="1" applyProtection="1">
      <alignment vertical="center" wrapText="1"/>
      <protection/>
    </xf>
    <xf numFmtId="164" fontId="33" fillId="0" borderId="23" xfId="0" applyNumberFormat="1" applyFont="1" applyFill="1" applyBorder="1" applyAlignment="1" applyProtection="1">
      <alignment vertical="center" wrapText="1"/>
      <protection/>
    </xf>
    <xf numFmtId="164" fontId="33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62" xfId="0" applyNumberFormat="1" applyFont="1" applyFill="1" applyBorder="1" applyAlignment="1" applyProtection="1">
      <alignment vertical="center" wrapText="1"/>
      <protection locked="0"/>
    </xf>
    <xf numFmtId="164" fontId="5" fillId="0" borderId="25" xfId="0" applyNumberFormat="1" applyFont="1" applyFill="1" applyBorder="1" applyAlignment="1" applyProtection="1">
      <alignment vertical="center" wrapText="1"/>
      <protection locked="0"/>
    </xf>
    <xf numFmtId="164" fontId="5" fillId="0" borderId="19" xfId="0" applyNumberFormat="1" applyFont="1" applyFill="1" applyBorder="1" applyAlignment="1" applyProtection="1">
      <alignment vertical="center" wrapText="1"/>
      <protection/>
    </xf>
    <xf numFmtId="164" fontId="33" fillId="0" borderId="62" xfId="0" applyNumberFormat="1" applyFont="1" applyFill="1" applyBorder="1" applyAlignment="1" applyProtection="1">
      <alignment horizontal="left" vertical="center" wrapText="1" indent="1"/>
      <protection/>
    </xf>
    <xf numFmtId="1" fontId="37" fillId="19" borderId="62" xfId="0" applyNumberFormat="1" applyFont="1" applyFill="1" applyBorder="1" applyAlignment="1" applyProtection="1">
      <alignment horizontal="center" vertical="center" wrapText="1"/>
      <protection/>
    </xf>
    <xf numFmtId="164" fontId="33" fillId="0" borderId="62" xfId="0" applyNumberFormat="1" applyFont="1" applyFill="1" applyBorder="1" applyAlignment="1" applyProtection="1">
      <alignment vertical="center" wrapText="1"/>
      <protection/>
    </xf>
    <xf numFmtId="164" fontId="33" fillId="0" borderId="25" xfId="0" applyNumberFormat="1" applyFont="1" applyFill="1" applyBorder="1" applyAlignment="1" applyProtection="1">
      <alignment vertical="center" wrapText="1"/>
      <protection/>
    </xf>
    <xf numFmtId="164" fontId="33" fillId="0" borderId="19" xfId="0" applyNumberFormat="1" applyFont="1" applyFill="1" applyBorder="1" applyAlignment="1" applyProtection="1">
      <alignment vertical="center" wrapText="1"/>
      <protection/>
    </xf>
    <xf numFmtId="164" fontId="33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3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33" fillId="0" borderId="61" xfId="0" applyNumberFormat="1" applyFont="1" applyFill="1" applyBorder="1" applyAlignment="1" applyProtection="1">
      <alignment horizontal="left" vertical="center" wrapText="1" indent="1"/>
      <protection/>
    </xf>
    <xf numFmtId="1" fontId="37" fillId="19" borderId="63" xfId="0" applyNumberFormat="1" applyFont="1" applyFill="1" applyBorder="1" applyAlignment="1" applyProtection="1">
      <alignment horizontal="center" vertical="center" wrapText="1"/>
      <protection/>
    </xf>
    <xf numFmtId="164" fontId="33" fillId="0" borderId="61" xfId="0" applyNumberFormat="1" applyFont="1" applyFill="1" applyBorder="1" applyAlignment="1" applyProtection="1">
      <alignment vertical="center" wrapText="1"/>
      <protection/>
    </xf>
    <xf numFmtId="164" fontId="33" fillId="0" borderId="49" xfId="0" applyNumberFormat="1" applyFont="1" applyFill="1" applyBorder="1" applyAlignment="1" applyProtection="1">
      <alignment vertical="center" wrapText="1"/>
      <protection/>
    </xf>
    <xf numFmtId="1" fontId="0" fillId="0" borderId="49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61" xfId="0" applyNumberFormat="1" applyFont="1" applyFill="1" applyBorder="1" applyAlignment="1" applyProtection="1">
      <alignment vertical="center" wrapText="1"/>
      <protection locked="0"/>
    </xf>
    <xf numFmtId="164" fontId="5" fillId="0" borderId="49" xfId="0" applyNumberFormat="1" applyFont="1" applyFill="1" applyBorder="1" applyAlignment="1" applyProtection="1">
      <alignment vertical="center" wrapText="1"/>
      <protection locked="0"/>
    </xf>
    <xf numFmtId="164" fontId="3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3" fillId="0" borderId="50" xfId="0" applyNumberFormat="1" applyFont="1" applyFill="1" applyBorder="1" applyAlignment="1" applyProtection="1">
      <alignment horizontal="left" vertical="center" wrapText="1" indent="1"/>
      <protection/>
    </xf>
    <xf numFmtId="1" fontId="5" fillId="19" borderId="12" xfId="0" applyNumberFormat="1" applyFont="1" applyFill="1" applyBorder="1" applyAlignment="1" applyProtection="1">
      <alignment vertical="center" wrapText="1"/>
      <protection/>
    </xf>
    <xf numFmtId="164" fontId="33" fillId="0" borderId="50" xfId="0" applyNumberFormat="1" applyFont="1" applyFill="1" applyBorder="1" applyAlignment="1" applyProtection="1">
      <alignment vertical="center" wrapText="1"/>
      <protection/>
    </xf>
    <xf numFmtId="164" fontId="33" fillId="0" borderId="12" xfId="0" applyNumberFormat="1" applyFont="1" applyFill="1" applyBorder="1" applyAlignment="1" applyProtection="1">
      <alignment vertical="center" wrapText="1"/>
      <protection/>
    </xf>
    <xf numFmtId="164" fontId="33" fillId="0" borderId="13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 horizontal="center" vertical="center" wrapText="1"/>
    </xf>
    <xf numFmtId="164" fontId="63" fillId="0" borderId="0" xfId="0" applyNumberFormat="1" applyFont="1" applyFill="1" applyAlignment="1">
      <alignment horizontal="center" vertical="center" wrapText="1"/>
    </xf>
    <xf numFmtId="164" fontId="63" fillId="0" borderId="0" xfId="0" applyNumberFormat="1" applyFont="1" applyFill="1" applyAlignment="1">
      <alignment vertical="center" wrapText="1"/>
    </xf>
    <xf numFmtId="164" fontId="31" fillId="0" borderId="0" xfId="0" applyNumberFormat="1" applyFont="1" applyFill="1" applyAlignment="1">
      <alignment horizontal="right" vertical="center"/>
    </xf>
    <xf numFmtId="164" fontId="30" fillId="0" borderId="39" xfId="0" applyNumberFormat="1" applyFont="1" applyFill="1" applyBorder="1" applyAlignment="1">
      <alignment horizontal="center" vertical="center"/>
    </xf>
    <xf numFmtId="164" fontId="30" fillId="0" borderId="65" xfId="0" applyNumberFormat="1" applyFont="1" applyFill="1" applyBorder="1" applyAlignment="1">
      <alignment horizontal="center" vertical="center"/>
    </xf>
    <xf numFmtId="164" fontId="30" fillId="0" borderId="35" xfId="0" applyNumberFormat="1" applyFont="1" applyFill="1" applyBorder="1" applyAlignment="1">
      <alignment horizontal="center" vertical="center" wrapText="1"/>
    </xf>
    <xf numFmtId="164" fontId="30" fillId="0" borderId="13" xfId="0" applyNumberFormat="1" applyFont="1" applyFill="1" applyBorder="1" applyAlignment="1">
      <alignment horizontal="center" vertical="center" wrapText="1"/>
    </xf>
    <xf numFmtId="164" fontId="30" fillId="0" borderId="12" xfId="0" applyNumberFormat="1" applyFont="1" applyFill="1" applyBorder="1" applyAlignment="1">
      <alignment horizontal="center" vertical="center" wrapText="1"/>
    </xf>
    <xf numFmtId="164" fontId="30" fillId="0" borderId="52" xfId="0" applyNumberFormat="1" applyFont="1" applyFill="1" applyBorder="1" applyAlignment="1">
      <alignment horizontal="center" vertical="center" wrapText="1"/>
    </xf>
    <xf numFmtId="164" fontId="46" fillId="0" borderId="0" xfId="0" applyNumberFormat="1" applyFont="1" applyFill="1" applyAlignment="1">
      <alignment horizontal="center" vertical="center" wrapText="1"/>
    </xf>
    <xf numFmtId="164" fontId="33" fillId="0" borderId="11" xfId="0" applyNumberFormat="1" applyFont="1" applyFill="1" applyBorder="1" applyAlignment="1">
      <alignment horizontal="right" vertical="center" wrapText="1" indent="1"/>
    </xf>
    <xf numFmtId="164" fontId="33" fillId="0" borderId="13" xfId="0" applyNumberFormat="1" applyFont="1" applyFill="1" applyBorder="1" applyAlignment="1">
      <alignment horizontal="left" vertical="center" wrapText="1" indent="1"/>
    </xf>
    <xf numFmtId="164" fontId="0" fillId="19" borderId="13" xfId="0" applyNumberFormat="1" applyFont="1" applyFill="1" applyBorder="1" applyAlignment="1">
      <alignment horizontal="left" vertical="center" wrapText="1" indent="2"/>
    </xf>
    <xf numFmtId="164" fontId="0" fillId="19" borderId="55" xfId="0" applyNumberFormat="1" applyFont="1" applyFill="1" applyBorder="1" applyAlignment="1">
      <alignment horizontal="left" vertical="center" wrapText="1" indent="2"/>
    </xf>
    <xf numFmtId="164" fontId="33" fillId="0" borderId="11" xfId="0" applyNumberFormat="1" applyFont="1" applyFill="1" applyBorder="1" applyAlignment="1">
      <alignment vertical="center" wrapText="1"/>
    </xf>
    <xf numFmtId="164" fontId="33" fillId="0" borderId="50" xfId="0" applyNumberFormat="1" applyFont="1" applyFill="1" applyBorder="1" applyAlignment="1">
      <alignment vertical="center" wrapText="1"/>
    </xf>
    <xf numFmtId="164" fontId="33" fillId="0" borderId="52" xfId="0" applyNumberFormat="1" applyFont="1" applyFill="1" applyBorder="1" applyAlignment="1">
      <alignment vertical="center" wrapText="1"/>
    </xf>
    <xf numFmtId="164" fontId="33" fillId="0" borderId="17" xfId="0" applyNumberFormat="1" applyFont="1" applyFill="1" applyBorder="1" applyAlignment="1">
      <alignment horizontal="right" vertical="center" wrapText="1" indent="1"/>
    </xf>
    <xf numFmtId="164" fontId="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19" xfId="0" applyNumberFormat="1" applyFont="1" applyFill="1" applyBorder="1" applyAlignment="1" applyProtection="1">
      <alignment horizontal="right" vertical="center" wrapText="1" indent="2"/>
      <protection locked="0"/>
    </xf>
    <xf numFmtId="172" fontId="0" fillId="0" borderId="62" xfId="0" applyNumberFormat="1" applyFont="1" applyFill="1" applyBorder="1" applyAlignment="1" applyProtection="1">
      <alignment horizontal="right" vertical="center" wrapText="1" indent="2"/>
      <protection locked="0"/>
    </xf>
    <xf numFmtId="164" fontId="5" fillId="0" borderId="17" xfId="0" applyNumberFormat="1" applyFont="1" applyFill="1" applyBorder="1" applyAlignment="1" applyProtection="1">
      <alignment vertical="center" wrapText="1"/>
      <protection locked="0"/>
    </xf>
    <xf numFmtId="164" fontId="5" fillId="0" borderId="53" xfId="0" applyNumberFormat="1" applyFont="1" applyFill="1" applyBorder="1" applyAlignment="1" applyProtection="1">
      <alignment vertical="center" wrapText="1"/>
      <protection locked="0"/>
    </xf>
    <xf numFmtId="164" fontId="0" fillId="19" borderId="13" xfId="0" applyNumberFormat="1" applyFont="1" applyFill="1" applyBorder="1" applyAlignment="1">
      <alignment horizontal="right" vertical="center" wrapText="1" indent="2"/>
    </xf>
    <xf numFmtId="164" fontId="0" fillId="19" borderId="55" xfId="0" applyNumberFormat="1" applyFont="1" applyFill="1" applyBorder="1" applyAlignment="1">
      <alignment horizontal="right" vertical="center" wrapText="1" indent="2"/>
    </xf>
    <xf numFmtId="166" fontId="12" fillId="0" borderId="24" xfId="65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0" xfId="65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9" xfId="65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4" xfId="65" applyNumberFormat="1" applyFont="1" applyFill="1" applyBorder="1" applyAlignment="1" applyProtection="1">
      <alignment horizontal="left" vertical="center" wrapText="1" indent="1"/>
      <protection/>
    </xf>
    <xf numFmtId="166" fontId="16" fillId="0" borderId="13" xfId="0" applyNumberFormat="1" applyFont="1" applyBorder="1" applyAlignment="1" applyProtection="1">
      <alignment horizontal="left" vertical="center" wrapText="1" indent="1"/>
      <protection/>
    </xf>
    <xf numFmtId="166" fontId="7" fillId="0" borderId="13" xfId="65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9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28" xfId="0" applyNumberFormat="1" applyFont="1" applyBorder="1" applyAlignment="1" applyProtection="1">
      <alignment horizontal="right" vertical="center" wrapText="1" indent="1"/>
      <protection locked="0"/>
    </xf>
    <xf numFmtId="166" fontId="16" fillId="0" borderId="13" xfId="0" applyNumberFormat="1" applyFont="1" applyBorder="1" applyAlignment="1" applyProtection="1">
      <alignment horizontal="right" vertical="center" wrapText="1" indent="1"/>
      <protection/>
    </xf>
    <xf numFmtId="166" fontId="15" fillId="0" borderId="13" xfId="0" applyNumberFormat="1" applyFont="1" applyBorder="1" applyAlignment="1" applyProtection="1">
      <alignment horizontal="left" vertical="center" wrapText="1" indent="1"/>
      <protection/>
    </xf>
    <xf numFmtId="166" fontId="16" fillId="0" borderId="13" xfId="65" applyNumberFormat="1" applyFont="1" applyFill="1" applyBorder="1" applyAlignment="1" applyProtection="1">
      <alignment horizontal="left" vertical="center" wrapText="1" indent="1"/>
      <protection/>
    </xf>
    <xf numFmtId="166" fontId="7" fillId="0" borderId="33" xfId="65" applyNumberFormat="1" applyFont="1" applyFill="1" applyBorder="1" applyAlignment="1" applyProtection="1">
      <alignment horizontal="right" vertical="center" wrapText="1" indent="1"/>
      <protection/>
    </xf>
    <xf numFmtId="166" fontId="15" fillId="0" borderId="41" xfId="0" applyNumberFormat="1" applyFont="1" applyBorder="1" applyAlignment="1" applyProtection="1">
      <alignment horizontal="left" vertical="center" wrapText="1" indent="1"/>
      <protection/>
    </xf>
    <xf numFmtId="0" fontId="64" fillId="0" borderId="66" xfId="64" applyFont="1" applyBorder="1" applyAlignment="1">
      <alignment horizontal="center"/>
      <protection/>
    </xf>
    <xf numFmtId="0" fontId="59" fillId="0" borderId="0" xfId="64">
      <alignment/>
      <protection/>
    </xf>
    <xf numFmtId="0" fontId="64" fillId="0" borderId="64" xfId="64" applyFont="1" applyBorder="1" applyAlignment="1">
      <alignment horizontal="center"/>
      <protection/>
    </xf>
    <xf numFmtId="0" fontId="64" fillId="0" borderId="62" xfId="64" applyFont="1" applyBorder="1" applyAlignment="1">
      <alignment horizontal="center" wrapText="1"/>
      <protection/>
    </xf>
    <xf numFmtId="0" fontId="64" fillId="0" borderId="53" xfId="64" applyFont="1" applyBorder="1" applyAlignment="1">
      <alignment horizontal="center" wrapText="1"/>
      <protection/>
    </xf>
    <xf numFmtId="0" fontId="59" fillId="0" borderId="17" xfId="64" applyBorder="1">
      <alignment/>
      <protection/>
    </xf>
    <xf numFmtId="0" fontId="59" fillId="0" borderId="62" xfId="64" applyBorder="1">
      <alignment/>
      <protection/>
    </xf>
    <xf numFmtId="0" fontId="59" fillId="0" borderId="53" xfId="64" applyBorder="1">
      <alignment/>
      <protection/>
    </xf>
    <xf numFmtId="0" fontId="59" fillId="0" borderId="62" xfId="64" applyFont="1" applyBorder="1">
      <alignment/>
      <protection/>
    </xf>
    <xf numFmtId="0" fontId="59" fillId="0" borderId="63" xfId="64" applyBorder="1">
      <alignment/>
      <protection/>
    </xf>
    <xf numFmtId="0" fontId="64" fillId="0" borderId="44" xfId="64" applyFont="1" applyBorder="1">
      <alignment/>
      <protection/>
    </xf>
    <xf numFmtId="0" fontId="64" fillId="0" borderId="65" xfId="64" applyFont="1" applyBorder="1">
      <alignment/>
      <protection/>
    </xf>
    <xf numFmtId="0" fontId="64" fillId="0" borderId="86" xfId="64" applyFont="1" applyBorder="1">
      <alignment/>
      <protection/>
    </xf>
    <xf numFmtId="0" fontId="64" fillId="0" borderId="0" xfId="64" applyFont="1">
      <alignment/>
      <protection/>
    </xf>
    <xf numFmtId="0" fontId="64" fillId="0" borderId="0" xfId="64" applyFont="1" applyBorder="1">
      <alignment/>
      <protection/>
    </xf>
    <xf numFmtId="164" fontId="16" fillId="0" borderId="16" xfId="0" applyNumberFormat="1" applyFont="1" applyFill="1" applyBorder="1" applyAlignment="1" applyProtection="1">
      <alignment horizontal="center" vertical="center" wrapText="1"/>
      <protection/>
    </xf>
    <xf numFmtId="166" fontId="12" fillId="0" borderId="32" xfId="65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42" xfId="65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0" xfId="0" applyNumberFormat="1" applyFont="1" applyBorder="1" applyAlignment="1" applyProtection="1">
      <alignment horizontal="left" vertical="center" wrapText="1" indent="1"/>
      <protection/>
    </xf>
    <xf numFmtId="164" fontId="63" fillId="0" borderId="0" xfId="0" applyNumberFormat="1" applyFont="1" applyFill="1" applyAlignment="1" applyProtection="1">
      <alignment vertical="center" wrapText="1"/>
      <protection/>
    </xf>
    <xf numFmtId="164" fontId="33" fillId="0" borderId="13" xfId="0" applyNumberFormat="1" applyFont="1" applyFill="1" applyBorder="1" applyAlignment="1" applyProtection="1">
      <alignment horizontal="center" vertical="center" wrapText="1"/>
      <protection/>
    </xf>
    <xf numFmtId="164" fontId="33" fillId="0" borderId="13" xfId="0" applyNumberFormat="1" applyFont="1" applyFill="1" applyBorder="1" applyAlignment="1" applyProtection="1">
      <alignment horizontal="center" vertical="center"/>
      <protection/>
    </xf>
    <xf numFmtId="164" fontId="33" fillId="0" borderId="94" xfId="0" applyNumberFormat="1" applyFont="1" applyFill="1" applyBorder="1" applyAlignment="1" applyProtection="1">
      <alignment horizontal="center" vertical="center"/>
      <protection/>
    </xf>
    <xf numFmtId="164" fontId="33" fillId="0" borderId="41" xfId="0" applyNumberFormat="1" applyFont="1" applyFill="1" applyBorder="1" applyAlignment="1" applyProtection="1">
      <alignment horizontal="center" vertical="center"/>
      <protection/>
    </xf>
    <xf numFmtId="164" fontId="33" fillId="0" borderId="41" xfId="0" applyNumberFormat="1" applyFont="1" applyFill="1" applyBorder="1" applyAlignment="1" applyProtection="1">
      <alignment horizontal="center" vertical="center" wrapText="1"/>
      <protection/>
    </xf>
    <xf numFmtId="49" fontId="5" fillId="0" borderId="104" xfId="0" applyNumberFormat="1" applyFont="1" applyFill="1" applyBorder="1" applyAlignment="1" applyProtection="1">
      <alignment horizontal="left" vertical="center"/>
      <protection/>
    </xf>
    <xf numFmtId="3" fontId="5" fillId="0" borderId="47" xfId="0" applyNumberFormat="1" applyFont="1" applyFill="1" applyBorder="1" applyAlignment="1" applyProtection="1">
      <alignment horizontal="right" vertical="center"/>
      <protection locked="0"/>
    </xf>
    <xf numFmtId="3" fontId="5" fillId="0" borderId="47" xfId="0" applyNumberFormat="1" applyFont="1" applyFill="1" applyBorder="1" applyAlignment="1" applyProtection="1">
      <alignment horizontal="right" vertical="center" wrapText="1"/>
      <protection locked="0"/>
    </xf>
    <xf numFmtId="3" fontId="33" fillId="0" borderId="47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23" xfId="0" applyNumberFormat="1" applyFont="1" applyFill="1" applyBorder="1" applyAlignment="1" applyProtection="1">
      <alignment horizontal="right" vertical="center" wrapText="1"/>
      <protection/>
    </xf>
    <xf numFmtId="4" fontId="33" fillId="0" borderId="47" xfId="0" applyNumberFormat="1" applyFont="1" applyFill="1" applyBorder="1" applyAlignment="1" applyProtection="1">
      <alignment horizontal="right" vertical="center" wrapText="1"/>
      <protection/>
    </xf>
    <xf numFmtId="49" fontId="58" fillId="0" borderId="37" xfId="0" applyNumberFormat="1" applyFont="1" applyFill="1" applyBorder="1" applyAlignment="1" applyProtection="1" quotePrefix="1">
      <alignment horizontal="left" vertical="center" indent="1"/>
      <protection/>
    </xf>
    <xf numFmtId="3" fontId="58" fillId="0" borderId="19" xfId="0" applyNumberFormat="1" applyFont="1" applyFill="1" applyBorder="1" applyAlignment="1" applyProtection="1">
      <alignment horizontal="right" vertical="center"/>
      <protection locked="0"/>
    </xf>
    <xf numFmtId="3" fontId="58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19" xfId="0" applyNumberFormat="1" applyFont="1" applyFill="1" applyBorder="1" applyAlignment="1" applyProtection="1">
      <alignment horizontal="right" vertical="center" wrapText="1"/>
      <protection/>
    </xf>
    <xf numFmtId="4" fontId="58" fillId="0" borderId="19" xfId="0" applyNumberFormat="1" applyFont="1" applyFill="1" applyBorder="1" applyAlignment="1" applyProtection="1">
      <alignment vertical="center" wrapText="1"/>
      <protection/>
    </xf>
    <xf numFmtId="49" fontId="5" fillId="0" borderId="37" xfId="0" applyNumberFormat="1" applyFont="1" applyFill="1" applyBorder="1" applyAlignment="1" applyProtection="1">
      <alignment horizontal="left" vertical="center"/>
      <protection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9" xfId="0" applyNumberFormat="1" applyFont="1" applyFill="1" applyBorder="1" applyAlignment="1" applyProtection="1">
      <alignment vertical="center" wrapText="1"/>
      <protection/>
    </xf>
    <xf numFmtId="3" fontId="3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3" fillId="0" borderId="19" xfId="0" applyNumberFormat="1" applyFont="1" applyFill="1" applyBorder="1" applyAlignment="1" applyProtection="1">
      <alignment vertical="center" wrapText="1"/>
      <protection/>
    </xf>
    <xf numFmtId="49" fontId="5" fillId="0" borderId="38" xfId="0" applyNumberFormat="1" applyFont="1" applyFill="1" applyBorder="1" applyAlignment="1" applyProtection="1">
      <alignment horizontal="left" vertical="center"/>
      <protection locked="0"/>
    </xf>
    <xf numFmtId="3" fontId="5" fillId="0" borderId="34" xfId="0" applyNumberFormat="1" applyFont="1" applyFill="1" applyBorder="1" applyAlignment="1" applyProtection="1">
      <alignment horizontal="right" vertical="center"/>
      <protection locked="0"/>
    </xf>
    <xf numFmtId="3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28" xfId="0" applyNumberFormat="1" applyFont="1" applyFill="1" applyBorder="1" applyAlignment="1" applyProtection="1">
      <alignment horizontal="right" vertical="center" wrapText="1"/>
      <protection/>
    </xf>
    <xf numFmtId="4" fontId="5" fillId="0" borderId="34" xfId="0" applyNumberFormat="1" applyFont="1" applyFill="1" applyBorder="1" applyAlignment="1" applyProtection="1">
      <alignment vertical="center" wrapText="1"/>
      <protection/>
    </xf>
    <xf numFmtId="49" fontId="33" fillId="0" borderId="35" xfId="0" applyNumberFormat="1" applyFont="1" applyFill="1" applyBorder="1" applyAlignment="1" applyProtection="1">
      <alignment horizontal="left" vertical="center" indent="1"/>
      <protection/>
    </xf>
    <xf numFmtId="164" fontId="33" fillId="0" borderId="13" xfId="0" applyNumberFormat="1" applyFont="1" applyFill="1" applyBorder="1" applyAlignment="1" applyProtection="1">
      <alignment vertical="center"/>
      <protection/>
    </xf>
    <xf numFmtId="4" fontId="5" fillId="0" borderId="13" xfId="0" applyNumberFormat="1" applyFont="1" applyFill="1" applyBorder="1" applyAlignment="1" applyProtection="1">
      <alignment vertical="center" wrapText="1"/>
      <protection/>
    </xf>
    <xf numFmtId="49" fontId="33" fillId="0" borderId="60" xfId="0" applyNumberFormat="1" applyFont="1" applyFill="1" applyBorder="1" applyAlignment="1" applyProtection="1">
      <alignment vertical="center"/>
      <protection locked="0"/>
    </xf>
    <xf numFmtId="49" fontId="33" fillId="0" borderId="60" xfId="0" applyNumberFormat="1" applyFont="1" applyFill="1" applyBorder="1" applyAlignment="1" applyProtection="1">
      <alignment horizontal="right" vertical="center"/>
      <protection locked="0"/>
    </xf>
    <xf numFmtId="3" fontId="5" fillId="0" borderId="60" xfId="0" applyNumberFormat="1" applyFont="1" applyFill="1" applyBorder="1" applyAlignment="1" applyProtection="1">
      <alignment horizontal="right" vertical="center" wrapText="1"/>
      <protection locked="0"/>
    </xf>
    <xf numFmtId="49" fontId="33" fillId="0" borderId="10" xfId="0" applyNumberFormat="1" applyFont="1" applyFill="1" applyBorder="1" applyAlignment="1" applyProtection="1">
      <alignment vertical="center"/>
      <protection/>
    </xf>
    <xf numFmtId="49" fontId="33" fillId="0" borderId="10" xfId="0" applyNumberFormat="1" applyFont="1" applyFill="1" applyBorder="1" applyAlignment="1" applyProtection="1">
      <alignment horizontal="right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1" xfId="0" applyNumberFormat="1" applyFont="1" applyFill="1" applyBorder="1" applyAlignment="1" applyProtection="1">
      <alignment horizontal="left" vertical="center"/>
      <protection/>
    </xf>
    <xf numFmtId="3" fontId="5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47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47" xfId="0" applyNumberFormat="1" applyFont="1" applyFill="1" applyBorder="1" applyAlignment="1" applyProtection="1">
      <alignment horizontal="right" vertical="center" wrapText="1"/>
      <protection/>
    </xf>
    <xf numFmtId="49" fontId="5" fillId="0" borderId="17" xfId="0" applyNumberFormat="1" applyFont="1" applyFill="1" applyBorder="1" applyAlignment="1" applyProtection="1">
      <alignment horizontal="left" vertical="center"/>
      <protection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3" fontId="33" fillId="0" borderId="19" xfId="0" applyNumberFormat="1" applyFont="1" applyFill="1" applyBorder="1" applyAlignment="1" applyProtection="1">
      <alignment vertical="center" wrapText="1"/>
      <protection/>
    </xf>
    <xf numFmtId="49" fontId="5" fillId="0" borderId="26" xfId="0" applyNumberFormat="1" applyFont="1" applyFill="1" applyBorder="1" applyAlignment="1" applyProtection="1">
      <alignment horizontal="left" vertical="center"/>
      <protection locked="0"/>
    </xf>
    <xf numFmtId="3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34" xfId="0" applyNumberFormat="1" applyFont="1" applyFill="1" applyBorder="1" applyAlignment="1" applyProtection="1">
      <alignment horizontal="right" vertical="center" wrapText="1"/>
      <protection/>
    </xf>
    <xf numFmtId="3" fontId="5" fillId="0" borderId="34" xfId="0" applyNumberFormat="1" applyFont="1" applyFill="1" applyBorder="1" applyAlignment="1" applyProtection="1">
      <alignment vertical="center" wrapText="1"/>
      <protection/>
    </xf>
    <xf numFmtId="173" fontId="33" fillId="0" borderId="13" xfId="0" applyNumberFormat="1" applyFont="1" applyFill="1" applyBorder="1" applyAlignment="1" applyProtection="1">
      <alignment horizontal="left" vertical="center" wrapText="1" indent="1"/>
      <protection/>
    </xf>
    <xf numFmtId="4" fontId="33" fillId="0" borderId="13" xfId="0" applyNumberFormat="1" applyFont="1" applyFill="1" applyBorder="1" applyAlignment="1" applyProtection="1">
      <alignment horizontal="right" vertical="center" wrapText="1"/>
      <protection/>
    </xf>
    <xf numFmtId="173" fontId="56" fillId="0" borderId="0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33" fillId="0" borderId="13" xfId="0" applyNumberFormat="1" applyFont="1" applyFill="1" applyBorder="1" applyAlignment="1" applyProtection="1">
      <alignment horizontal="center" vertical="center" wrapText="1"/>
      <protection/>
    </xf>
    <xf numFmtId="3" fontId="5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13" xfId="0" applyNumberFormat="1" applyFont="1" applyFill="1" applyBorder="1" applyAlignment="1" applyProtection="1">
      <alignment horizontal="right" vertical="center" wrapText="1"/>
      <protection/>
    </xf>
    <xf numFmtId="164" fontId="37" fillId="0" borderId="0" xfId="0" applyNumberFormat="1" applyFont="1" applyFill="1" applyBorder="1" applyAlignment="1" applyProtection="1">
      <alignment horizontal="left" vertical="center" wrapText="1" indent="2"/>
      <protection/>
    </xf>
    <xf numFmtId="164" fontId="33" fillId="0" borderId="0" xfId="0" applyNumberFormat="1" applyFont="1" applyFill="1" applyBorder="1" applyAlignment="1" applyProtection="1">
      <alignment horizontal="right" vertical="center" wrapText="1"/>
      <protection/>
    </xf>
    <xf numFmtId="164" fontId="5" fillId="0" borderId="47" xfId="0" applyNumberFormat="1" applyFont="1" applyFill="1" applyBorder="1" applyAlignment="1" applyProtection="1">
      <alignment horizontal="right" vertical="center" wrapText="1"/>
      <protection/>
    </xf>
    <xf numFmtId="3" fontId="33" fillId="0" borderId="47" xfId="0" applyNumberFormat="1" applyFont="1" applyFill="1" applyBorder="1" applyAlignment="1" applyProtection="1">
      <alignment horizontal="right" vertical="center" wrapText="1"/>
      <protection/>
    </xf>
    <xf numFmtId="164" fontId="5" fillId="0" borderId="19" xfId="0" applyNumberFormat="1" applyFont="1" applyFill="1" applyBorder="1" applyAlignment="1" applyProtection="1">
      <alignment horizontal="right" vertical="center" wrapText="1"/>
      <protection/>
    </xf>
    <xf numFmtId="3" fontId="33" fillId="0" borderId="13" xfId="0" applyNumberFormat="1" applyFont="1" applyFill="1" applyBorder="1" applyAlignment="1" applyProtection="1">
      <alignment horizontal="right" vertical="center" wrapText="1"/>
      <protection/>
    </xf>
    <xf numFmtId="3" fontId="33" fillId="0" borderId="23" xfId="0" applyNumberFormat="1" applyFont="1" applyFill="1" applyBorder="1" applyAlignment="1" applyProtection="1">
      <alignment horizontal="right" vertical="center" wrapText="1"/>
      <protection/>
    </xf>
    <xf numFmtId="174" fontId="33" fillId="0" borderId="47" xfId="0" applyNumberFormat="1" applyFont="1" applyFill="1" applyBorder="1" applyAlignment="1" applyProtection="1">
      <alignment horizontal="right" vertical="center" wrapText="1"/>
      <protection/>
    </xf>
    <xf numFmtId="3" fontId="33" fillId="0" borderId="19" xfId="0" applyNumberFormat="1" applyFont="1" applyFill="1" applyBorder="1" applyAlignment="1" applyProtection="1">
      <alignment horizontal="right" vertical="center" wrapText="1"/>
      <protection/>
    </xf>
    <xf numFmtId="174" fontId="58" fillId="0" borderId="19" xfId="0" applyNumberFormat="1" applyFont="1" applyFill="1" applyBorder="1" applyAlignment="1" applyProtection="1">
      <alignment vertical="center" wrapText="1"/>
      <protection/>
    </xf>
    <xf numFmtId="173" fontId="5" fillId="0" borderId="19" xfId="0" applyNumberFormat="1" applyFont="1" applyFill="1" applyBorder="1" applyAlignment="1" applyProtection="1">
      <alignment vertical="center" wrapText="1"/>
      <protection/>
    </xf>
    <xf numFmtId="174" fontId="5" fillId="0" borderId="19" xfId="0" applyNumberFormat="1" applyFont="1" applyFill="1" applyBorder="1" applyAlignment="1" applyProtection="1">
      <alignment vertical="center" wrapText="1"/>
      <protection/>
    </xf>
    <xf numFmtId="174" fontId="33" fillId="0" borderId="19" xfId="0" applyNumberFormat="1" applyFont="1" applyFill="1" applyBorder="1" applyAlignment="1" applyProtection="1">
      <alignment vertical="center" wrapText="1"/>
      <protection/>
    </xf>
    <xf numFmtId="3" fontId="33" fillId="0" borderId="28" xfId="0" applyNumberFormat="1" applyFont="1" applyFill="1" applyBorder="1" applyAlignment="1" applyProtection="1">
      <alignment horizontal="right" vertical="center" wrapText="1"/>
      <protection/>
    </xf>
    <xf numFmtId="174" fontId="5" fillId="0" borderId="34" xfId="0" applyNumberFormat="1" applyFont="1" applyFill="1" applyBorder="1" applyAlignment="1" applyProtection="1">
      <alignment vertical="center" wrapText="1"/>
      <protection/>
    </xf>
    <xf numFmtId="3" fontId="33" fillId="0" borderId="13" xfId="0" applyNumberFormat="1" applyFont="1" applyFill="1" applyBorder="1" applyAlignment="1" applyProtection="1">
      <alignment vertical="center"/>
      <protection/>
    </xf>
    <xf numFmtId="173" fontId="5" fillId="0" borderId="13" xfId="0" applyNumberFormat="1" applyFont="1" applyFill="1" applyBorder="1" applyAlignment="1" applyProtection="1">
      <alignment vertical="center" wrapText="1"/>
      <protection/>
    </xf>
    <xf numFmtId="173" fontId="33" fillId="0" borderId="47" xfId="0" applyNumberFormat="1" applyFont="1" applyFill="1" applyBorder="1" applyAlignment="1" applyProtection="1">
      <alignment horizontal="right" vertical="center" wrapText="1"/>
      <protection/>
    </xf>
    <xf numFmtId="174" fontId="5" fillId="0" borderId="19" xfId="0" applyNumberFormat="1" applyFont="1" applyFill="1" applyBorder="1" applyAlignment="1" applyProtection="1">
      <alignment horizontal="right" vertical="center"/>
      <protection locked="0"/>
    </xf>
    <xf numFmtId="174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174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173" fontId="33" fillId="0" borderId="19" xfId="0" applyNumberFormat="1" applyFont="1" applyFill="1" applyBorder="1" applyAlignment="1" applyProtection="1">
      <alignment vertical="center" wrapText="1"/>
      <protection/>
    </xf>
    <xf numFmtId="174" fontId="5" fillId="0" borderId="34" xfId="0" applyNumberFormat="1" applyFont="1" applyFill="1" applyBorder="1" applyAlignment="1" applyProtection="1">
      <alignment horizontal="right" vertical="center"/>
      <protection locked="0"/>
    </xf>
    <xf numFmtId="17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17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3" fillId="0" borderId="34" xfId="0" applyNumberFormat="1" applyFont="1" applyFill="1" applyBorder="1" applyAlignment="1" applyProtection="1">
      <alignment horizontal="right" vertical="center" wrapText="1"/>
      <protection/>
    </xf>
    <xf numFmtId="173" fontId="5" fillId="0" borderId="34" xfId="0" applyNumberFormat="1" applyFont="1" applyFill="1" applyBorder="1" applyAlignment="1" applyProtection="1">
      <alignment vertical="center" wrapText="1"/>
      <protection/>
    </xf>
    <xf numFmtId="173" fontId="33" fillId="0" borderId="13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right"/>
      <protection/>
    </xf>
    <xf numFmtId="0" fontId="9" fillId="0" borderId="0" xfId="0" applyFont="1" applyFill="1" applyAlignment="1">
      <alignment vertical="center"/>
    </xf>
    <xf numFmtId="0" fontId="15" fillId="0" borderId="46" xfId="0" applyFont="1" applyFill="1" applyBorder="1" applyAlignment="1" applyProtection="1">
      <alignment horizontal="center" vertical="center" wrapText="1"/>
      <protection/>
    </xf>
    <xf numFmtId="0" fontId="16" fillId="0" borderId="35" xfId="61" applyFont="1" applyBorder="1" applyAlignment="1">
      <alignment horizontal="center" vertical="top" wrapText="1"/>
      <protection/>
    </xf>
    <xf numFmtId="0" fontId="8" fillId="0" borderId="0" xfId="0" applyFont="1" applyFill="1" applyAlignment="1">
      <alignment vertical="center" wrapText="1"/>
    </xf>
    <xf numFmtId="0" fontId="15" fillId="0" borderId="38" xfId="0" applyFont="1" applyFill="1" applyBorder="1" applyAlignment="1" applyProtection="1">
      <alignment horizontal="center" vertical="center" wrapText="1"/>
      <protection/>
    </xf>
    <xf numFmtId="0" fontId="15" fillId="0" borderId="57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65" fillId="0" borderId="0" xfId="0" applyFont="1" applyFill="1" applyAlignment="1">
      <alignment vertical="center" wrapText="1"/>
    </xf>
    <xf numFmtId="0" fontId="66" fillId="0" borderId="0" xfId="0" applyFont="1" applyFill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0" xfId="0" applyNumberFormat="1" applyFont="1" applyFill="1" applyAlignment="1">
      <alignment horizontal="center" vertical="center" wrapText="1"/>
    </xf>
    <xf numFmtId="0" fontId="16" fillId="0" borderId="14" xfId="61" applyFont="1" applyBorder="1" applyAlignment="1">
      <alignment horizontal="center" vertical="top" wrapText="1"/>
      <protection/>
    </xf>
    <xf numFmtId="0" fontId="15" fillId="0" borderId="0" xfId="65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16" fillId="0" borderId="50" xfId="65" applyFont="1" applyFill="1" applyBorder="1" applyAlignment="1" applyProtection="1">
      <alignment horizontal="left" vertical="center" wrapText="1" indent="1"/>
      <protection/>
    </xf>
    <xf numFmtId="164" fontId="16" fillId="0" borderId="52" xfId="0" applyNumberFormat="1" applyFont="1" applyFill="1" applyBorder="1" applyAlignment="1" applyProtection="1">
      <alignment horizontal="right" vertical="center" wrapText="1" indent="1"/>
      <protection/>
    </xf>
    <xf numFmtId="0" fontId="67" fillId="0" borderId="0" xfId="0" applyFont="1" applyFill="1" applyAlignment="1">
      <alignment vertical="center" wrapText="1"/>
    </xf>
    <xf numFmtId="0" fontId="16" fillId="0" borderId="31" xfId="0" applyFont="1" applyFill="1" applyBorder="1" applyAlignment="1" applyProtection="1">
      <alignment horizontal="center" vertical="center" wrapText="1"/>
      <protection/>
    </xf>
    <xf numFmtId="49" fontId="12" fillId="0" borderId="64" xfId="65" applyNumberFormat="1" applyFont="1" applyFill="1" applyBorder="1" applyAlignment="1" applyProtection="1">
      <alignment horizontal="left" vertical="center" wrapText="1" indent="1"/>
      <protection/>
    </xf>
    <xf numFmtId="0" fontId="12" fillId="0" borderId="90" xfId="65" applyFont="1" applyFill="1" applyBorder="1" applyAlignment="1" applyProtection="1">
      <alignment horizontal="left" vertical="center" wrapText="1" indent="1"/>
      <protection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67" fillId="0" borderId="0" xfId="0" applyNumberFormat="1" applyFont="1" applyFill="1" applyAlignment="1">
      <alignment vertical="center" wrapText="1"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49" fontId="12" fillId="0" borderId="62" xfId="65" applyNumberFormat="1" applyFont="1" applyFill="1" applyBorder="1" applyAlignment="1" applyProtection="1">
      <alignment horizontal="left" vertical="center" wrapText="1" indent="1"/>
      <protection/>
    </xf>
    <xf numFmtId="0" fontId="12" fillId="0" borderId="53" xfId="65" applyFont="1" applyFill="1" applyBorder="1" applyAlignment="1" applyProtection="1">
      <alignment horizontal="left" vertical="center" wrapText="1" indent="1"/>
      <protection/>
    </xf>
    <xf numFmtId="0" fontId="12" fillId="0" borderId="53" xfId="65" applyFont="1" applyFill="1" applyBorder="1" applyAlignment="1" applyProtection="1">
      <alignment horizontal="left" indent="7"/>
      <protection/>
    </xf>
    <xf numFmtId="0" fontId="12" fillId="0" borderId="53" xfId="0" applyFont="1" applyBorder="1" applyAlignment="1" applyProtection="1">
      <alignment horizontal="left" vertical="center" wrapText="1" indent="6"/>
      <protection/>
    </xf>
    <xf numFmtId="0" fontId="12" fillId="0" borderId="87" xfId="65" applyFont="1" applyFill="1" applyBorder="1" applyAlignment="1" applyProtection="1">
      <alignment horizontal="left" vertical="center" wrapText="1" indent="6"/>
      <protection/>
    </xf>
    <xf numFmtId="0" fontId="12" fillId="0" borderId="53" xfId="65" applyFont="1" applyFill="1" applyBorder="1" applyAlignment="1" applyProtection="1">
      <alignment horizontal="left" vertical="center" wrapText="1" indent="6"/>
      <protection/>
    </xf>
    <xf numFmtId="0" fontId="16" fillId="0" borderId="26" xfId="0" applyFont="1" applyFill="1" applyBorder="1" applyAlignment="1" applyProtection="1">
      <alignment horizontal="center" vertical="center" wrapText="1"/>
      <protection/>
    </xf>
    <xf numFmtId="49" fontId="12" fillId="0" borderId="63" xfId="65" applyNumberFormat="1" applyFont="1" applyFill="1" applyBorder="1" applyAlignment="1" applyProtection="1">
      <alignment horizontal="left" vertical="center" wrapText="1" indent="1"/>
      <protection/>
    </xf>
    <xf numFmtId="0" fontId="12" fillId="0" borderId="86" xfId="65" applyFont="1" applyFill="1" applyBorder="1" applyAlignment="1" applyProtection="1">
      <alignment horizontal="left" vertical="center" wrapText="1" indent="6"/>
      <protection/>
    </xf>
    <xf numFmtId="0" fontId="16" fillId="0" borderId="52" xfId="65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90" xfId="0" applyFont="1" applyBorder="1" applyAlignment="1" applyProtection="1">
      <alignment horizontal="left" vertical="center" wrapText="1" indent="1"/>
      <protection/>
    </xf>
    <xf numFmtId="164" fontId="12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3" xfId="0" applyFont="1" applyBorder="1" applyAlignment="1" applyProtection="1">
      <alignment horizontal="left" vertical="center" wrapText="1" indent="1"/>
      <protection/>
    </xf>
    <xf numFmtId="0" fontId="12" fillId="0" borderId="86" xfId="0" applyFont="1" applyBorder="1" applyAlignment="1" applyProtection="1">
      <alignment horizontal="left" vertical="center" wrapText="1" indent="6"/>
      <protection/>
    </xf>
    <xf numFmtId="0" fontId="16" fillId="0" borderId="16" xfId="0" applyFont="1" applyBorder="1" applyAlignment="1" applyProtection="1">
      <alignment horizontal="left" vertical="center" wrapText="1" indent="1"/>
      <protection/>
    </xf>
    <xf numFmtId="164" fontId="16" fillId="0" borderId="89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22" xfId="0" applyFont="1" applyFill="1" applyBorder="1" applyAlignment="1" applyProtection="1">
      <alignment horizontal="center" vertical="center" wrapText="1"/>
      <protection/>
    </xf>
    <xf numFmtId="49" fontId="12" fillId="0" borderId="75" xfId="65" applyNumberFormat="1" applyFont="1" applyFill="1" applyBorder="1" applyAlignment="1" applyProtection="1">
      <alignment horizontal="left" vertical="center" wrapText="1" indent="1"/>
      <protection/>
    </xf>
    <xf numFmtId="0" fontId="12" fillId="0" borderId="24" xfId="0" applyFont="1" applyBorder="1" applyAlignment="1" applyProtection="1">
      <alignment horizontal="left" vertical="center" wrapText="1" indent="1"/>
      <protection/>
    </xf>
    <xf numFmtId="164" fontId="12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44" xfId="0" applyFont="1" applyFill="1" applyBorder="1" applyAlignment="1" applyProtection="1">
      <alignment horizontal="center" vertical="center" wrapText="1"/>
      <protection/>
    </xf>
    <xf numFmtId="49" fontId="12" fillId="0" borderId="65" xfId="65" applyNumberFormat="1" applyFont="1" applyFill="1" applyBorder="1" applyAlignment="1" applyProtection="1">
      <alignment horizontal="left" vertical="center" wrapText="1" indent="1"/>
      <protection/>
    </xf>
    <xf numFmtId="0" fontId="12" fillId="0" borderId="105" xfId="0" applyFont="1" applyBorder="1" applyAlignment="1" applyProtection="1">
      <alignment horizontal="left" vertical="center" wrapText="1" indent="1"/>
      <protection/>
    </xf>
    <xf numFmtId="164" fontId="12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horizontal="center" vertical="center" wrapText="1"/>
      <protection/>
    </xf>
    <xf numFmtId="0" fontId="67" fillId="0" borderId="50" xfId="0" applyFont="1" applyFill="1" applyBorder="1" applyAlignment="1" applyProtection="1">
      <alignment vertical="center" wrapText="1"/>
      <protection/>
    </xf>
    <xf numFmtId="0" fontId="16" fillId="0" borderId="88" xfId="0" applyFont="1" applyBorder="1" applyAlignment="1" applyProtection="1">
      <alignment horizontal="left" vertical="center" wrapText="1" indent="1"/>
      <protection/>
    </xf>
    <xf numFmtId="164" fontId="16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52" xfId="0" applyFont="1" applyBorder="1" applyAlignment="1" applyProtection="1">
      <alignment horizontal="left" vertical="center" wrapText="1" indent="1"/>
      <protection/>
    </xf>
    <xf numFmtId="164" fontId="17" fillId="0" borderId="52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88" xfId="0" applyFont="1" applyBorder="1" applyAlignment="1" applyProtection="1">
      <alignment horizontal="left" vertical="center" wrapText="1" indent="1"/>
      <protection/>
    </xf>
    <xf numFmtId="0" fontId="12" fillId="0" borderId="5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right" vertical="center" wrapText="1" indent="1"/>
      <protection/>
    </xf>
    <xf numFmtId="0" fontId="12" fillId="0" borderId="57" xfId="65" applyFont="1" applyFill="1" applyBorder="1" applyAlignment="1" applyProtection="1">
      <alignment horizontal="left" vertical="center" wrapText="1" indent="1"/>
      <protection/>
    </xf>
    <xf numFmtId="164" fontId="16" fillId="0" borderId="42" xfId="0" applyNumberFormat="1" applyFont="1" applyBorder="1" applyAlignment="1">
      <alignment horizontal="center" vertical="center" wrapText="1"/>
    </xf>
    <xf numFmtId="0" fontId="16" fillId="0" borderId="46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vertical="center" wrapText="1"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0" fontId="16" fillId="0" borderId="57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horizontal="center" vertical="center" wrapText="1"/>
    </xf>
    <xf numFmtId="0" fontId="17" fillId="0" borderId="50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left" vertical="center" wrapText="1" indent="1"/>
      <protection/>
    </xf>
    <xf numFmtId="164" fontId="12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12" fillId="0" borderId="62" xfId="0" applyNumberFormat="1" applyFont="1" applyFill="1" applyBorder="1" applyAlignment="1" applyProtection="1">
      <alignment horizontal="center" vertical="center" wrapText="1"/>
      <protection/>
    </xf>
    <xf numFmtId="49" fontId="12" fillId="0" borderId="75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0" xfId="0" applyFont="1" applyFill="1" applyBorder="1" applyAlignment="1" applyProtection="1">
      <alignment horizontal="center" vertical="center" wrapText="1"/>
      <protection/>
    </xf>
    <xf numFmtId="49" fontId="12" fillId="0" borderId="64" xfId="0" applyNumberFormat="1" applyFont="1" applyFill="1" applyBorder="1" applyAlignment="1" applyProtection="1">
      <alignment horizontal="center" vertical="center" wrapText="1"/>
      <protection/>
    </xf>
    <xf numFmtId="0" fontId="12" fillId="0" borderId="45" xfId="65" applyFont="1" applyFill="1" applyBorder="1" applyAlignment="1" applyProtection="1">
      <alignment horizontal="left" vertical="center" wrapText="1" indent="1"/>
      <protection/>
    </xf>
    <xf numFmtId="164" fontId="12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50" xfId="65" applyNumberFormat="1" applyFont="1" applyFill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6" fillId="0" borderId="46" xfId="65" applyFont="1" applyFill="1" applyBorder="1" applyAlignment="1" applyProtection="1">
      <alignment horizontal="left" vertical="center" wrapText="1" indent="1"/>
      <protection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4" xfId="0" applyFont="1" applyFill="1" applyBorder="1" applyAlignment="1" applyProtection="1">
      <alignment vertical="center" wrapText="1"/>
      <protection/>
    </xf>
    <xf numFmtId="0" fontId="12" fillId="0" borderId="39" xfId="65" applyFont="1" applyFill="1" applyBorder="1" applyAlignment="1" applyProtection="1">
      <alignment horizontal="lef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horizontal="center" vertical="center" wrapText="1"/>
      <protection/>
    </xf>
    <xf numFmtId="0" fontId="69" fillId="0" borderId="55" xfId="0" applyFont="1" applyBorder="1" applyAlignment="1" applyProtection="1">
      <alignment horizontal="center" wrapText="1"/>
      <protection/>
    </xf>
    <xf numFmtId="0" fontId="70" fillId="0" borderId="55" xfId="0" applyFont="1" applyBorder="1" applyAlignment="1" applyProtection="1">
      <alignment horizontal="center" wrapText="1"/>
      <protection/>
    </xf>
    <xf numFmtId="0" fontId="10" fillId="10" borderId="0" xfId="62" applyFont="1" applyFill="1" applyBorder="1" applyAlignment="1">
      <alignment horizontal="center"/>
      <protection/>
    </xf>
    <xf numFmtId="0" fontId="10" fillId="10" borderId="94" xfId="62" applyFont="1" applyFill="1" applyBorder="1" applyAlignment="1">
      <alignment horizontal="center"/>
      <protection/>
    </xf>
    <xf numFmtId="0" fontId="71" fillId="0" borderId="14" xfId="0" applyFont="1" applyBorder="1" applyAlignment="1" applyProtection="1">
      <alignment horizontal="left" wrapText="1" indent="1"/>
      <protection/>
    </xf>
    <xf numFmtId="0" fontId="16" fillId="0" borderId="0" xfId="61" applyFont="1" applyBorder="1" applyAlignment="1">
      <alignment horizontal="center" vertical="top" wrapText="1"/>
      <protection/>
    </xf>
    <xf numFmtId="164" fontId="16" fillId="0" borderId="0" xfId="0" applyNumberFormat="1" applyFont="1" applyBorder="1" applyAlignment="1">
      <alignment horizontal="center" vertical="center" wrapText="1"/>
    </xf>
    <xf numFmtId="49" fontId="12" fillId="0" borderId="50" xfId="0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87" xfId="0" applyFont="1" applyBorder="1" applyAlignment="1" applyProtection="1">
      <alignment horizontal="left" vertical="center" wrapText="1" indent="1"/>
      <protection/>
    </xf>
    <xf numFmtId="164" fontId="7" fillId="0" borderId="90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53" xfId="0" applyFont="1" applyBorder="1" applyAlignment="1" applyProtection="1">
      <alignment horizontal="left" vertical="center" wrapText="1" indent="1"/>
      <protection/>
    </xf>
    <xf numFmtId="164" fontId="7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87" xfId="0" applyFont="1" applyBorder="1" applyAlignment="1" applyProtection="1">
      <alignment horizontal="left" vertical="center" wrapText="1" indent="1"/>
      <protection/>
    </xf>
    <xf numFmtId="0" fontId="12" fillId="0" borderId="86" xfId="0" applyFont="1" applyBorder="1" applyAlignment="1" applyProtection="1">
      <alignment horizontal="left" vertical="center" wrapText="1" indent="1"/>
      <protection/>
    </xf>
    <xf numFmtId="0" fontId="12" fillId="0" borderId="54" xfId="0" applyFont="1" applyBorder="1" applyAlignment="1" applyProtection="1">
      <alignment horizontal="left" vertical="center" wrapText="1" indent="1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0" fontId="17" fillId="0" borderId="66" xfId="0" applyFont="1" applyFill="1" applyBorder="1" applyAlignment="1" applyProtection="1">
      <alignment horizontal="center" vertical="center" wrapText="1"/>
      <protection/>
    </xf>
    <xf numFmtId="164" fontId="17" fillId="0" borderId="9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93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0" xfId="0" applyFont="1" applyBorder="1" applyAlignment="1" applyProtection="1">
      <alignment horizontal="center" wrapText="1"/>
      <protection/>
    </xf>
    <xf numFmtId="0" fontId="15" fillId="0" borderId="52" xfId="0" applyFont="1" applyBorder="1" applyAlignment="1" applyProtection="1">
      <alignment horizontal="left" vertical="center" wrapText="1" indent="1"/>
      <protection/>
    </xf>
    <xf numFmtId="0" fontId="12" fillId="0" borderId="53" xfId="0" applyFont="1" applyBorder="1" applyAlignment="1" applyProtection="1">
      <alignment horizontal="left" vertical="center" wrapText="1" indent="2"/>
      <protection/>
    </xf>
    <xf numFmtId="0" fontId="12" fillId="0" borderId="86" xfId="0" applyFont="1" applyBorder="1" applyAlignment="1" applyProtection="1">
      <alignment horizontal="left" vertical="center" wrapText="1" indent="2"/>
      <protection/>
    </xf>
    <xf numFmtId="0" fontId="16" fillId="0" borderId="66" xfId="65" applyFont="1" applyFill="1" applyBorder="1" applyAlignment="1" applyProtection="1">
      <alignment horizontal="left" vertical="center" wrapText="1" indent="1"/>
      <protection/>
    </xf>
    <xf numFmtId="0" fontId="16" fillId="0" borderId="42" xfId="0" applyFont="1" applyBorder="1" applyAlignment="1" applyProtection="1">
      <alignment horizontal="left" vertical="center" wrapText="1" indent="1"/>
      <protection/>
    </xf>
    <xf numFmtId="49" fontId="12" fillId="0" borderId="50" xfId="65" applyNumberFormat="1" applyFont="1" applyFill="1" applyBorder="1" applyAlignment="1" applyProtection="1">
      <alignment horizontal="left" vertical="center" wrapText="1" indent="1"/>
      <protection/>
    </xf>
    <xf numFmtId="0" fontId="16" fillId="0" borderId="91" xfId="0" applyFont="1" applyBorder="1" applyAlignment="1" applyProtection="1">
      <alignment horizontal="left" vertical="center" wrapText="1" indent="1"/>
      <protection/>
    </xf>
    <xf numFmtId="164" fontId="10" fillId="0" borderId="0" xfId="0" applyNumberFormat="1" applyFont="1" applyFill="1" applyAlignment="1">
      <alignment horizontal="center" vertical="center" wrapText="1"/>
    </xf>
    <xf numFmtId="164" fontId="65" fillId="0" borderId="0" xfId="0" applyNumberFormat="1" applyFont="1" applyFill="1" applyAlignment="1">
      <alignment vertical="center" wrapText="1"/>
    </xf>
    <xf numFmtId="164" fontId="8" fillId="0" borderId="35" xfId="0" applyNumberFormat="1" applyFont="1" applyFill="1" applyBorder="1" applyAlignment="1">
      <alignment vertical="center" wrapText="1"/>
    </xf>
    <xf numFmtId="164" fontId="8" fillId="0" borderId="14" xfId="0" applyNumberFormat="1" applyFont="1" applyFill="1" applyBorder="1" applyAlignment="1">
      <alignment vertical="center" wrapText="1"/>
    </xf>
    <xf numFmtId="0" fontId="16" fillId="0" borderId="12" xfId="61" applyFont="1" applyBorder="1" applyAlignment="1">
      <alignment horizontal="center" vertical="top" wrapText="1"/>
      <protection/>
    </xf>
    <xf numFmtId="0" fontId="16" fillId="0" borderId="12" xfId="0" applyFont="1" applyBorder="1" applyAlignment="1">
      <alignment horizontal="center" vertical="top" wrapText="1"/>
    </xf>
    <xf numFmtId="164" fontId="16" fillId="0" borderId="43" xfId="0" applyNumberFormat="1" applyFont="1" applyBorder="1" applyAlignment="1">
      <alignment horizontal="center" vertical="center" wrapText="1"/>
    </xf>
    <xf numFmtId="0" fontId="16" fillId="0" borderId="41" xfId="65" applyFont="1" applyFill="1" applyBorder="1" applyAlignment="1" applyProtection="1">
      <alignment horizontal="center" vertical="center" wrapText="1"/>
      <protection/>
    </xf>
    <xf numFmtId="3" fontId="5" fillId="0" borderId="90" xfId="0" applyNumberFormat="1" applyFont="1" applyFill="1" applyBorder="1" applyAlignment="1" applyProtection="1">
      <alignment vertical="center"/>
      <protection/>
    </xf>
    <xf numFmtId="3" fontId="5" fillId="0" borderId="53" xfId="0" applyNumberFormat="1" applyFont="1" applyFill="1" applyBorder="1" applyAlignment="1" applyProtection="1">
      <alignment vertical="center"/>
      <protection/>
    </xf>
    <xf numFmtId="3" fontId="5" fillId="0" borderId="47" xfId="0" applyNumberFormat="1" applyFont="1" applyFill="1" applyBorder="1" applyAlignment="1" applyProtection="1">
      <alignment horizontal="right" vertical="center" wrapText="1"/>
      <protection/>
    </xf>
    <xf numFmtId="3" fontId="5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30" xfId="62" applyFont="1" applyBorder="1" applyAlignment="1">
      <alignment vertical="top" wrapText="1"/>
      <protection/>
    </xf>
    <xf numFmtId="165" fontId="10" fillId="18" borderId="47" xfId="42" applyNumberFormat="1" applyFont="1" applyFill="1" applyBorder="1" applyAlignment="1">
      <alignment horizontal="center" vertical="center" wrapText="1"/>
    </xf>
    <xf numFmtId="165" fontId="10" fillId="18" borderId="43" xfId="42" applyNumberFormat="1" applyFont="1" applyFill="1" applyBorder="1" applyAlignment="1">
      <alignment horizontal="center" vertical="center" wrapText="1"/>
    </xf>
    <xf numFmtId="165" fontId="10" fillId="18" borderId="41" xfId="42" applyNumberFormat="1" applyFont="1" applyFill="1" applyBorder="1" applyAlignment="1">
      <alignment horizontal="center" vertical="center" wrapText="1"/>
    </xf>
    <xf numFmtId="0" fontId="10" fillId="10" borderId="67" xfId="62" applyFont="1" applyFill="1" applyBorder="1" applyAlignment="1">
      <alignment horizontal="center"/>
      <protection/>
    </xf>
    <xf numFmtId="0" fontId="10" fillId="10" borderId="60" xfId="62" applyFont="1" applyFill="1" applyBorder="1" applyAlignment="1">
      <alignment horizontal="center"/>
      <protection/>
    </xf>
    <xf numFmtId="0" fontId="10" fillId="10" borderId="51" xfId="62" applyFont="1" applyFill="1" applyBorder="1" applyAlignment="1">
      <alignment horizontal="center"/>
      <protection/>
    </xf>
    <xf numFmtId="0" fontId="2" fillId="0" borderId="45" xfId="62" applyFont="1" applyBorder="1" applyAlignment="1">
      <alignment vertical="top" wrapText="1"/>
      <protection/>
    </xf>
    <xf numFmtId="0" fontId="2" fillId="0" borderId="40" xfId="62" applyFont="1" applyBorder="1" applyAlignment="1">
      <alignment vertical="top" wrapText="1"/>
      <protection/>
    </xf>
    <xf numFmtId="0" fontId="22" fillId="18" borderId="68" xfId="62" applyFont="1" applyFill="1" applyBorder="1" applyAlignment="1">
      <alignment horizontal="center" vertical="top" wrapText="1"/>
      <protection/>
    </xf>
    <xf numFmtId="0" fontId="22" fillId="18" borderId="46" xfId="62" applyFont="1" applyFill="1" applyBorder="1" applyAlignment="1">
      <alignment horizontal="center" vertical="top" wrapText="1"/>
      <protection/>
    </xf>
    <xf numFmtId="0" fontId="2" fillId="0" borderId="49" xfId="62" applyFont="1" applyBorder="1" applyAlignment="1">
      <alignment vertical="top" wrapText="1"/>
      <protection/>
    </xf>
    <xf numFmtId="0" fontId="22" fillId="18" borderId="66" xfId="62" applyFont="1" applyFill="1" applyBorder="1" applyAlignment="1">
      <alignment horizontal="center" vertical="top" wrapText="1"/>
      <protection/>
    </xf>
    <xf numFmtId="0" fontId="22" fillId="18" borderId="61" xfId="62" applyFont="1" applyFill="1" applyBorder="1" applyAlignment="1">
      <alignment horizontal="center" vertical="top" wrapText="1"/>
      <protection/>
    </xf>
    <xf numFmtId="0" fontId="2" fillId="0" borderId="30" xfId="62" applyFont="1" applyBorder="1" applyAlignment="1">
      <alignment horizontal="center" vertical="top" wrapText="1"/>
      <protection/>
    </xf>
    <xf numFmtId="164" fontId="10" fillId="0" borderId="0" xfId="65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wrapText="1" indent="1"/>
      <protection/>
    </xf>
    <xf numFmtId="164" fontId="13" fillId="0" borderId="10" xfId="65" applyNumberFormat="1" applyFont="1" applyFill="1" applyBorder="1" applyAlignment="1" applyProtection="1">
      <alignment horizontal="left" vertical="center"/>
      <protection/>
    </xf>
    <xf numFmtId="164" fontId="13" fillId="0" borderId="10" xfId="65" applyNumberFormat="1" applyFont="1" applyFill="1" applyBorder="1" applyAlignment="1" applyProtection="1">
      <alignment horizontal="left"/>
      <protection/>
    </xf>
    <xf numFmtId="0" fontId="10" fillId="0" borderId="0" xfId="65" applyFont="1" applyFill="1" applyAlignment="1" applyProtection="1">
      <alignment horizontal="center"/>
      <protection/>
    </xf>
    <xf numFmtId="0" fontId="10" fillId="0" borderId="0" xfId="0" applyFont="1" applyAlignment="1" applyProtection="1">
      <alignment horizontal="left" vertical="center" indent="1"/>
      <protection/>
    </xf>
    <xf numFmtId="0" fontId="10" fillId="0" borderId="0" xfId="0" applyFont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164" fontId="15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0" fontId="22" fillId="10" borderId="67" xfId="62" applyFont="1" applyFill="1" applyBorder="1" applyAlignment="1">
      <alignment horizontal="center"/>
      <protection/>
    </xf>
    <xf numFmtId="0" fontId="22" fillId="10" borderId="60" xfId="62" applyFont="1" applyFill="1" applyBorder="1" applyAlignment="1">
      <alignment horizontal="center"/>
      <protection/>
    </xf>
    <xf numFmtId="0" fontId="22" fillId="10" borderId="51" xfId="62" applyFont="1" applyFill="1" applyBorder="1" applyAlignment="1">
      <alignment horizontal="center"/>
      <protection/>
    </xf>
    <xf numFmtId="0" fontId="22" fillId="10" borderId="0" xfId="62" applyFont="1" applyFill="1" applyBorder="1" applyAlignment="1">
      <alignment horizontal="center"/>
      <protection/>
    </xf>
    <xf numFmtId="0" fontId="22" fillId="10" borderId="94" xfId="62" applyFont="1" applyFill="1" applyBorder="1" applyAlignment="1">
      <alignment horizontal="center"/>
      <protection/>
    </xf>
    <xf numFmtId="0" fontId="22" fillId="10" borderId="10" xfId="62" applyFont="1" applyFill="1" applyBorder="1" applyAlignment="1">
      <alignment horizontal="center"/>
      <protection/>
    </xf>
    <xf numFmtId="0" fontId="24" fillId="0" borderId="0" xfId="62" applyFont="1" applyBorder="1" applyAlignment="1">
      <alignment horizontal="left" vertical="center"/>
      <protection/>
    </xf>
    <xf numFmtId="0" fontId="2" fillId="0" borderId="0" xfId="62" applyFont="1" applyBorder="1" applyAlignment="1">
      <alignment horizontal="left" vertical="center"/>
      <protection/>
    </xf>
    <xf numFmtId="165" fontId="22" fillId="18" borderId="47" xfId="42" applyNumberFormat="1" applyFont="1" applyFill="1" applyBorder="1" applyAlignment="1">
      <alignment horizontal="center" vertical="center" wrapText="1"/>
    </xf>
    <xf numFmtId="165" fontId="22" fillId="18" borderId="43" xfId="42" applyNumberFormat="1" applyFont="1" applyFill="1" applyBorder="1" applyAlignment="1">
      <alignment horizontal="center" vertical="center" wrapText="1"/>
    </xf>
    <xf numFmtId="165" fontId="22" fillId="18" borderId="41" xfId="42" applyNumberFormat="1" applyFont="1" applyFill="1" applyBorder="1" applyAlignment="1">
      <alignment horizontal="center" vertical="center" wrapText="1"/>
    </xf>
    <xf numFmtId="165" fontId="22" fillId="20" borderId="47" xfId="0" applyNumberFormat="1" applyFont="1" applyFill="1" applyBorder="1" applyAlignment="1">
      <alignment horizontal="center" vertical="center" wrapText="1"/>
    </xf>
    <xf numFmtId="165" fontId="22" fillId="20" borderId="43" xfId="0" applyNumberFormat="1" applyFont="1" applyFill="1" applyBorder="1" applyAlignment="1">
      <alignment horizontal="center" vertical="center" wrapText="1"/>
    </xf>
    <xf numFmtId="165" fontId="22" fillId="20" borderId="41" xfId="0" applyNumberFormat="1" applyFont="1" applyFill="1" applyBorder="1" applyAlignment="1">
      <alignment horizontal="center" vertical="center" wrapText="1"/>
    </xf>
    <xf numFmtId="0" fontId="22" fillId="0" borderId="35" xfId="62" applyFont="1" applyBorder="1" applyAlignment="1">
      <alignment horizontal="center" vertical="top" wrapText="1"/>
      <protection/>
    </xf>
    <xf numFmtId="0" fontId="22" fillId="0" borderId="14" xfId="62" applyFont="1" applyBorder="1" applyAlignment="1">
      <alignment horizontal="center" vertical="top" wrapText="1"/>
      <protection/>
    </xf>
    <xf numFmtId="0" fontId="22" fillId="0" borderId="55" xfId="62" applyFont="1" applyBorder="1" applyAlignment="1">
      <alignment horizontal="center" vertical="top" wrapText="1"/>
      <protection/>
    </xf>
    <xf numFmtId="0" fontId="22" fillId="18" borderId="15" xfId="62" applyFont="1" applyFill="1" applyBorder="1" applyAlignment="1">
      <alignment horizontal="center" vertical="top" wrapText="1"/>
      <protection/>
    </xf>
    <xf numFmtId="0" fontId="2" fillId="0" borderId="40" xfId="62" applyFont="1" applyBorder="1" applyAlignment="1">
      <alignment horizontal="center" vertical="top" wrapText="1"/>
      <protection/>
    </xf>
    <xf numFmtId="0" fontId="29" fillId="0" borderId="0" xfId="62" applyFont="1" applyBorder="1" applyAlignment="1">
      <alignment horizontal="right"/>
      <protection/>
    </xf>
    <xf numFmtId="0" fontId="10" fillId="18" borderId="15" xfId="62" applyFont="1" applyFill="1" applyBorder="1" applyAlignment="1">
      <alignment horizontal="center" vertical="top" wrapText="1"/>
      <protection/>
    </xf>
    <xf numFmtId="0" fontId="11" fillId="0" borderId="40" xfId="62" applyFont="1" applyBorder="1" applyAlignment="1">
      <alignment horizontal="center" vertical="top" wrapText="1"/>
      <protection/>
    </xf>
    <xf numFmtId="0" fontId="11" fillId="0" borderId="30" xfId="62" applyFont="1" applyBorder="1" applyAlignment="1">
      <alignment horizontal="center" vertical="top" wrapText="1"/>
      <protection/>
    </xf>
    <xf numFmtId="0" fontId="10" fillId="18" borderId="66" xfId="62" applyFont="1" applyFill="1" applyBorder="1" applyAlignment="1">
      <alignment horizontal="center" vertical="top" wrapText="1"/>
      <protection/>
    </xf>
    <xf numFmtId="0" fontId="10" fillId="18" borderId="61" xfId="62" applyFont="1" applyFill="1" applyBorder="1" applyAlignment="1">
      <alignment horizontal="center" vertical="top" wrapText="1"/>
      <protection/>
    </xf>
    <xf numFmtId="0" fontId="10" fillId="18" borderId="68" xfId="62" applyFont="1" applyFill="1" applyBorder="1" applyAlignment="1">
      <alignment horizontal="center" vertical="top" wrapText="1"/>
      <protection/>
    </xf>
    <xf numFmtId="0" fontId="11" fillId="0" borderId="61" xfId="62" applyFont="1" applyBorder="1" applyAlignment="1">
      <alignment vertical="top" wrapText="1"/>
      <protection/>
    </xf>
    <xf numFmtId="0" fontId="11" fillId="0" borderId="68" xfId="62" applyFont="1" applyBorder="1" applyAlignment="1">
      <alignment vertical="top" wrapText="1"/>
      <protection/>
    </xf>
    <xf numFmtId="165" fontId="10" fillId="18" borderId="46" xfId="42" applyNumberFormat="1" applyFont="1" applyFill="1" applyBorder="1" applyAlignment="1">
      <alignment horizontal="center" vertical="center" wrapText="1"/>
    </xf>
    <xf numFmtId="165" fontId="10" fillId="18" borderId="49" xfId="42" applyNumberFormat="1" applyFont="1" applyFill="1" applyBorder="1" applyAlignment="1">
      <alignment horizontal="center" vertical="center" wrapText="1"/>
    </xf>
    <xf numFmtId="165" fontId="10" fillId="18" borderId="45" xfId="42" applyNumberFormat="1" applyFont="1" applyFill="1" applyBorder="1" applyAlignment="1">
      <alignment horizontal="center" vertical="center" wrapText="1"/>
    </xf>
    <xf numFmtId="0" fontId="61" fillId="0" borderId="62" xfId="63" applyFont="1" applyBorder="1" applyAlignment="1">
      <alignment horizontal="center" vertical="center" wrapText="1"/>
      <protection/>
    </xf>
    <xf numFmtId="0" fontId="61" fillId="0" borderId="63" xfId="63" applyFont="1" applyBorder="1" applyAlignment="1">
      <alignment horizontal="center" vertical="center" wrapText="1"/>
      <protection/>
    </xf>
    <xf numFmtId="0" fontId="61" fillId="0" borderId="61" xfId="63" applyFont="1" applyBorder="1" applyAlignment="1">
      <alignment horizontal="center" vertical="center" wrapText="1"/>
      <protection/>
    </xf>
    <xf numFmtId="0" fontId="61" fillId="0" borderId="64" xfId="63" applyFont="1" applyBorder="1" applyAlignment="1">
      <alignment horizontal="center" vertical="center" wrapText="1"/>
      <protection/>
    </xf>
    <xf numFmtId="0" fontId="60" fillId="6" borderId="62" xfId="63" applyFont="1" applyFill="1" applyBorder="1" applyAlignment="1">
      <alignment horizontal="center" vertical="center" wrapText="1"/>
      <protection/>
    </xf>
    <xf numFmtId="0" fontId="60" fillId="0" borderId="63" xfId="63" applyFont="1" applyBorder="1" applyAlignment="1">
      <alignment horizontal="center" vertical="center" wrapText="1"/>
      <protection/>
    </xf>
    <xf numFmtId="0" fontId="60" fillId="0" borderId="61" xfId="63" applyFont="1" applyBorder="1" applyAlignment="1">
      <alignment horizontal="center" vertical="center" wrapText="1"/>
      <protection/>
    </xf>
    <xf numFmtId="0" fontId="60" fillId="0" borderId="64" xfId="63" applyFont="1" applyBorder="1" applyAlignment="1">
      <alignment horizontal="center" vertical="center" wrapText="1"/>
      <protection/>
    </xf>
    <xf numFmtId="0" fontId="61" fillId="0" borderId="62" xfId="63" applyFont="1" applyBorder="1" applyAlignment="1">
      <alignment horizontal="center" wrapText="1"/>
      <protection/>
    </xf>
    <xf numFmtId="0" fontId="23" fillId="0" borderId="0" xfId="66" applyFont="1" applyFill="1" applyAlignment="1" applyProtection="1">
      <alignment horizontal="center"/>
      <protection locked="0"/>
    </xf>
    <xf numFmtId="0" fontId="22" fillId="0" borderId="0" xfId="66" applyFont="1" applyFill="1" applyAlignment="1">
      <alignment horizontal="center" wrapText="1"/>
      <protection/>
    </xf>
    <xf numFmtId="0" fontId="22" fillId="0" borderId="0" xfId="66" applyFont="1" applyFill="1" applyAlignment="1">
      <alignment horizontal="center"/>
      <protection/>
    </xf>
    <xf numFmtId="0" fontId="22" fillId="0" borderId="106" xfId="66" applyFont="1" applyFill="1" applyBorder="1" applyAlignment="1">
      <alignment horizontal="center" vertical="center"/>
      <protection/>
    </xf>
    <xf numFmtId="0" fontId="22" fillId="0" borderId="107" xfId="66" applyFont="1" applyFill="1" applyBorder="1" applyAlignment="1">
      <alignment horizontal="center" vertical="center"/>
      <protection/>
    </xf>
    <xf numFmtId="0" fontId="22" fillId="0" borderId="108" xfId="66" applyFont="1" applyFill="1" applyBorder="1" applyAlignment="1">
      <alignment horizontal="center" vertical="center"/>
      <protection/>
    </xf>
    <xf numFmtId="0" fontId="22" fillId="0" borderId="16" xfId="66" applyFont="1" applyFill="1" applyBorder="1" applyAlignment="1">
      <alignment horizontal="center" vertical="center"/>
      <protection/>
    </xf>
    <xf numFmtId="0" fontId="23" fillId="0" borderId="0" xfId="66" applyFont="1" applyFill="1" applyAlignment="1" applyProtection="1">
      <alignment horizontal="center" vertical="center"/>
      <protection locked="0"/>
    </xf>
    <xf numFmtId="0" fontId="22" fillId="0" borderId="0" xfId="66" applyFont="1" applyFill="1" applyAlignment="1" applyProtection="1">
      <alignment horizontal="center" vertical="center"/>
      <protection locked="0"/>
    </xf>
    <xf numFmtId="0" fontId="31" fillId="0" borderId="10" xfId="66" applyFont="1" applyFill="1" applyBorder="1" applyAlignment="1">
      <alignment horizontal="right"/>
      <protection/>
    </xf>
    <xf numFmtId="0" fontId="37" fillId="0" borderId="15" xfId="66" applyFont="1" applyFill="1" applyBorder="1" applyAlignment="1" quotePrefix="1">
      <alignment horizontal="center" vertical="center" wrapText="1"/>
      <protection/>
    </xf>
    <xf numFmtId="0" fontId="37" fillId="0" borderId="40" xfId="66" applyFont="1" applyFill="1" applyBorder="1" applyAlignment="1" quotePrefix="1">
      <alignment horizontal="center" vertical="center" wrapText="1"/>
      <protection/>
    </xf>
    <xf numFmtId="0" fontId="37" fillId="0" borderId="66" xfId="66" applyFont="1" applyFill="1" applyBorder="1" applyAlignment="1">
      <alignment horizontal="center" vertical="center"/>
      <protection/>
    </xf>
    <xf numFmtId="0" fontId="37" fillId="0" borderId="61" xfId="66" applyFont="1" applyFill="1" applyBorder="1" applyAlignment="1">
      <alignment horizontal="center" vertical="center"/>
      <protection/>
    </xf>
    <xf numFmtId="0" fontId="37" fillId="0" borderId="89" xfId="66" applyFont="1" applyFill="1" applyBorder="1" applyAlignment="1">
      <alignment horizontal="center" vertical="center"/>
      <protection/>
    </xf>
    <xf numFmtId="0" fontId="37" fillId="0" borderId="91" xfId="66" applyFont="1" applyFill="1" applyBorder="1" applyAlignment="1">
      <alignment horizontal="center" vertical="center"/>
      <protection/>
    </xf>
    <xf numFmtId="0" fontId="37" fillId="0" borderId="27" xfId="66" applyFont="1" applyFill="1" applyBorder="1" applyAlignment="1">
      <alignment horizontal="center" vertical="center"/>
      <protection/>
    </xf>
    <xf numFmtId="0" fontId="37" fillId="0" borderId="109" xfId="66" applyFont="1" applyFill="1" applyBorder="1" applyAlignment="1">
      <alignment horizontal="center" vertical="center"/>
      <protection/>
    </xf>
    <xf numFmtId="0" fontId="31" fillId="0" borderId="0" xfId="66" applyFont="1" applyFill="1" applyBorder="1" applyAlignment="1">
      <alignment horizontal="right"/>
      <protection/>
    </xf>
    <xf numFmtId="0" fontId="22" fillId="0" borderId="0" xfId="66" applyFont="1" applyFill="1" applyAlignment="1">
      <alignment horizontal="center" vertical="center"/>
      <protection/>
    </xf>
    <xf numFmtId="164" fontId="30" fillId="0" borderId="47" xfId="0" applyNumberFormat="1" applyFont="1" applyFill="1" applyBorder="1" applyAlignment="1" applyProtection="1">
      <alignment horizontal="center" vertical="center" wrapText="1"/>
      <protection/>
    </xf>
    <xf numFmtId="164" fontId="30" fillId="0" borderId="41" xfId="0" applyNumberFormat="1" applyFont="1" applyFill="1" applyBorder="1" applyAlignment="1" applyProtection="1">
      <alignment horizontal="center" vertical="center" wrapText="1"/>
      <protection/>
    </xf>
    <xf numFmtId="164" fontId="30" fillId="0" borderId="15" xfId="0" applyNumberFormat="1" applyFont="1" applyFill="1" applyBorder="1" applyAlignment="1" applyProtection="1">
      <alignment horizontal="center" vertical="center" wrapText="1"/>
      <protection/>
    </xf>
    <xf numFmtId="164" fontId="30" fillId="0" borderId="30" xfId="0" applyNumberFormat="1" applyFont="1" applyFill="1" applyBorder="1" applyAlignment="1" applyProtection="1">
      <alignment horizontal="center" vertical="center" wrapText="1"/>
      <protection/>
    </xf>
    <xf numFmtId="164" fontId="30" fillId="0" borderId="66" xfId="0" applyNumberFormat="1" applyFont="1" applyFill="1" applyBorder="1" applyAlignment="1" applyProtection="1">
      <alignment horizontal="center" vertical="center" wrapText="1"/>
      <protection/>
    </xf>
    <xf numFmtId="164" fontId="30" fillId="0" borderId="68" xfId="0" applyNumberFormat="1" applyFont="1" applyFill="1" applyBorder="1" applyAlignment="1" applyProtection="1">
      <alignment horizontal="center" vertical="center"/>
      <protection/>
    </xf>
    <xf numFmtId="164" fontId="30" fillId="0" borderId="68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59" applyFont="1" applyAlignment="1">
      <alignment horizontal="center" wrapText="1"/>
      <protection/>
    </xf>
    <xf numFmtId="0" fontId="5" fillId="0" borderId="60" xfId="59" applyFont="1" applyFill="1" applyBorder="1" applyAlignment="1">
      <alignment horizontal="justify" vertical="center" wrapText="1"/>
      <protection/>
    </xf>
    <xf numFmtId="0" fontId="15" fillId="0" borderId="35" xfId="0" applyFont="1" applyFill="1" applyBorder="1" applyAlignment="1" applyProtection="1">
      <alignment horizontal="center" vertical="center" wrapText="1"/>
      <protection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16" fillId="0" borderId="35" xfId="0" applyFont="1" applyFill="1" applyBorder="1" applyAlignment="1" applyProtection="1">
      <alignment horizontal="center" vertical="center" wrapText="1"/>
      <protection/>
    </xf>
    <xf numFmtId="0" fontId="16" fillId="0" borderId="55" xfId="0" applyFont="1" applyFill="1" applyBorder="1" applyAlignment="1" applyProtection="1">
      <alignment horizontal="center" vertical="center" wrapText="1"/>
      <protection/>
    </xf>
    <xf numFmtId="0" fontId="16" fillId="0" borderId="14" xfId="61" applyFont="1" applyBorder="1" applyAlignment="1">
      <alignment horizontal="center" vertical="top" wrapText="1"/>
      <protection/>
    </xf>
    <xf numFmtId="0" fontId="68" fillId="15" borderId="50" xfId="55" applyBorder="1" applyAlignment="1">
      <alignment horizontal="center" vertical="top" wrapText="1"/>
    </xf>
    <xf numFmtId="0" fontId="68" fillId="21" borderId="50" xfId="55" applyFill="1" applyBorder="1" applyAlignment="1">
      <alignment horizontal="center" vertical="top" wrapText="1"/>
    </xf>
    <xf numFmtId="0" fontId="66" fillId="21" borderId="50" xfId="55" applyFont="1" applyFill="1" applyBorder="1" applyAlignment="1">
      <alignment horizontal="center" vertical="top" wrapText="1"/>
    </xf>
    <xf numFmtId="0" fontId="66" fillId="21" borderId="52" xfId="55" applyFont="1" applyFill="1" applyBorder="1" applyAlignment="1">
      <alignment horizontal="center" vertical="top" wrapText="1"/>
    </xf>
    <xf numFmtId="49" fontId="68" fillId="21" borderId="50" xfId="55" applyNumberFormat="1" applyFill="1" applyBorder="1" applyAlignment="1">
      <alignment horizontal="center" vertical="top" wrapText="1"/>
    </xf>
    <xf numFmtId="0" fontId="68" fillId="21" borderId="11" xfId="55" applyFill="1" applyBorder="1" applyAlignment="1">
      <alignment horizontal="center" vertical="top" wrapText="1"/>
    </xf>
    <xf numFmtId="0" fontId="0" fillId="21" borderId="50" xfId="0" applyFill="1" applyBorder="1" applyAlignment="1">
      <alignment horizontal="center"/>
    </xf>
    <xf numFmtId="0" fontId="0" fillId="21" borderId="55" xfId="0" applyFill="1" applyBorder="1" applyAlignment="1">
      <alignment horizontal="center"/>
    </xf>
    <xf numFmtId="0" fontId="16" fillId="0" borderId="35" xfId="61" applyFont="1" applyBorder="1" applyAlignment="1">
      <alignment horizontal="center" vertical="top" wrapText="1"/>
      <protection/>
    </xf>
    <xf numFmtId="0" fontId="16" fillId="0" borderId="16" xfId="61" applyFont="1" applyBorder="1" applyAlignment="1">
      <alignment horizontal="center" vertical="top" wrapText="1"/>
      <protection/>
    </xf>
    <xf numFmtId="164" fontId="33" fillId="0" borderId="13" xfId="0" applyNumberFormat="1" applyFont="1" applyFill="1" applyBorder="1" applyAlignment="1" applyProtection="1">
      <alignment horizontal="center" vertical="center" wrapText="1"/>
      <protection/>
    </xf>
    <xf numFmtId="164" fontId="33" fillId="0" borderId="13" xfId="0" applyNumberFormat="1" applyFont="1" applyFill="1" applyBorder="1" applyAlignment="1" applyProtection="1">
      <alignment horizontal="center" vertical="center"/>
      <protection/>
    </xf>
    <xf numFmtId="173" fontId="56" fillId="0" borderId="60" xfId="0" applyNumberFormat="1" applyFont="1" applyFill="1" applyBorder="1" applyAlignment="1" applyProtection="1">
      <alignment horizontal="left" vertical="center" wrapText="1"/>
      <protection/>
    </xf>
    <xf numFmtId="173" fontId="22" fillId="0" borderId="0" xfId="0" applyNumberFormat="1" applyFont="1" applyFill="1" applyBorder="1" applyAlignment="1" applyProtection="1">
      <alignment horizontal="center" vertical="center" wrapText="1"/>
      <protection/>
    </xf>
    <xf numFmtId="164" fontId="31" fillId="0" borderId="10" xfId="0" applyNumberFormat="1" applyFont="1" applyFill="1" applyBorder="1" applyAlignment="1" applyProtection="1">
      <alignment horizontal="right" vertical="center"/>
      <protection/>
    </xf>
    <xf numFmtId="164" fontId="37" fillId="0" borderId="35" xfId="0" applyNumberFormat="1" applyFont="1" applyFill="1" applyBorder="1" applyAlignment="1" applyProtection="1">
      <alignment horizontal="center" vertical="center" wrapText="1"/>
      <protection/>
    </xf>
    <xf numFmtId="164" fontId="37" fillId="0" borderId="14" xfId="0" applyNumberFormat="1" applyFont="1" applyFill="1" applyBorder="1" applyAlignment="1" applyProtection="1">
      <alignment horizontal="center" vertical="center" wrapText="1"/>
      <protection/>
    </xf>
    <xf numFmtId="164" fontId="37" fillId="0" borderId="16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>
      <alignment horizontal="left" vertical="center" wrapText="1"/>
    </xf>
    <xf numFmtId="164" fontId="30" fillId="0" borderId="67" xfId="0" applyNumberFormat="1" applyFont="1" applyFill="1" applyBorder="1" applyAlignment="1" applyProtection="1">
      <alignment horizontal="center" vertical="center"/>
      <protection/>
    </xf>
    <xf numFmtId="164" fontId="30" fillId="0" borderId="51" xfId="0" applyNumberFormat="1" applyFont="1" applyFill="1" applyBorder="1" applyAlignment="1" applyProtection="1">
      <alignment horizontal="center" vertical="center"/>
      <protection/>
    </xf>
    <xf numFmtId="164" fontId="30" fillId="0" borderId="94" xfId="0" applyNumberFormat="1" applyFont="1" applyFill="1" applyBorder="1" applyAlignment="1" applyProtection="1">
      <alignment horizontal="center" vertical="center"/>
      <protection/>
    </xf>
    <xf numFmtId="164" fontId="30" fillId="0" borderId="13" xfId="0" applyNumberFormat="1" applyFont="1" applyFill="1" applyBorder="1" applyAlignment="1" applyProtection="1">
      <alignment horizontal="center" vertical="center" wrapText="1"/>
      <protection/>
    </xf>
    <xf numFmtId="164" fontId="30" fillId="0" borderId="43" xfId="0" applyNumberFormat="1" applyFont="1" applyFill="1" applyBorder="1" applyAlignment="1" applyProtection="1">
      <alignment horizontal="center" vertical="center" wrapText="1"/>
      <protection/>
    </xf>
    <xf numFmtId="164" fontId="30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04" xfId="0" applyNumberFormat="1" applyFill="1" applyBorder="1" applyAlignment="1" applyProtection="1">
      <alignment horizontal="left" vertical="center" wrapText="1"/>
      <protection locked="0"/>
    </xf>
    <xf numFmtId="164" fontId="0" fillId="0" borderId="103" xfId="0" applyNumberFormat="1" applyFill="1" applyBorder="1" applyAlignment="1" applyProtection="1">
      <alignment horizontal="left" vertical="center" wrapText="1"/>
      <protection locked="0"/>
    </xf>
    <xf numFmtId="164" fontId="0" fillId="0" borderId="24" xfId="0" applyNumberFormat="1" applyFill="1" applyBorder="1" applyAlignment="1" applyProtection="1">
      <alignment horizontal="left" vertical="center" wrapText="1"/>
      <protection locked="0"/>
    </xf>
    <xf numFmtId="164" fontId="0" fillId="0" borderId="110" xfId="0" applyNumberFormat="1" applyFill="1" applyBorder="1" applyAlignment="1" applyProtection="1">
      <alignment horizontal="left" vertical="center" wrapText="1"/>
      <protection locked="0"/>
    </xf>
    <xf numFmtId="164" fontId="0" fillId="0" borderId="111" xfId="0" applyNumberFormat="1" applyFill="1" applyBorder="1" applyAlignment="1" applyProtection="1">
      <alignment horizontal="left" vertical="center" wrapText="1"/>
      <protection locked="0"/>
    </xf>
    <xf numFmtId="164" fontId="0" fillId="0" borderId="105" xfId="0" applyNumberFormat="1" applyFill="1" applyBorder="1" applyAlignment="1" applyProtection="1">
      <alignment horizontal="left" vertical="center" wrapText="1"/>
      <protection locked="0"/>
    </xf>
    <xf numFmtId="164" fontId="37" fillId="0" borderId="35" xfId="0" applyNumberFormat="1" applyFont="1" applyFill="1" applyBorder="1" applyAlignment="1" applyProtection="1">
      <alignment horizontal="left" vertical="center" wrapText="1" indent="2"/>
      <protection/>
    </xf>
    <xf numFmtId="164" fontId="37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37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0" xfId="0" applyNumberFormat="1" applyFont="1" applyFill="1" applyAlignment="1" applyProtection="1">
      <alignment horizontal="left" vertical="center" wrapText="1"/>
      <protection/>
    </xf>
    <xf numFmtId="164" fontId="24" fillId="0" borderId="0" xfId="0" applyNumberFormat="1" applyFont="1" applyFill="1" applyAlignment="1" applyProtection="1">
      <alignment horizontal="left" vertical="center" wrapText="1"/>
      <protection/>
    </xf>
    <xf numFmtId="164" fontId="30" fillId="0" borderId="93" xfId="0" applyNumberFormat="1" applyFont="1" applyFill="1" applyBorder="1" applyAlignment="1">
      <alignment horizontal="center" vertical="center" wrapText="1"/>
    </xf>
    <xf numFmtId="164" fontId="30" fillId="0" borderId="95" xfId="0" applyNumberFormat="1" applyFont="1" applyFill="1" applyBorder="1" applyAlignment="1">
      <alignment horizontal="center" vertical="center" wrapText="1"/>
    </xf>
    <xf numFmtId="164" fontId="30" fillId="0" borderId="47" xfId="0" applyNumberFormat="1" applyFont="1" applyFill="1" applyBorder="1" applyAlignment="1">
      <alignment horizontal="center" vertical="center" wrapText="1"/>
    </xf>
    <xf numFmtId="164" fontId="30" fillId="0" borderId="41" xfId="0" applyNumberFormat="1" applyFont="1" applyFill="1" applyBorder="1" applyAlignment="1">
      <alignment horizontal="center" vertical="center" wrapText="1"/>
    </xf>
    <xf numFmtId="164" fontId="30" fillId="0" borderId="47" xfId="0" applyNumberFormat="1" applyFont="1" applyFill="1" applyBorder="1" applyAlignment="1">
      <alignment horizontal="center" vertical="center"/>
    </xf>
    <xf numFmtId="164" fontId="30" fillId="0" borderId="41" xfId="0" applyNumberFormat="1" applyFont="1" applyFill="1" applyBorder="1" applyAlignment="1">
      <alignment horizontal="center" vertical="center"/>
    </xf>
    <xf numFmtId="164" fontId="30" fillId="0" borderId="67" xfId="0" applyNumberFormat="1" applyFont="1" applyFill="1" applyBorder="1" applyAlignment="1">
      <alignment horizontal="center" vertical="center" wrapText="1"/>
    </xf>
    <xf numFmtId="164" fontId="30" fillId="0" borderId="94" xfId="0" applyNumberFormat="1" applyFont="1" applyFill="1" applyBorder="1" applyAlignment="1">
      <alignment horizontal="center" vertical="center" wrapText="1"/>
    </xf>
    <xf numFmtId="164" fontId="30" fillId="0" borderId="18" xfId="0" applyNumberFormat="1" applyFont="1" applyFill="1" applyBorder="1" applyAlignment="1">
      <alignment horizontal="center" vertical="center" wrapText="1"/>
    </xf>
    <xf numFmtId="164" fontId="30" fillId="0" borderId="112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 applyProtection="1">
      <alignment horizontal="center" vertical="top" wrapText="1"/>
      <protection locked="0"/>
    </xf>
    <xf numFmtId="0" fontId="26" fillId="0" borderId="0" xfId="68" applyFont="1" applyFill="1" applyAlignment="1">
      <alignment horizontal="left"/>
      <protection/>
    </xf>
    <xf numFmtId="0" fontId="27" fillId="0" borderId="0" xfId="68" applyFont="1" applyFill="1" applyAlignment="1">
      <alignment horizontal="center" vertical="center" wrapText="1"/>
      <protection/>
    </xf>
    <xf numFmtId="0" fontId="27" fillId="0" borderId="0" xfId="68" applyFont="1" applyFill="1" applyAlignment="1">
      <alignment horizontal="center" vertical="center"/>
      <protection/>
    </xf>
    <xf numFmtId="0" fontId="54" fillId="0" borderId="0" xfId="68" applyFont="1" applyFill="1" applyBorder="1" applyAlignment="1">
      <alignment horizontal="right"/>
      <protection/>
    </xf>
    <xf numFmtId="0" fontId="55" fillId="0" borderId="15" xfId="68" applyFont="1" applyFill="1" applyBorder="1" applyAlignment="1">
      <alignment horizontal="center" vertical="center" wrapText="1"/>
      <protection/>
    </xf>
    <xf numFmtId="0" fontId="55" fillId="0" borderId="40" xfId="68" applyFont="1" applyFill="1" applyBorder="1" applyAlignment="1">
      <alignment horizontal="center" vertical="center" wrapText="1"/>
      <protection/>
    </xf>
    <xf numFmtId="0" fontId="55" fillId="0" borderId="31" xfId="68" applyFont="1" applyFill="1" applyBorder="1" applyAlignment="1">
      <alignment horizontal="center" vertical="center" wrapText="1"/>
      <protection/>
    </xf>
    <xf numFmtId="0" fontId="32" fillId="0" borderId="66" xfId="67" applyFont="1" applyFill="1" applyBorder="1" applyAlignment="1" applyProtection="1">
      <alignment horizontal="center" vertical="center" textRotation="90"/>
      <protection/>
    </xf>
    <xf numFmtId="0" fontId="32" fillId="0" borderId="61" xfId="67" applyFont="1" applyFill="1" applyBorder="1" applyAlignment="1" applyProtection="1">
      <alignment horizontal="center" vertical="center" textRotation="90"/>
      <protection/>
    </xf>
    <xf numFmtId="0" fontId="32" fillId="0" borderId="64" xfId="67" applyFont="1" applyFill="1" applyBorder="1" applyAlignment="1" applyProtection="1">
      <alignment horizontal="center" vertical="center" textRotation="90"/>
      <protection/>
    </xf>
    <xf numFmtId="0" fontId="54" fillId="0" borderId="75" xfId="68" applyFont="1" applyFill="1" applyBorder="1" applyAlignment="1">
      <alignment horizontal="center" vertical="center" wrapText="1"/>
      <protection/>
    </xf>
    <xf numFmtId="0" fontId="54" fillId="0" borderId="62" xfId="68" applyFont="1" applyFill="1" applyBorder="1" applyAlignment="1">
      <alignment horizontal="center" vertical="center" wrapText="1"/>
      <protection/>
    </xf>
    <xf numFmtId="0" fontId="54" fillId="0" borderId="89" xfId="68" applyFont="1" applyFill="1" applyBorder="1" applyAlignment="1">
      <alignment horizontal="center" vertical="center" wrapText="1"/>
      <protection/>
    </xf>
    <xf numFmtId="0" fontId="54" fillId="0" borderId="87" xfId="68" applyFont="1" applyFill="1" applyBorder="1" applyAlignment="1">
      <alignment horizontal="center" vertical="center" wrapText="1"/>
      <protection/>
    </xf>
    <xf numFmtId="0" fontId="54" fillId="0" borderId="62" xfId="68" applyFont="1" applyFill="1" applyBorder="1" applyAlignment="1">
      <alignment horizontal="center" wrapText="1"/>
      <protection/>
    </xf>
    <xf numFmtId="0" fontId="54" fillId="0" borderId="53" xfId="68" applyFont="1" applyFill="1" applyBorder="1" applyAlignment="1">
      <alignment horizontal="center" wrapText="1"/>
      <protection/>
    </xf>
    <xf numFmtId="0" fontId="26" fillId="0" borderId="0" xfId="68" applyFont="1" applyFill="1" applyAlignment="1">
      <alignment horizontal="center"/>
      <protection/>
    </xf>
    <xf numFmtId="0" fontId="37" fillId="0" borderId="0" xfId="67" applyFont="1" applyFill="1" applyAlignment="1" applyProtection="1">
      <alignment horizontal="center" vertical="center" wrapText="1"/>
      <protection/>
    </xf>
    <xf numFmtId="0" fontId="22" fillId="0" borderId="0" xfId="67" applyFont="1" applyFill="1" applyAlignment="1" applyProtection="1">
      <alignment horizontal="center" vertical="center" wrapText="1"/>
      <protection/>
    </xf>
    <xf numFmtId="0" fontId="32" fillId="0" borderId="0" xfId="67" applyFont="1" applyFill="1" applyBorder="1" applyAlignment="1" applyProtection="1">
      <alignment horizontal="right" vertical="center"/>
      <protection/>
    </xf>
    <xf numFmtId="0" fontId="22" fillId="0" borderId="22" xfId="67" applyFont="1" applyFill="1" applyBorder="1" applyAlignment="1" applyProtection="1">
      <alignment horizontal="center" vertical="center" wrapText="1"/>
      <protection/>
    </xf>
    <xf numFmtId="0" fontId="22" fillId="0" borderId="17" xfId="67" applyFont="1" applyFill="1" applyBorder="1" applyAlignment="1" applyProtection="1">
      <alignment horizontal="center" vertical="center" wrapText="1"/>
      <protection/>
    </xf>
    <xf numFmtId="0" fontId="32" fillId="0" borderId="75" xfId="67" applyFont="1" applyFill="1" applyBorder="1" applyAlignment="1" applyProtection="1">
      <alignment horizontal="center" vertical="center" textRotation="90"/>
      <protection/>
    </xf>
    <xf numFmtId="0" fontId="32" fillId="0" borderId="62" xfId="67" applyFont="1" applyFill="1" applyBorder="1" applyAlignment="1" applyProtection="1">
      <alignment horizontal="center" vertical="center" textRotation="90"/>
      <protection/>
    </xf>
    <xf numFmtId="0" fontId="31" fillId="0" borderId="90" xfId="67" applyFont="1" applyFill="1" applyBorder="1" applyAlignment="1" applyProtection="1">
      <alignment horizontal="center" vertical="center" wrapText="1"/>
      <protection/>
    </xf>
    <xf numFmtId="0" fontId="31" fillId="0" borderId="53" xfId="67" applyFont="1" applyFill="1" applyBorder="1" applyAlignment="1" applyProtection="1">
      <alignment horizontal="center" vertical="center"/>
      <protection/>
    </xf>
    <xf numFmtId="0" fontId="50" fillId="0" borderId="35" xfId="68" applyFont="1" applyFill="1" applyBorder="1" applyAlignment="1">
      <alignment horizontal="left"/>
      <protection/>
    </xf>
    <xf numFmtId="0" fontId="50" fillId="0" borderId="55" xfId="68" applyFont="1" applyFill="1" applyBorder="1" applyAlignment="1">
      <alignment horizontal="left"/>
      <protection/>
    </xf>
    <xf numFmtId="3" fontId="26" fillId="0" borderId="0" xfId="68" applyNumberFormat="1" applyFont="1" applyFill="1" applyAlignment="1">
      <alignment horizontal="center"/>
      <protection/>
    </xf>
    <xf numFmtId="0" fontId="64" fillId="0" borderId="15" xfId="64" applyFont="1" applyBorder="1" applyAlignment="1">
      <alignment horizontal="center"/>
      <protection/>
    </xf>
    <xf numFmtId="0" fontId="64" fillId="0" borderId="31" xfId="64" applyFont="1" applyBorder="1" applyAlignment="1">
      <alignment horizontal="center"/>
      <protection/>
    </xf>
    <xf numFmtId="0" fontId="64" fillId="0" borderId="18" xfId="64" applyFont="1" applyBorder="1" applyAlignment="1">
      <alignment horizontal="center"/>
      <protection/>
    </xf>
    <xf numFmtId="0" fontId="64" fillId="0" borderId="24" xfId="64" applyFont="1" applyBorder="1" applyAlignment="1">
      <alignment horizontal="center"/>
      <protection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3" xfId="44"/>
    <cellStyle name="Figyelmeztetés" xfId="45"/>
    <cellStyle name="Hiperhivatkozá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Már látott hiperhivatkozás" xfId="58"/>
    <cellStyle name="Normál 2" xfId="59"/>
    <cellStyle name="Normál 3" xfId="60"/>
    <cellStyle name="Normál_006. sz.melléklet2007" xfId="61"/>
    <cellStyle name="Normál_010. sz.melléklet2007" xfId="62"/>
    <cellStyle name="Normál_4.sz.melléklet" xfId="63"/>
    <cellStyle name="Normál_év végi létsz" xfId="64"/>
    <cellStyle name="Normál_KVRENMUNKA" xfId="65"/>
    <cellStyle name="Normál_minta" xfId="66"/>
    <cellStyle name="Normál_VAGYONK" xfId="67"/>
    <cellStyle name="Normál_VAGYONKIM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dxfs count="2">
    <dxf>
      <font>
        <color indexed="1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SkyDrive\Dokumentumok\Munkahelyi%20dokumentumok\T&#225;bl&#225;zatok\Test&#252;leti%20anyagok\2013\Rendeletm&#243;dos&#237;t&#225;s%2012.31\Rendeletm&#243;dos&#237;t&#225;s%2012.3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1.sz.mell. KÖT"/>
      <sheetName val="1.sz.mell.ÖNK"/>
      <sheetName val="1.sz.mell.ÁLL"/>
      <sheetName val="2.sz.mell  "/>
      <sheetName val="3.m.KÖT"/>
      <sheetName val="3.m.ÖV új"/>
      <sheetName val="4.m K"/>
      <sheetName val="4.m Ö"/>
      <sheetName val="4.m Á"/>
      <sheetName val="5A.m."/>
      <sheetName val="5B.m"/>
      <sheetName val="5C.m."/>
      <sheetName val="6.m "/>
      <sheetName val="7A.m"/>
      <sheetName val="8.m."/>
      <sheetName val="9A"/>
      <sheetName val="9B"/>
    </sheetNames>
    <sheetDataSet>
      <sheetData sheetId="1">
        <row r="124">
          <cell r="C124">
            <v>1498795</v>
          </cell>
          <cell r="D124">
            <v>1499640</v>
          </cell>
          <cell r="E124">
            <v>18804</v>
          </cell>
          <cell r="F124">
            <v>1518444</v>
          </cell>
        </row>
      </sheetData>
      <sheetData sheetId="2">
        <row r="124">
          <cell r="D124">
            <v>288004</v>
          </cell>
          <cell r="E124">
            <v>43857</v>
          </cell>
          <cell r="F124">
            <v>331861</v>
          </cell>
        </row>
      </sheetData>
      <sheetData sheetId="5">
        <row r="12">
          <cell r="AJ12">
            <v>569858</v>
          </cell>
          <cell r="AK12">
            <v>7933</v>
          </cell>
          <cell r="AL12">
            <v>577791</v>
          </cell>
          <cell r="AP12">
            <v>598193</v>
          </cell>
        </row>
        <row r="36">
          <cell r="AJ36">
            <v>676968</v>
          </cell>
          <cell r="AK36">
            <v>8877</v>
          </cell>
          <cell r="AL36">
            <v>685845</v>
          </cell>
          <cell r="AP36">
            <v>754080</v>
          </cell>
        </row>
      </sheetData>
      <sheetData sheetId="6">
        <row r="12">
          <cell r="AA12">
            <v>19275</v>
          </cell>
          <cell r="AB12">
            <v>1127</v>
          </cell>
          <cell r="AC12">
            <v>20402</v>
          </cell>
        </row>
        <row r="39">
          <cell r="AA39">
            <v>67108</v>
          </cell>
          <cell r="AB39">
            <v>1127</v>
          </cell>
          <cell r="AC39">
            <v>68235</v>
          </cell>
        </row>
      </sheetData>
      <sheetData sheetId="7">
        <row r="11">
          <cell r="AD11">
            <v>133468</v>
          </cell>
          <cell r="AE11">
            <v>490</v>
          </cell>
          <cell r="AF11">
            <v>133958</v>
          </cell>
          <cell r="AI11">
            <v>212678</v>
          </cell>
          <cell r="AJ11">
            <v>799</v>
          </cell>
          <cell r="AK11">
            <v>213477</v>
          </cell>
        </row>
        <row r="55">
          <cell r="AD55">
            <v>187177</v>
          </cell>
          <cell r="AE55">
            <v>490</v>
          </cell>
          <cell r="AF55">
            <v>187667</v>
          </cell>
          <cell r="AI55">
            <v>273444</v>
          </cell>
          <cell r="AJ55">
            <v>799</v>
          </cell>
          <cell r="AK55">
            <v>274243</v>
          </cell>
        </row>
      </sheetData>
      <sheetData sheetId="8">
        <row r="11">
          <cell r="AC11">
            <v>324</v>
          </cell>
          <cell r="AD11">
            <v>19</v>
          </cell>
          <cell r="AE11">
            <v>343</v>
          </cell>
        </row>
        <row r="55">
          <cell r="AC55">
            <v>7381</v>
          </cell>
          <cell r="AD55">
            <v>19</v>
          </cell>
          <cell r="AE55">
            <v>7400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view="pageBreakPreview" zoomScale="130" zoomScaleNormal="120" zoomScaleSheetLayoutView="130" zoomScalePageLayoutView="0" workbookViewId="0" topLeftCell="B1">
      <selection activeCell="H1" sqref="H1:I16384"/>
    </sheetView>
  </sheetViews>
  <sheetFormatPr defaultColWidth="9.00390625" defaultRowHeight="12.75"/>
  <cols>
    <col min="1" max="1" width="9.50390625" style="1" customWidth="1"/>
    <col min="2" max="2" width="78.125" style="1" customWidth="1"/>
    <col min="3" max="6" width="14.00390625" style="1" customWidth="1"/>
    <col min="7" max="7" width="9.00390625" style="1" customWidth="1"/>
    <col min="8" max="16384" width="9.375" style="1" customWidth="1"/>
  </cols>
  <sheetData>
    <row r="1" spans="1:6" ht="15.75" customHeight="1">
      <c r="A1" s="1289" t="s">
        <v>593</v>
      </c>
      <c r="B1" s="1289"/>
      <c r="C1" s="1289"/>
      <c r="D1" s="1289"/>
      <c r="E1" s="1289"/>
      <c r="F1" s="1289"/>
    </row>
    <row r="2" spans="1:6" ht="15.75" customHeight="1" thickBot="1">
      <c r="A2" s="1291"/>
      <c r="B2" s="1291"/>
      <c r="C2" s="3"/>
      <c r="D2" s="3"/>
      <c r="E2" s="3"/>
      <c r="F2" s="3"/>
    </row>
    <row r="3" spans="1:6" ht="37.5" customHeight="1" thickBot="1">
      <c r="A3" s="4" t="s">
        <v>638</v>
      </c>
      <c r="B3" s="5" t="s">
        <v>595</v>
      </c>
      <c r="C3" s="6" t="s">
        <v>915</v>
      </c>
      <c r="D3" s="6" t="s">
        <v>916</v>
      </c>
      <c r="E3" s="6" t="s">
        <v>1186</v>
      </c>
      <c r="F3" s="7" t="s">
        <v>1187</v>
      </c>
    </row>
    <row r="4" spans="1:6" s="2" customFormat="1" ht="12" customHeight="1" thickBot="1">
      <c r="A4" s="8">
        <v>1</v>
      </c>
      <c r="B4" s="9">
        <v>2</v>
      </c>
      <c r="C4" s="10">
        <v>3</v>
      </c>
      <c r="D4" s="11"/>
      <c r="E4" s="11"/>
      <c r="F4" s="11">
        <v>4</v>
      </c>
    </row>
    <row r="5" spans="1:6" s="15" customFormat="1" ht="12" customHeight="1" thickBot="1">
      <c r="A5" s="12" t="s">
        <v>596</v>
      </c>
      <c r="B5" s="13" t="s">
        <v>692</v>
      </c>
      <c r="C5" s="14">
        <f>+C6+C12+C16</f>
        <v>671720</v>
      </c>
      <c r="D5" s="14">
        <f>+D6+D12+D16</f>
        <v>619616</v>
      </c>
      <c r="E5" s="14">
        <f>+E6+E12+E16</f>
        <v>675502</v>
      </c>
      <c r="F5" s="458">
        <f aca="true" t="shared" si="0" ref="F5:F68">E5/D5*100</f>
        <v>109.01945721220885</v>
      </c>
    </row>
    <row r="6" spans="1:6" s="15" customFormat="1" ht="12" customHeight="1" thickBot="1">
      <c r="A6" s="16" t="s">
        <v>597</v>
      </c>
      <c r="B6" s="17" t="s">
        <v>892</v>
      </c>
      <c r="C6" s="14">
        <f>SUM(C7:C11)</f>
        <v>447100</v>
      </c>
      <c r="D6" s="14">
        <f>SUM(D7:D11)</f>
        <v>435241</v>
      </c>
      <c r="E6" s="14">
        <f>SUM(E7:E11)</f>
        <v>487723</v>
      </c>
      <c r="F6" s="458">
        <f t="shared" si="0"/>
        <v>112.0581470955172</v>
      </c>
    </row>
    <row r="7" spans="1:6" s="15" customFormat="1" ht="12" customHeight="1">
      <c r="A7" s="19" t="s">
        <v>887</v>
      </c>
      <c r="B7" s="20" t="s">
        <v>882</v>
      </c>
      <c r="C7" s="21">
        <f>'1.sz.mell. KÖT'!C7+'1.sz.mell.ÖNK'!C7+'1.sz.mell.ÁLL'!C7</f>
        <v>45300</v>
      </c>
      <c r="D7" s="21">
        <f>'1.sz.mell. KÖT'!D7+'1.sz.mell.ÖNK'!D7+'1.sz.mell.ÁLL'!D7</f>
        <v>45300</v>
      </c>
      <c r="E7" s="21">
        <f>'1.sz.mell. KÖT'!E7+'1.sz.mell.ÖNK'!E7+'1.sz.mell.ÁLL'!E7</f>
        <v>45840</v>
      </c>
      <c r="F7" s="455">
        <f t="shared" si="0"/>
        <v>101.19205298013244</v>
      </c>
    </row>
    <row r="8" spans="1:6" s="15" customFormat="1" ht="12" customHeight="1">
      <c r="A8" s="19" t="s">
        <v>888</v>
      </c>
      <c r="B8" s="23" t="s">
        <v>883</v>
      </c>
      <c r="C8" s="21">
        <f>'1.sz.mell. KÖT'!C8+'1.sz.mell.ÖNK'!C8+'1.sz.mell.ÁLL'!C8</f>
        <v>399300</v>
      </c>
      <c r="D8" s="21">
        <f>'1.sz.mell. KÖT'!D8+'1.sz.mell.ÖNK'!D8+'1.sz.mell.ÁLL'!D8</f>
        <v>387441</v>
      </c>
      <c r="E8" s="21">
        <f>'1.sz.mell. KÖT'!E8+'1.sz.mell.ÖNK'!E8+'1.sz.mell.ÁLL'!E8</f>
        <v>429061</v>
      </c>
      <c r="F8" s="455">
        <f t="shared" si="0"/>
        <v>110.74228076016735</v>
      </c>
    </row>
    <row r="9" spans="1:6" s="15" customFormat="1" ht="12" customHeight="1">
      <c r="A9" s="19" t="s">
        <v>889</v>
      </c>
      <c r="B9" s="23" t="s">
        <v>884</v>
      </c>
      <c r="C9" s="21">
        <f>'1.sz.mell. KÖT'!C9+'1.sz.mell.ÖNK'!C9+'1.sz.mell.ÁLL'!C9</f>
        <v>2500</v>
      </c>
      <c r="D9" s="21">
        <f>'1.sz.mell. KÖT'!D9+'1.sz.mell.ÖNK'!D9+'1.sz.mell.ÁLL'!D9</f>
        <v>2500</v>
      </c>
      <c r="E9" s="21">
        <f>'1.sz.mell. KÖT'!E9+'1.sz.mell.ÖNK'!E9+'1.sz.mell.ÁLL'!E9</f>
        <v>1949</v>
      </c>
      <c r="F9" s="455">
        <f t="shared" si="0"/>
        <v>77.96</v>
      </c>
    </row>
    <row r="10" spans="1:6" s="15" customFormat="1" ht="12" customHeight="1">
      <c r="A10" s="19" t="s">
        <v>890</v>
      </c>
      <c r="B10" s="23" t="s">
        <v>885</v>
      </c>
      <c r="C10" s="21">
        <f>'1.sz.mell. KÖT'!C10+'1.sz.mell.ÖNK'!C10+'1.sz.mell.ÁLL'!C10</f>
        <v>0</v>
      </c>
      <c r="D10" s="21">
        <f>'1.sz.mell. KÖT'!D10+'1.sz.mell.ÖNK'!D10+'1.sz.mell.ÁLL'!D10</f>
        <v>0</v>
      </c>
      <c r="E10" s="21">
        <f>'1.sz.mell. KÖT'!E10+'1.sz.mell.ÖNK'!E10+'1.sz.mell.ÁLL'!E10</f>
        <v>10426</v>
      </c>
      <c r="F10" s="455"/>
    </row>
    <row r="11" spans="1:6" s="15" customFormat="1" ht="12" customHeight="1" thickBot="1">
      <c r="A11" s="19" t="s">
        <v>891</v>
      </c>
      <c r="B11" s="23" t="s">
        <v>886</v>
      </c>
      <c r="C11" s="21">
        <f>'1.sz.mell. KÖT'!C11+'1.sz.mell.ÖNK'!C11+'1.sz.mell.ÁLL'!C11</f>
        <v>0</v>
      </c>
      <c r="D11" s="21">
        <f>'1.sz.mell. KÖT'!D11+'1.sz.mell.ÖNK'!D11+'1.sz.mell.ÁLL'!D11</f>
        <v>0</v>
      </c>
      <c r="E11" s="21">
        <f>'1.sz.mell. KÖT'!E11+'1.sz.mell.ÖNK'!E11+'1.sz.mell.ÁLL'!E11</f>
        <v>447</v>
      </c>
      <c r="F11" s="455"/>
    </row>
    <row r="12" spans="1:6" s="15" customFormat="1" ht="12" customHeight="1" thickBot="1">
      <c r="A12" s="16" t="s">
        <v>598</v>
      </c>
      <c r="B12" s="13" t="s">
        <v>872</v>
      </c>
      <c r="C12" s="14">
        <f>+C13+C14+C15</f>
        <v>224620</v>
      </c>
      <c r="D12" s="14">
        <f>+D13+D14+D15</f>
        <v>184375</v>
      </c>
      <c r="E12" s="14">
        <f>+E13+E14+E15</f>
        <v>187779</v>
      </c>
      <c r="F12" s="458">
        <f t="shared" si="0"/>
        <v>101.8462372881356</v>
      </c>
    </row>
    <row r="13" spans="1:6" s="15" customFormat="1" ht="12" customHeight="1">
      <c r="A13" s="24" t="s">
        <v>639</v>
      </c>
      <c r="B13" s="25" t="s">
        <v>732</v>
      </c>
      <c r="C13" s="26">
        <f>'1.sz.mell. KÖT'!C13+'1.sz.mell.ÖNK'!C13+'1.sz.mell.ÁLL'!C13</f>
        <v>81315</v>
      </c>
      <c r="D13" s="26">
        <f>'1.sz.mell. KÖT'!D13+'1.sz.mell.ÖNK'!D13+'1.sz.mell.ÁLL'!D13</f>
        <v>73730</v>
      </c>
      <c r="E13" s="26">
        <f>'1.sz.mell. KÖT'!E13+'1.sz.mell.ÖNK'!E13+'1.sz.mell.ÁLL'!E13</f>
        <v>69789</v>
      </c>
      <c r="F13" s="454">
        <f t="shared" si="0"/>
        <v>94.65482164654821</v>
      </c>
    </row>
    <row r="14" spans="1:6" s="15" customFormat="1" ht="12" customHeight="1">
      <c r="A14" s="19" t="s">
        <v>640</v>
      </c>
      <c r="B14" s="28" t="s">
        <v>870</v>
      </c>
      <c r="C14" s="21">
        <f>'1.sz.mell. KÖT'!C14+'1.sz.mell.ÖNK'!C14+'1.sz.mell.ÁLL'!C14</f>
        <v>330</v>
      </c>
      <c r="D14" s="21">
        <f>'1.sz.mell. KÖT'!D14+'1.sz.mell.ÖNK'!D14+'1.sz.mell.ÁLL'!D14</f>
        <v>330</v>
      </c>
      <c r="E14" s="21">
        <f>'1.sz.mell. KÖT'!E14+'1.sz.mell.ÖNK'!E14+'1.sz.mell.ÁLL'!E14</f>
        <v>147</v>
      </c>
      <c r="F14" s="455">
        <f t="shared" si="0"/>
        <v>44.54545454545455</v>
      </c>
    </row>
    <row r="15" spans="1:6" s="15" customFormat="1" ht="12" customHeight="1" thickBot="1">
      <c r="A15" s="29" t="s">
        <v>641</v>
      </c>
      <c r="B15" s="30" t="s">
        <v>871</v>
      </c>
      <c r="C15" s="31">
        <f>'1.sz.mell. KÖT'!C15+'1.sz.mell.ÖNK'!C15+'1.sz.mell.ÁLL'!C15</f>
        <v>142975</v>
      </c>
      <c r="D15" s="31">
        <f>'1.sz.mell. KÖT'!D15+'1.sz.mell.ÖNK'!D15+'1.sz.mell.ÁLL'!D15</f>
        <v>110315</v>
      </c>
      <c r="E15" s="31">
        <f>'1.sz.mell. KÖT'!E15+'1.sz.mell.ÖNK'!E15+'1.sz.mell.ÁLL'!E15</f>
        <v>117843</v>
      </c>
      <c r="F15" s="457">
        <f t="shared" si="0"/>
        <v>106.82409463808185</v>
      </c>
    </row>
    <row r="16" spans="1:6" s="15" customFormat="1" ht="12" customHeight="1" thickBot="1">
      <c r="A16" s="33" t="s">
        <v>693</v>
      </c>
      <c r="B16" s="34" t="s">
        <v>733</v>
      </c>
      <c r="C16" s="33"/>
      <c r="D16" s="33"/>
      <c r="E16" s="34"/>
      <c r="F16" s="464"/>
    </row>
    <row r="17" spans="1:6" s="15" customFormat="1" ht="12" customHeight="1" thickBot="1">
      <c r="A17" s="36" t="s">
        <v>600</v>
      </c>
      <c r="B17" s="13" t="s">
        <v>586</v>
      </c>
      <c r="C17" s="14">
        <f>SUM(C18:C30)</f>
        <v>633099</v>
      </c>
      <c r="D17" s="14">
        <f>SUM(D18:D30)</f>
        <v>875482</v>
      </c>
      <c r="E17" s="14">
        <f>SUM(E18:E30)</f>
        <v>875482</v>
      </c>
      <c r="F17" s="458">
        <f t="shared" si="0"/>
        <v>100</v>
      </c>
    </row>
    <row r="18" spans="1:6" s="15" customFormat="1" ht="12" customHeight="1">
      <c r="A18" s="37" t="s">
        <v>900</v>
      </c>
      <c r="B18" s="38" t="s">
        <v>893</v>
      </c>
      <c r="C18" s="26">
        <f>'1.sz.mell. KÖT'!C18+'1.sz.mell.ÖNK'!C18+'1.sz.mell.ÁLL'!C18</f>
        <v>173529</v>
      </c>
      <c r="D18" s="26">
        <f>'1.sz.mell. KÖT'!D18+'1.sz.mell.ÖNK'!D18+'1.sz.mell.ÁLL'!D18</f>
        <v>186698</v>
      </c>
      <c r="E18" s="26">
        <f>'1.sz.mell. KÖT'!E18+'1.sz.mell.ÖNK'!E18+'1.sz.mell.ÁLL'!E18</f>
        <v>186698</v>
      </c>
      <c r="F18" s="454">
        <f t="shared" si="0"/>
        <v>100</v>
      </c>
    </row>
    <row r="19" spans="1:6" s="15" customFormat="1" ht="12.75">
      <c r="A19" s="37" t="s">
        <v>901</v>
      </c>
      <c r="B19" s="38" t="s">
        <v>898</v>
      </c>
      <c r="C19" s="40">
        <f>'1.sz.mell. KÖT'!C19+'1.sz.mell.ÖNK'!C19+'1.sz.mell.ÁLL'!C19</f>
        <v>251268</v>
      </c>
      <c r="D19" s="40">
        <f>'1.sz.mell. KÖT'!D19+'1.sz.mell.ÖNK'!D19+'1.sz.mell.ÁLL'!D19</f>
        <v>256468</v>
      </c>
      <c r="E19" s="40">
        <f>'1.sz.mell. KÖT'!E19+'1.sz.mell.ÖNK'!E19+'1.sz.mell.ÁLL'!E19</f>
        <v>256468</v>
      </c>
      <c r="F19" s="459">
        <f t="shared" si="0"/>
        <v>100</v>
      </c>
    </row>
    <row r="20" spans="1:6" s="15" customFormat="1" ht="12" customHeight="1">
      <c r="A20" s="37" t="s">
        <v>902</v>
      </c>
      <c r="B20" s="38" t="s">
        <v>899</v>
      </c>
      <c r="C20" s="40">
        <f>'1.sz.mell. KÖT'!C20+'1.sz.mell.ÖNK'!C20+'1.sz.mell.ÁLL'!C20</f>
        <v>135128</v>
      </c>
      <c r="D20" s="40">
        <f>'1.sz.mell. KÖT'!D20+'1.sz.mell.ÖNK'!D20+'1.sz.mell.ÁLL'!D20</f>
        <v>133237</v>
      </c>
      <c r="E20" s="40">
        <f>'1.sz.mell. KÖT'!E20+'1.sz.mell.ÖNK'!E20+'1.sz.mell.ÁLL'!E20</f>
        <v>133237</v>
      </c>
      <c r="F20" s="459">
        <f t="shared" si="0"/>
        <v>100</v>
      </c>
    </row>
    <row r="21" spans="1:6" s="15" customFormat="1" ht="12.75">
      <c r="A21" s="37" t="s">
        <v>903</v>
      </c>
      <c r="B21" s="38" t="s">
        <v>895</v>
      </c>
      <c r="C21" s="40">
        <f>'1.sz.mell. KÖT'!C21+'1.sz.mell.ÖNK'!C21+'1.sz.mell.ÁLL'!C21</f>
        <v>15813</v>
      </c>
      <c r="D21" s="40">
        <f>'1.sz.mell. KÖT'!D21+'1.sz.mell.ÖNK'!D21+'1.sz.mell.ÁLL'!D21</f>
        <v>23274</v>
      </c>
      <c r="E21" s="40">
        <f>'1.sz.mell. KÖT'!E21+'1.sz.mell.ÖNK'!E21+'1.sz.mell.ÁLL'!E21</f>
        <v>23274</v>
      </c>
      <c r="F21" s="459">
        <f t="shared" si="0"/>
        <v>100</v>
      </c>
    </row>
    <row r="22" spans="1:6" s="15" customFormat="1" ht="12.75">
      <c r="A22" s="37" t="s">
        <v>904</v>
      </c>
      <c r="B22" s="38" t="s">
        <v>894</v>
      </c>
      <c r="C22" s="40">
        <f>'1.sz.mell. KÖT'!C22+'1.sz.mell.ÖNK'!C22+'1.sz.mell.ÁLL'!C22</f>
        <v>53491</v>
      </c>
      <c r="D22" s="40">
        <f>'1.sz.mell. KÖT'!D22+'1.sz.mell.ÖNK'!D22+'1.sz.mell.ÁLL'!D22</f>
        <v>51085</v>
      </c>
      <c r="E22" s="40">
        <f>'1.sz.mell. KÖT'!E22+'1.sz.mell.ÖNK'!E22+'1.sz.mell.ÁLL'!E22</f>
        <v>51085</v>
      </c>
      <c r="F22" s="459">
        <f t="shared" si="0"/>
        <v>100</v>
      </c>
    </row>
    <row r="23" spans="1:6" s="15" customFormat="1" ht="12" customHeight="1">
      <c r="A23" s="37" t="s">
        <v>905</v>
      </c>
      <c r="B23" s="38" t="s">
        <v>896</v>
      </c>
      <c r="C23" s="40">
        <f>'1.sz.mell. KÖT'!C23+'1.sz.mell.ÖNK'!C23+'1.sz.mell.ÁLL'!C23</f>
        <v>3870</v>
      </c>
      <c r="D23" s="40">
        <f>'1.sz.mell. KÖT'!D23+'1.sz.mell.ÖNK'!D23+'1.sz.mell.ÁLL'!D23</f>
        <v>9046</v>
      </c>
      <c r="E23" s="40">
        <f>'1.sz.mell. KÖT'!E23+'1.sz.mell.ÖNK'!E23+'1.sz.mell.ÁLL'!E23</f>
        <v>9046</v>
      </c>
      <c r="F23" s="459">
        <f t="shared" si="0"/>
        <v>100</v>
      </c>
    </row>
    <row r="24" spans="1:6" s="15" customFormat="1" ht="12" customHeight="1">
      <c r="A24" s="37" t="s">
        <v>906</v>
      </c>
      <c r="B24" s="28" t="s">
        <v>897</v>
      </c>
      <c r="C24" s="21">
        <f>'1.sz.mell. KÖT'!C24+'1.sz.mell.ÖNK'!C24+'1.sz.mell.ÁLL'!C24</f>
        <v>0</v>
      </c>
      <c r="D24" s="21">
        <f>'1.sz.mell. KÖT'!D24+'1.sz.mell.ÖNK'!D24+'1.sz.mell.ÁLL'!D24</f>
        <v>100000</v>
      </c>
      <c r="E24" s="21">
        <f>'1.sz.mell. KÖT'!E24+'1.sz.mell.ÖNK'!E24+'1.sz.mell.ÁLL'!E24</f>
        <v>100000</v>
      </c>
      <c r="F24" s="455">
        <f t="shared" si="0"/>
        <v>100</v>
      </c>
    </row>
    <row r="25" spans="1:6" s="15" customFormat="1" ht="12" customHeight="1">
      <c r="A25" s="37"/>
      <c r="B25" s="28" t="s">
        <v>1006</v>
      </c>
      <c r="C25" s="21">
        <f>'1.sz.mell. KÖT'!C25+'1.sz.mell.ÖNK'!C25+'1.sz.mell.ÁLL'!C25</f>
        <v>0</v>
      </c>
      <c r="D25" s="21">
        <f>'1.sz.mell. KÖT'!D25+'1.sz.mell.ÖNK'!D25+'1.sz.mell.ÁLL'!D25</f>
        <v>40052</v>
      </c>
      <c r="E25" s="21">
        <f>'1.sz.mell. KÖT'!E25+'1.sz.mell.ÖNK'!E25+'1.sz.mell.ÁLL'!E25</f>
        <v>40052</v>
      </c>
      <c r="F25" s="455">
        <f t="shared" si="0"/>
        <v>100</v>
      </c>
    </row>
    <row r="26" spans="1:6" s="15" customFormat="1" ht="12.75">
      <c r="A26" s="37" t="s">
        <v>907</v>
      </c>
      <c r="B26" s="28" t="s">
        <v>910</v>
      </c>
      <c r="C26" s="21">
        <f>'1.sz.mell. KÖT'!C26+'1.sz.mell.ÖNK'!C26+'1.sz.mell.ÁLL'!C26</f>
        <v>0</v>
      </c>
      <c r="D26" s="21">
        <f>'1.sz.mell. KÖT'!D26+'1.sz.mell.ÖNK'!D26+'1.sz.mell.ÁLL'!D26</f>
        <v>56818</v>
      </c>
      <c r="E26" s="21">
        <f>'1.sz.mell. KÖT'!E26+'1.sz.mell.ÖNK'!E26+'1.sz.mell.ÁLL'!E26</f>
        <v>56818</v>
      </c>
      <c r="F26" s="455">
        <f t="shared" si="0"/>
        <v>100</v>
      </c>
    </row>
    <row r="27" spans="1:6" s="15" customFormat="1" ht="12.75">
      <c r="A27" s="37" t="s">
        <v>908</v>
      </c>
      <c r="B27" s="38" t="s">
        <v>911</v>
      </c>
      <c r="C27" s="21">
        <f>'1.sz.mell. KÖT'!C27+'1.sz.mell.ÖNK'!C27+'1.sz.mell.ÁLL'!C27</f>
        <v>0</v>
      </c>
      <c r="D27" s="21">
        <f>'1.sz.mell. KÖT'!D27+'1.sz.mell.ÖNK'!D27+'1.sz.mell.ÁLL'!D27</f>
        <v>1541</v>
      </c>
      <c r="E27" s="21">
        <f>'1.sz.mell. KÖT'!E27+'1.sz.mell.ÖNK'!E27+'1.sz.mell.ÁLL'!E27</f>
        <v>1541</v>
      </c>
      <c r="F27" s="455">
        <f t="shared" si="0"/>
        <v>100</v>
      </c>
    </row>
    <row r="28" spans="1:6" s="15" customFormat="1" ht="12" customHeight="1">
      <c r="A28" s="37" t="s">
        <v>909</v>
      </c>
      <c r="B28" s="28" t="s">
        <v>695</v>
      </c>
      <c r="C28" s="21">
        <f>'1.sz.mell. KÖT'!C28+'1.sz.mell.ÖNK'!C28+'1.sz.mell.ÁLL'!C28</f>
        <v>0</v>
      </c>
      <c r="D28" s="21">
        <f>'1.sz.mell. KÖT'!D28+'1.sz.mell.ÖNK'!D28+'1.sz.mell.ÁLL'!D28</f>
        <v>0</v>
      </c>
      <c r="E28" s="21">
        <f>'1.sz.mell. KÖT'!E28+'1.sz.mell.ÖNK'!E28+'1.sz.mell.ÁLL'!E28</f>
        <v>0</v>
      </c>
      <c r="F28" s="455"/>
    </row>
    <row r="29" spans="1:6" s="15" customFormat="1" ht="12" customHeight="1">
      <c r="A29" s="37" t="s">
        <v>912</v>
      </c>
      <c r="B29" s="28" t="s">
        <v>734</v>
      </c>
      <c r="C29" s="21">
        <f>'1.sz.mell. KÖT'!C29+'1.sz.mell.ÖNK'!C29+'1.sz.mell.ÁLL'!C29</f>
        <v>0</v>
      </c>
      <c r="D29" s="21">
        <f>'1.sz.mell. KÖT'!D29+'1.sz.mell.ÖNK'!D29+'1.sz.mell.ÁLL'!D29</f>
        <v>0</v>
      </c>
      <c r="E29" s="21">
        <f>'1.sz.mell. KÖT'!E29+'1.sz.mell.ÖNK'!E29+'1.sz.mell.ÁLL'!E29</f>
        <v>0</v>
      </c>
      <c r="F29" s="455"/>
    </row>
    <row r="30" spans="1:6" s="15" customFormat="1" ht="12" customHeight="1" thickBot="1">
      <c r="A30" s="37" t="s">
        <v>913</v>
      </c>
      <c r="B30" s="30" t="s">
        <v>696</v>
      </c>
      <c r="C30" s="31">
        <f>'1.sz.mell. KÖT'!C30+'1.sz.mell.ÖNK'!C30+'1.sz.mell.ÁLL'!C30</f>
        <v>0</v>
      </c>
      <c r="D30" s="31">
        <f>'1.sz.mell. KÖT'!D30+'1.sz.mell.ÖNK'!D30+'1.sz.mell.ÁLL'!D30</f>
        <v>17263</v>
      </c>
      <c r="E30" s="31">
        <f>'1.sz.mell. KÖT'!E30+'1.sz.mell.ÖNK'!E30+'1.sz.mell.ÁLL'!E30</f>
        <v>17263</v>
      </c>
      <c r="F30" s="457">
        <f t="shared" si="0"/>
        <v>100</v>
      </c>
    </row>
    <row r="31" spans="1:6" s="15" customFormat="1" ht="12" customHeight="1" thickBot="1">
      <c r="A31" s="42" t="s">
        <v>601</v>
      </c>
      <c r="B31" s="13" t="s">
        <v>587</v>
      </c>
      <c r="C31" s="14">
        <f>+C32+C38</f>
        <v>391264</v>
      </c>
      <c r="D31" s="14">
        <f>+D32+D38</f>
        <v>275236</v>
      </c>
      <c r="E31" s="14">
        <f>+E32+E38</f>
        <v>196564</v>
      </c>
      <c r="F31" s="458">
        <f t="shared" si="0"/>
        <v>71.4165298144138</v>
      </c>
    </row>
    <row r="32" spans="1:6" s="15" customFormat="1" ht="12" customHeight="1">
      <c r="A32" s="43" t="s">
        <v>642</v>
      </c>
      <c r="B32" s="44" t="s">
        <v>854</v>
      </c>
      <c r="C32" s="45">
        <f>+C33+C34+C35+C36+C37</f>
        <v>380460</v>
      </c>
      <c r="D32" s="45">
        <f>+D33+D34+D35+D36+D37</f>
        <v>264432</v>
      </c>
      <c r="E32" s="45">
        <f>+E33+E34+E35+E36+E37</f>
        <v>193432</v>
      </c>
      <c r="F32" s="465">
        <f t="shared" si="0"/>
        <v>73.14999697464755</v>
      </c>
    </row>
    <row r="33" spans="1:6" s="15" customFormat="1" ht="12" customHeight="1">
      <c r="A33" s="46" t="s">
        <v>644</v>
      </c>
      <c r="B33" s="47" t="s">
        <v>735</v>
      </c>
      <c r="C33" s="21">
        <f>'1.sz.mell. KÖT'!C33+'1.sz.mell.ÖNK'!C33+'1.sz.mell.ÁLL'!C33</f>
        <v>6567</v>
      </c>
      <c r="D33" s="21">
        <f>'1.sz.mell. KÖT'!D33+'1.sz.mell.ÖNK'!D33+'1.sz.mell.ÁLL'!D33</f>
        <v>7604</v>
      </c>
      <c r="E33" s="21">
        <f>'1.sz.mell. KÖT'!E33+'1.sz.mell.ÖNK'!E33+'1.sz.mell.ÁLL'!E33</f>
        <v>7246</v>
      </c>
      <c r="F33" s="455">
        <f t="shared" si="0"/>
        <v>95.29195160441873</v>
      </c>
    </row>
    <row r="34" spans="1:6" s="15" customFormat="1" ht="12" customHeight="1">
      <c r="A34" s="46" t="s">
        <v>645</v>
      </c>
      <c r="B34" s="47" t="s">
        <v>736</v>
      </c>
      <c r="C34" s="21">
        <f>'1.sz.mell. KÖT'!C34+'1.sz.mell.ÖNK'!C34+'1.sz.mell.ÁLL'!C34</f>
        <v>62421</v>
      </c>
      <c r="D34" s="21">
        <f>'1.sz.mell. KÖT'!D34+'1.sz.mell.ÖNK'!D34+'1.sz.mell.ÁLL'!D34</f>
        <v>69069</v>
      </c>
      <c r="E34" s="21">
        <f>'1.sz.mell. KÖT'!E34+'1.sz.mell.ÖNK'!E34+'1.sz.mell.ÁLL'!E34</f>
        <v>65207</v>
      </c>
      <c r="F34" s="455">
        <f t="shared" si="0"/>
        <v>94.40849006066398</v>
      </c>
    </row>
    <row r="35" spans="1:6" s="15" customFormat="1" ht="12" customHeight="1">
      <c r="A35" s="46" t="s">
        <v>646</v>
      </c>
      <c r="B35" s="47" t="s">
        <v>737</v>
      </c>
      <c r="C35" s="21">
        <f>'1.sz.mell. KÖT'!C35+'1.sz.mell.ÖNK'!C35+'1.sz.mell.ÁLL'!C35</f>
        <v>7057</v>
      </c>
      <c r="D35" s="21">
        <f>'1.sz.mell. KÖT'!D35+'1.sz.mell.ÖNK'!D35+'1.sz.mell.ÁLL'!D35</f>
        <v>8350</v>
      </c>
      <c r="E35" s="21">
        <f>'1.sz.mell. KÖT'!E35+'1.sz.mell.ÖNK'!E35+'1.sz.mell.ÁLL'!E35</f>
        <v>8366</v>
      </c>
      <c r="F35" s="455">
        <f t="shared" si="0"/>
        <v>100.19161676646706</v>
      </c>
    </row>
    <row r="36" spans="1:6" s="15" customFormat="1" ht="12" customHeight="1">
      <c r="A36" s="46" t="s">
        <v>647</v>
      </c>
      <c r="B36" s="47" t="s">
        <v>738</v>
      </c>
      <c r="C36" s="21">
        <f>'1.sz.mell. KÖT'!C36+'1.sz.mell.ÖNK'!C36+'1.sz.mell.ÁLL'!C36</f>
        <v>32836</v>
      </c>
      <c r="D36" s="21">
        <f>'1.sz.mell. KÖT'!D36+'1.sz.mell.ÖNK'!D36+'1.sz.mell.ÁLL'!D36</f>
        <v>82256</v>
      </c>
      <c r="E36" s="21">
        <f>'1.sz.mell. KÖT'!E36+'1.sz.mell.ÖNK'!E36+'1.sz.mell.ÁLL'!E36</f>
        <v>62192</v>
      </c>
      <c r="F36" s="455">
        <f t="shared" si="0"/>
        <v>75.60785839330869</v>
      </c>
    </row>
    <row r="37" spans="1:6" s="15" customFormat="1" ht="12" customHeight="1">
      <c r="A37" s="46" t="s">
        <v>697</v>
      </c>
      <c r="B37" s="47" t="s">
        <v>855</v>
      </c>
      <c r="C37" s="21">
        <f>'1.sz.mell. KÖT'!C37+'1.sz.mell.ÖNK'!C37+'1.sz.mell.ÁLL'!C37</f>
        <v>271579</v>
      </c>
      <c r="D37" s="21">
        <f>'1.sz.mell. KÖT'!D37+'1.sz.mell.ÖNK'!D37+'1.sz.mell.ÁLL'!D37</f>
        <v>97153</v>
      </c>
      <c r="E37" s="21">
        <f>'1.sz.mell. KÖT'!E37+'1.sz.mell.ÖNK'!E37+'1.sz.mell.ÁLL'!E37</f>
        <v>50421</v>
      </c>
      <c r="F37" s="455">
        <f t="shared" si="0"/>
        <v>51.89855176885943</v>
      </c>
    </row>
    <row r="38" spans="1:6" s="15" customFormat="1" ht="12" customHeight="1">
      <c r="A38" s="46" t="s">
        <v>643</v>
      </c>
      <c r="B38" s="48" t="s">
        <v>856</v>
      </c>
      <c r="C38" s="49">
        <f>+C39+C40+C41+C42+C43</f>
        <v>10804</v>
      </c>
      <c r="D38" s="49">
        <f>+D39+D40+D41+D42+D43</f>
        <v>10804</v>
      </c>
      <c r="E38" s="49">
        <f>+E39+E40+E41+E42+E43</f>
        <v>3132</v>
      </c>
      <c r="F38" s="466">
        <f t="shared" si="0"/>
        <v>28.989263235838582</v>
      </c>
    </row>
    <row r="39" spans="1:6" s="15" customFormat="1" ht="12" customHeight="1">
      <c r="A39" s="46" t="s">
        <v>650</v>
      </c>
      <c r="B39" s="47" t="s">
        <v>735</v>
      </c>
      <c r="C39" s="21">
        <f>'1.sz.mell. KÖT'!C39+'1.sz.mell.ÖNK'!C39+'1.sz.mell.ÁLL'!C39</f>
        <v>0</v>
      </c>
      <c r="D39" s="21">
        <f>'1.sz.mell. KÖT'!D39+'1.sz.mell.ÖNK'!D39+'1.sz.mell.ÁLL'!D39</f>
        <v>0</v>
      </c>
      <c r="E39" s="21">
        <f>'1.sz.mell. KÖT'!E39+'1.sz.mell.ÖNK'!E39+'1.sz.mell.ÁLL'!E39</f>
        <v>0</v>
      </c>
      <c r="F39" s="455"/>
    </row>
    <row r="40" spans="1:6" s="15" customFormat="1" ht="12" customHeight="1">
      <c r="A40" s="46" t="s">
        <v>651</v>
      </c>
      <c r="B40" s="47" t="s">
        <v>736</v>
      </c>
      <c r="C40" s="21">
        <f>'1.sz.mell. KÖT'!C40+'1.sz.mell.ÖNK'!C40+'1.sz.mell.ÁLL'!C40</f>
        <v>0</v>
      </c>
      <c r="D40" s="21">
        <f>'1.sz.mell. KÖT'!D40+'1.sz.mell.ÖNK'!D40+'1.sz.mell.ÁLL'!D40</f>
        <v>0</v>
      </c>
      <c r="E40" s="21">
        <f>'1.sz.mell. KÖT'!E40+'1.sz.mell.ÖNK'!E40+'1.sz.mell.ÁLL'!E40</f>
        <v>0</v>
      </c>
      <c r="F40" s="455"/>
    </row>
    <row r="41" spans="1:6" s="15" customFormat="1" ht="12" customHeight="1">
      <c r="A41" s="46" t="s">
        <v>652</v>
      </c>
      <c r="B41" s="47" t="s">
        <v>737</v>
      </c>
      <c r="C41" s="21">
        <f>'1.sz.mell. KÖT'!C41+'1.sz.mell.ÖNK'!C41+'1.sz.mell.ÁLL'!C41</f>
        <v>0</v>
      </c>
      <c r="D41" s="21">
        <f>'1.sz.mell. KÖT'!D41+'1.sz.mell.ÖNK'!D41+'1.sz.mell.ÁLL'!D41</f>
        <v>0</v>
      </c>
      <c r="E41" s="21">
        <f>'1.sz.mell. KÖT'!E41+'1.sz.mell.ÖNK'!E41+'1.sz.mell.ÁLL'!E41</f>
        <v>0</v>
      </c>
      <c r="F41" s="455"/>
    </row>
    <row r="42" spans="1:6" s="15" customFormat="1" ht="12" customHeight="1">
      <c r="A42" s="46" t="s">
        <v>653</v>
      </c>
      <c r="B42" s="50" t="s">
        <v>738</v>
      </c>
      <c r="C42" s="21">
        <f>'1.sz.mell. KÖT'!C42+'1.sz.mell.ÖNK'!C42+'1.sz.mell.ÁLL'!C42</f>
        <v>10804</v>
      </c>
      <c r="D42" s="21">
        <f>'1.sz.mell. KÖT'!D42+'1.sz.mell.ÖNK'!D42+'1.sz.mell.ÁLL'!D42</f>
        <v>10804</v>
      </c>
      <c r="E42" s="21">
        <f>'1.sz.mell. KÖT'!E42+'1.sz.mell.ÖNK'!E42+'1.sz.mell.ÁLL'!E42</f>
        <v>3132</v>
      </c>
      <c r="F42" s="455">
        <f t="shared" si="0"/>
        <v>28.989263235838582</v>
      </c>
    </row>
    <row r="43" spans="1:6" s="15" customFormat="1" ht="12" customHeight="1" thickBot="1">
      <c r="A43" s="51" t="s">
        <v>698</v>
      </c>
      <c r="B43" s="52" t="s">
        <v>857</v>
      </c>
      <c r="C43" s="31">
        <f>'1.sz.mell. KÖT'!C43+'1.sz.mell.ÖNK'!C43+'1.sz.mell.ÁLL'!C43</f>
        <v>0</v>
      </c>
      <c r="D43" s="31">
        <f>'1.sz.mell. KÖT'!D43+'1.sz.mell.ÖNK'!D43+'1.sz.mell.ÁLL'!D43</f>
        <v>0</v>
      </c>
      <c r="E43" s="31">
        <f>'1.sz.mell. KÖT'!E43+'1.sz.mell.ÖNK'!E43+'1.sz.mell.ÁLL'!E43</f>
        <v>0</v>
      </c>
      <c r="F43" s="457"/>
    </row>
    <row r="44" spans="1:6" s="15" customFormat="1" ht="12" customHeight="1" thickBot="1">
      <c r="A44" s="16" t="s">
        <v>699</v>
      </c>
      <c r="B44" s="53" t="s">
        <v>739</v>
      </c>
      <c r="C44" s="14">
        <f>+C45+C46</f>
        <v>5019</v>
      </c>
      <c r="D44" s="14">
        <f>+D45+D46</f>
        <v>5225</v>
      </c>
      <c r="E44" s="14">
        <f>+E45+E46</f>
        <v>5225</v>
      </c>
      <c r="F44" s="458">
        <f t="shared" si="0"/>
        <v>100</v>
      </c>
    </row>
    <row r="45" spans="1:6" s="15" customFormat="1" ht="12" customHeight="1">
      <c r="A45" s="37" t="s">
        <v>648</v>
      </c>
      <c r="B45" s="23" t="s">
        <v>740</v>
      </c>
      <c r="C45" s="26">
        <f>'1.sz.mell. KÖT'!C45+'1.sz.mell.ÖNK'!C45+'1.sz.mell.ÁLL'!C45</f>
        <v>0</v>
      </c>
      <c r="D45" s="26">
        <f>'1.sz.mell. KÖT'!D45+'1.sz.mell.ÖNK'!D45+'1.sz.mell.ÁLL'!D45</f>
        <v>206</v>
      </c>
      <c r="E45" s="26">
        <f>'1.sz.mell. KÖT'!E45+'1.sz.mell.ÖNK'!E45+'1.sz.mell.ÁLL'!E45</f>
        <v>206</v>
      </c>
      <c r="F45" s="454">
        <f t="shared" si="0"/>
        <v>100</v>
      </c>
    </row>
    <row r="46" spans="1:6" s="15" customFormat="1" ht="12" customHeight="1" thickBot="1">
      <c r="A46" s="54" t="s">
        <v>649</v>
      </c>
      <c r="B46" s="55" t="s">
        <v>744</v>
      </c>
      <c r="C46" s="56">
        <f>'1.sz.mell. KÖT'!C46+'1.sz.mell.ÖNK'!C46+'1.sz.mell.ÁLL'!C46</f>
        <v>5019</v>
      </c>
      <c r="D46" s="56">
        <f>'1.sz.mell. KÖT'!D46+'1.sz.mell.ÖNK'!D46+'1.sz.mell.ÁLL'!D46</f>
        <v>5019</v>
      </c>
      <c r="E46" s="56">
        <f>'1.sz.mell. KÖT'!E46+'1.sz.mell.ÖNK'!E46+'1.sz.mell.ÁLL'!E46</f>
        <v>5019</v>
      </c>
      <c r="F46" s="467">
        <f t="shared" si="0"/>
        <v>100</v>
      </c>
    </row>
    <row r="47" spans="1:6" s="15" customFormat="1" ht="12" customHeight="1" thickBot="1">
      <c r="A47" s="16" t="s">
        <v>603</v>
      </c>
      <c r="B47" s="17" t="s">
        <v>743</v>
      </c>
      <c r="C47" s="14">
        <f>+C48+C49+C50</f>
        <v>87400</v>
      </c>
      <c r="D47" s="14">
        <f>+D48+D49+D50</f>
        <v>82900</v>
      </c>
      <c r="E47" s="14">
        <f>+E48+E49+E50</f>
        <v>58753</v>
      </c>
      <c r="F47" s="460">
        <f t="shared" si="0"/>
        <v>70.87213510253318</v>
      </c>
    </row>
    <row r="48" spans="1:6" s="15" customFormat="1" ht="12" customHeight="1">
      <c r="A48" s="37" t="s">
        <v>702</v>
      </c>
      <c r="B48" s="23" t="s">
        <v>700</v>
      </c>
      <c r="C48" s="40">
        <f>'1.sz.mell. KÖT'!C48+'1.sz.mell.ÖNK'!C48+'1.sz.mell.ÁLL'!C48</f>
        <v>35000</v>
      </c>
      <c r="D48" s="40">
        <f>'1.sz.mell. KÖT'!D48+'1.sz.mell.ÖNK'!D48+'1.sz.mell.ÁLL'!D48</f>
        <v>30500</v>
      </c>
      <c r="E48" s="40">
        <f>'1.sz.mell. KÖT'!E48+'1.sz.mell.ÖNK'!E48+'1.sz.mell.ÁLL'!E48</f>
        <v>3823</v>
      </c>
      <c r="F48" s="459">
        <f t="shared" si="0"/>
        <v>12.534426229508197</v>
      </c>
    </row>
    <row r="49" spans="1:6" s="15" customFormat="1" ht="12" customHeight="1">
      <c r="A49" s="19" t="s">
        <v>703</v>
      </c>
      <c r="B49" s="47" t="s">
        <v>701</v>
      </c>
      <c r="C49" s="21">
        <f>'1.sz.mell. KÖT'!C49+'1.sz.mell.ÖNK'!C49+'1.sz.mell.ÁLL'!C49</f>
        <v>50600</v>
      </c>
      <c r="D49" s="21">
        <f>'1.sz.mell. KÖT'!D49+'1.sz.mell.ÖNK'!D49+'1.sz.mell.ÁLL'!D49</f>
        <v>50600</v>
      </c>
      <c r="E49" s="21">
        <f>'1.sz.mell. KÖT'!E49+'1.sz.mell.ÖNK'!E49+'1.sz.mell.ÁLL'!E49</f>
        <v>53035</v>
      </c>
      <c r="F49" s="455">
        <f t="shared" si="0"/>
        <v>104.81225296442689</v>
      </c>
    </row>
    <row r="50" spans="1:6" s="15" customFormat="1" ht="12" customHeight="1" thickBot="1">
      <c r="A50" s="54" t="s">
        <v>793</v>
      </c>
      <c r="B50" s="55" t="s">
        <v>741</v>
      </c>
      <c r="C50" s="58">
        <f>'1.sz.mell. KÖT'!C50+'1.sz.mell.ÖNK'!C50+'1.sz.mell.ÁLL'!C50</f>
        <v>1800</v>
      </c>
      <c r="D50" s="58">
        <f>'1.sz.mell. KÖT'!D50+'1.sz.mell.ÖNK'!D50+'1.sz.mell.ÁLL'!D50</f>
        <v>1800</v>
      </c>
      <c r="E50" s="58">
        <f>'1.sz.mell. KÖT'!E50+'1.sz.mell.ÖNK'!E50+'1.sz.mell.ÁLL'!E50</f>
        <v>1895</v>
      </c>
      <c r="F50" s="468">
        <f t="shared" si="0"/>
        <v>105.27777777777779</v>
      </c>
    </row>
    <row r="51" spans="1:6" s="15" customFormat="1" ht="13.5" thickBot="1">
      <c r="A51" s="42" t="s">
        <v>704</v>
      </c>
      <c r="B51" s="59" t="s">
        <v>742</v>
      </c>
      <c r="C51" s="147">
        <f>'1.sz.mell. KÖT'!C51+'1.sz.mell.ÖNK'!C51+'1.sz.mell.ÁLL'!C51</f>
        <v>15892</v>
      </c>
      <c r="D51" s="147">
        <f>'1.sz.mell. KÖT'!D51+'1.sz.mell.ÖNK'!D51+'1.sz.mell.ÁLL'!D51</f>
        <v>15892</v>
      </c>
      <c r="E51" s="147">
        <f>'1.sz.mell. KÖT'!E51+'1.sz.mell.ÖNK'!E51+'1.sz.mell.ÁLL'!E51</f>
        <v>15145</v>
      </c>
      <c r="F51" s="461">
        <f t="shared" si="0"/>
        <v>95.29952177196074</v>
      </c>
    </row>
    <row r="52" spans="1:6" s="15" customFormat="1" ht="12" customHeight="1" thickBot="1">
      <c r="A52" s="16" t="s">
        <v>605</v>
      </c>
      <c r="B52" s="61" t="s">
        <v>705</v>
      </c>
      <c r="C52" s="62">
        <f>+C6+C12+C16+C17+C31+C44+C47+C51</f>
        <v>1804394</v>
      </c>
      <c r="D52" s="62">
        <f>+D6+D12+D16+D17+D31+D44+D47+D51</f>
        <v>1874351</v>
      </c>
      <c r="E52" s="62">
        <f>+E6+E12+E16+E17+E31+E44+E47+E51</f>
        <v>1826671</v>
      </c>
      <c r="F52" s="469">
        <f t="shared" si="0"/>
        <v>97.45618616790559</v>
      </c>
    </row>
    <row r="53" spans="1:6" s="15" customFormat="1" ht="12" customHeight="1" thickBot="1">
      <c r="A53" s="63" t="s">
        <v>606</v>
      </c>
      <c r="B53" s="17" t="s">
        <v>745</v>
      </c>
      <c r="C53" s="14">
        <f>+C54+C60</f>
        <v>62401</v>
      </c>
      <c r="D53" s="14">
        <f>+D54+D60</f>
        <v>55131</v>
      </c>
      <c r="E53" s="14">
        <f>+E54+E60</f>
        <v>153486</v>
      </c>
      <c r="F53" s="460">
        <f t="shared" si="0"/>
        <v>278.40235076454263</v>
      </c>
    </row>
    <row r="54" spans="1:6" s="15" customFormat="1" ht="12" customHeight="1">
      <c r="A54" s="64" t="s">
        <v>677</v>
      </c>
      <c r="B54" s="44" t="s">
        <v>822</v>
      </c>
      <c r="C54" s="65">
        <f>+C55+C56+C57+C58+C59</f>
        <v>52501</v>
      </c>
      <c r="D54" s="65">
        <f>+D55+D56+D57+D58+D59</f>
        <v>45231</v>
      </c>
      <c r="E54" s="65">
        <f>+E55+E56+E57+E58+E59</f>
        <v>45147</v>
      </c>
      <c r="F54" s="470">
        <f t="shared" si="0"/>
        <v>99.81428666180274</v>
      </c>
    </row>
    <row r="55" spans="1:6" s="15" customFormat="1" ht="12" customHeight="1">
      <c r="A55" s="66" t="s">
        <v>757</v>
      </c>
      <c r="B55" s="47" t="s">
        <v>746</v>
      </c>
      <c r="C55" s="21">
        <f>'1.sz.mell. KÖT'!C55+'1.sz.mell.ÖNK'!C55+'1.sz.mell.ÁLL'!C55</f>
        <v>52501</v>
      </c>
      <c r="D55" s="21">
        <f>'1.sz.mell. KÖT'!D55+'1.sz.mell.ÖNK'!D55+'1.sz.mell.ÁLL'!D55</f>
        <v>45231</v>
      </c>
      <c r="E55" s="21">
        <f>'1.sz.mell. KÖT'!E55+'1.sz.mell.ÖNK'!E55+'1.sz.mell.ÁLL'!E55</f>
        <v>45147</v>
      </c>
      <c r="F55" s="455">
        <f t="shared" si="0"/>
        <v>99.81428666180274</v>
      </c>
    </row>
    <row r="56" spans="1:6" s="15" customFormat="1" ht="12" customHeight="1">
      <c r="A56" s="66" t="s">
        <v>758</v>
      </c>
      <c r="B56" s="47" t="s">
        <v>747</v>
      </c>
      <c r="C56" s="21">
        <f>'1.sz.mell. KÖT'!C56+'1.sz.mell.ÖNK'!C56+'1.sz.mell.ÁLL'!C56</f>
        <v>0</v>
      </c>
      <c r="D56" s="21">
        <f>'1.sz.mell. KÖT'!D56+'1.sz.mell.ÖNK'!D56+'1.sz.mell.ÁLL'!D56</f>
        <v>0</v>
      </c>
      <c r="E56" s="21">
        <f>'1.sz.mell. KÖT'!E56+'1.sz.mell.ÖNK'!E56+'1.sz.mell.ÁLL'!E56</f>
        <v>0</v>
      </c>
      <c r="F56" s="455"/>
    </row>
    <row r="57" spans="1:6" s="15" customFormat="1" ht="12" customHeight="1">
      <c r="A57" s="66" t="s">
        <v>759</v>
      </c>
      <c r="B57" s="47" t="s">
        <v>748</v>
      </c>
      <c r="C57" s="21">
        <f>'1.sz.mell. KÖT'!C57+'1.sz.mell.ÖNK'!C57+'1.sz.mell.ÁLL'!C57</f>
        <v>0</v>
      </c>
      <c r="D57" s="21">
        <f>'1.sz.mell. KÖT'!D57+'1.sz.mell.ÖNK'!D57+'1.sz.mell.ÁLL'!D57</f>
        <v>0</v>
      </c>
      <c r="E57" s="21">
        <f>'1.sz.mell. KÖT'!E57+'1.sz.mell.ÖNK'!E57+'1.sz.mell.ÁLL'!E57</f>
        <v>0</v>
      </c>
      <c r="F57" s="455"/>
    </row>
    <row r="58" spans="1:6" s="15" customFormat="1" ht="12" customHeight="1">
      <c r="A58" s="66" t="s">
        <v>760</v>
      </c>
      <c r="B58" s="47" t="s">
        <v>749</v>
      </c>
      <c r="C58" s="21">
        <f>'1.sz.mell. KÖT'!C58+'1.sz.mell.ÖNK'!C58+'1.sz.mell.ÁLL'!C58</f>
        <v>0</v>
      </c>
      <c r="D58" s="21">
        <f>'1.sz.mell. KÖT'!D58+'1.sz.mell.ÖNK'!D58+'1.sz.mell.ÁLL'!D58</f>
        <v>0</v>
      </c>
      <c r="E58" s="21">
        <f>'1.sz.mell. KÖT'!E58+'1.sz.mell.ÖNK'!E58+'1.sz.mell.ÁLL'!E58</f>
        <v>0</v>
      </c>
      <c r="F58" s="455"/>
    </row>
    <row r="59" spans="1:6" s="15" customFormat="1" ht="12" customHeight="1">
      <c r="A59" s="66" t="s">
        <v>761</v>
      </c>
      <c r="B59" s="47" t="s">
        <v>750</v>
      </c>
      <c r="C59" s="21">
        <f>'1.sz.mell. KÖT'!C59+'1.sz.mell.ÖNK'!C59+'1.sz.mell.ÁLL'!C59</f>
        <v>0</v>
      </c>
      <c r="D59" s="21">
        <f>'1.sz.mell. KÖT'!D59+'1.sz.mell.ÖNK'!D59+'1.sz.mell.ÁLL'!D59</f>
        <v>0</v>
      </c>
      <c r="E59" s="21">
        <f>'1.sz.mell. KÖT'!E59+'1.sz.mell.ÖNK'!E59+'1.sz.mell.ÁLL'!E59</f>
        <v>0</v>
      </c>
      <c r="F59" s="455"/>
    </row>
    <row r="60" spans="1:6" s="15" customFormat="1" ht="12" customHeight="1">
      <c r="A60" s="67" t="s">
        <v>678</v>
      </c>
      <c r="B60" s="48" t="s">
        <v>821</v>
      </c>
      <c r="C60" s="49">
        <f>+C61+C62+C63+C64+C65</f>
        <v>9900</v>
      </c>
      <c r="D60" s="49">
        <f>+D61+D62+D63+D64+D65</f>
        <v>9900</v>
      </c>
      <c r="E60" s="49">
        <f>+E61+E62+E63+E64+E65</f>
        <v>108339</v>
      </c>
      <c r="F60" s="466">
        <f t="shared" si="0"/>
        <v>1094.3333333333333</v>
      </c>
    </row>
    <row r="61" spans="1:6" s="15" customFormat="1" ht="12" customHeight="1">
      <c r="A61" s="66" t="s">
        <v>762</v>
      </c>
      <c r="B61" s="47" t="s">
        <v>751</v>
      </c>
      <c r="C61" s="21">
        <f>'1.sz.mell. KÖT'!C61+'1.sz.mell.ÖNK'!C61+'1.sz.mell.ÁLL'!C61</f>
        <v>9900</v>
      </c>
      <c r="D61" s="21">
        <f>'1.sz.mell. KÖT'!D61+'1.sz.mell.ÖNK'!D61+'1.sz.mell.ÁLL'!D61</f>
        <v>9900</v>
      </c>
      <c r="E61" s="21">
        <f>'1.sz.mell. KÖT'!E61+'1.sz.mell.ÖNK'!E61+'1.sz.mell.ÁLL'!E61</f>
        <v>0</v>
      </c>
      <c r="F61" s="455">
        <f t="shared" si="0"/>
        <v>0</v>
      </c>
    </row>
    <row r="62" spans="1:6" s="15" customFormat="1" ht="12" customHeight="1">
      <c r="A62" s="66" t="s">
        <v>763</v>
      </c>
      <c r="B62" s="47" t="s">
        <v>752</v>
      </c>
      <c r="C62" s="21">
        <f>'1.sz.mell. KÖT'!C62+'1.sz.mell.ÖNK'!C62+'1.sz.mell.ÁLL'!C62</f>
        <v>0</v>
      </c>
      <c r="D62" s="21">
        <f>'1.sz.mell. KÖT'!D62+'1.sz.mell.ÖNK'!D62+'1.sz.mell.ÁLL'!D62</f>
        <v>0</v>
      </c>
      <c r="E62" s="21">
        <f>'1.sz.mell. KÖT'!E62+'1.sz.mell.ÖNK'!E62+'1.sz.mell.ÁLL'!E62</f>
        <v>0</v>
      </c>
      <c r="F62" s="455"/>
    </row>
    <row r="63" spans="1:6" s="15" customFormat="1" ht="12" customHeight="1">
      <c r="A63" s="66" t="s">
        <v>764</v>
      </c>
      <c r="B63" s="47" t="s">
        <v>753</v>
      </c>
      <c r="C63" s="21">
        <f>'1.sz.mell. KÖT'!C63+'1.sz.mell.ÖNK'!C63+'1.sz.mell.ÁLL'!C63</f>
        <v>0</v>
      </c>
      <c r="D63" s="21">
        <f>'1.sz.mell. KÖT'!D63+'1.sz.mell.ÖNK'!D63+'1.sz.mell.ÁLL'!D63</f>
        <v>0</v>
      </c>
      <c r="E63" s="21">
        <f>'1.sz.mell. KÖT'!E63+'1.sz.mell.ÖNK'!E63+'1.sz.mell.ÁLL'!E63</f>
        <v>108339</v>
      </c>
      <c r="F63" s="455"/>
    </row>
    <row r="64" spans="1:6" s="15" customFormat="1" ht="12" customHeight="1">
      <c r="A64" s="66" t="s">
        <v>765</v>
      </c>
      <c r="B64" s="47" t="s">
        <v>754</v>
      </c>
      <c r="C64" s="21">
        <f>'1.sz.mell. KÖT'!C64+'1.sz.mell.ÖNK'!C64+'1.sz.mell.ÁLL'!C64</f>
        <v>0</v>
      </c>
      <c r="D64" s="21">
        <f>'1.sz.mell. KÖT'!D64+'1.sz.mell.ÖNK'!D64+'1.sz.mell.ÁLL'!D64</f>
        <v>0</v>
      </c>
      <c r="E64" s="21">
        <f>'1.sz.mell. KÖT'!E64+'1.sz.mell.ÖNK'!E64+'1.sz.mell.ÁLL'!E64</f>
        <v>0</v>
      </c>
      <c r="F64" s="455"/>
    </row>
    <row r="65" spans="1:6" s="15" customFormat="1" ht="12" customHeight="1" thickBot="1">
      <c r="A65" s="68" t="s">
        <v>766</v>
      </c>
      <c r="B65" s="69" t="s">
        <v>755</v>
      </c>
      <c r="C65" s="21">
        <f>'1.sz.mell. KÖT'!C65+'1.sz.mell.ÖNK'!C65+'1.sz.mell.ÁLL'!C65</f>
        <v>0</v>
      </c>
      <c r="D65" s="21">
        <f>'1.sz.mell. KÖT'!D65+'1.sz.mell.ÖNK'!D65+'1.sz.mell.ÁLL'!D65</f>
        <v>0</v>
      </c>
      <c r="E65" s="21">
        <f>'1.sz.mell. KÖT'!E65+'1.sz.mell.ÖNK'!E65+'1.sz.mell.ÁLL'!E65</f>
        <v>0</v>
      </c>
      <c r="F65" s="455"/>
    </row>
    <row r="66" spans="1:6" s="15" customFormat="1" ht="12" customHeight="1" thickBot="1">
      <c r="A66" s="70" t="s">
        <v>607</v>
      </c>
      <c r="B66" s="71" t="s">
        <v>819</v>
      </c>
      <c r="C66" s="14">
        <f>+C52+C53</f>
        <v>1866795</v>
      </c>
      <c r="D66" s="14">
        <f>+D52+D53</f>
        <v>1929482</v>
      </c>
      <c r="E66" s="14">
        <f>+E52+E53</f>
        <v>1980157</v>
      </c>
      <c r="F66" s="458">
        <f t="shared" si="0"/>
        <v>102.6263525650926</v>
      </c>
    </row>
    <row r="67" spans="1:6" s="15" customFormat="1" ht="13.5" customHeight="1" thickBot="1">
      <c r="A67" s="72" t="s">
        <v>608</v>
      </c>
      <c r="B67" s="73" t="s">
        <v>756</v>
      </c>
      <c r="C67" s="14">
        <f>'1.sz.mell. KÖT'!C67+'1.sz.mell.ÖNK'!C67+'1.sz.mell.ÁLL'!C67</f>
        <v>0</v>
      </c>
      <c r="D67" s="14">
        <f>'1.sz.mell. KÖT'!D67+'1.sz.mell.ÖNK'!D67+'1.sz.mell.ÁLL'!D67</f>
        <v>0</v>
      </c>
      <c r="E67" s="14">
        <f>'1.sz.mell. KÖT'!E67+'1.sz.mell.ÖNK'!E67+'1.sz.mell.ÁLL'!E67</f>
        <v>-887</v>
      </c>
      <c r="F67" s="460"/>
    </row>
    <row r="68" spans="1:6" s="15" customFormat="1" ht="12" customHeight="1" thickBot="1">
      <c r="A68" s="70" t="s">
        <v>609</v>
      </c>
      <c r="B68" s="71" t="s">
        <v>820</v>
      </c>
      <c r="C68" s="76">
        <f>+C66+C67</f>
        <v>1866795</v>
      </c>
      <c r="D68" s="76">
        <f>+D66+D67</f>
        <v>1929482</v>
      </c>
      <c r="E68" s="76">
        <f>+E66+E67</f>
        <v>1979270</v>
      </c>
      <c r="F68" s="471">
        <f t="shared" si="0"/>
        <v>102.58038167756942</v>
      </c>
    </row>
    <row r="69" spans="1:6" s="15" customFormat="1" ht="15" customHeight="1">
      <c r="A69" s="77"/>
      <c r="B69" s="78"/>
      <c r="C69" s="78"/>
      <c r="D69" s="78"/>
      <c r="E69" s="78"/>
      <c r="F69" s="78"/>
    </row>
    <row r="70" spans="1:6" ht="16.5" customHeight="1">
      <c r="A70" s="1289" t="s">
        <v>625</v>
      </c>
      <c r="B70" s="1289"/>
      <c r="C70" s="1289"/>
      <c r="D70" s="1289"/>
      <c r="E70" s="1289"/>
      <c r="F70" s="1289"/>
    </row>
    <row r="71" spans="1:6" s="80" customFormat="1" ht="16.5" customHeight="1" thickBot="1">
      <c r="A71" s="1292"/>
      <c r="B71" s="1292"/>
      <c r="C71" s="79"/>
      <c r="D71" s="79"/>
      <c r="E71" s="79"/>
      <c r="F71" s="79"/>
    </row>
    <row r="72" spans="1:6" ht="37.5" customHeight="1" thickBot="1">
      <c r="A72" s="4" t="s">
        <v>594</v>
      </c>
      <c r="B72" s="5" t="s">
        <v>626</v>
      </c>
      <c r="C72" s="6" t="s">
        <v>915</v>
      </c>
      <c r="D72" s="6" t="s">
        <v>916</v>
      </c>
      <c r="E72" s="6" t="s">
        <v>1186</v>
      </c>
      <c r="F72" s="7" t="s">
        <v>1187</v>
      </c>
    </row>
    <row r="73" spans="1:6" s="2" customFormat="1" ht="12" customHeight="1" thickBot="1">
      <c r="A73" s="8">
        <v>1</v>
      </c>
      <c r="B73" s="9">
        <v>2</v>
      </c>
      <c r="C73" s="10">
        <v>3</v>
      </c>
      <c r="D73" s="11"/>
      <c r="E73" s="11"/>
      <c r="F73" s="11">
        <v>4</v>
      </c>
    </row>
    <row r="74" spans="1:6" ht="12" customHeight="1" thickBot="1">
      <c r="A74" s="12" t="s">
        <v>596</v>
      </c>
      <c r="B74" s="81" t="s">
        <v>588</v>
      </c>
      <c r="C74" s="82">
        <f>+C75+C76+C77+C78+C79</f>
        <v>1632361</v>
      </c>
      <c r="D74" s="82">
        <f>+D75+D76+D77+D78+D79</f>
        <v>1666715</v>
      </c>
      <c r="E74" s="82">
        <f>+E75+E76+E77+E78+E79</f>
        <v>1595975</v>
      </c>
      <c r="F74" s="453">
        <f>E74/D74*100</f>
        <v>95.75572308403056</v>
      </c>
    </row>
    <row r="75" spans="1:6" ht="12" customHeight="1">
      <c r="A75" s="24" t="s">
        <v>654</v>
      </c>
      <c r="B75" s="25" t="s">
        <v>627</v>
      </c>
      <c r="C75" s="26">
        <f>'1.sz.mell. KÖT'!C75+'1.sz.mell.ÖNK'!C75+'1.sz.mell.ÁLL'!C75</f>
        <v>584682</v>
      </c>
      <c r="D75" s="26">
        <f>'1.sz.mell. KÖT'!D75+'1.sz.mell.ÖNK'!D75+'1.sz.mell.ÁLL'!D75</f>
        <v>552820</v>
      </c>
      <c r="E75" s="26">
        <f>'1.sz.mell. KÖT'!E75+'1.sz.mell.ÖNK'!E75+'1.sz.mell.ÁLL'!E75</f>
        <v>544061</v>
      </c>
      <c r="F75" s="454">
        <f aca="true" t="shared" si="1" ref="F75:F124">E75/D75*100</f>
        <v>98.41557830758656</v>
      </c>
    </row>
    <row r="76" spans="1:6" ht="12" customHeight="1">
      <c r="A76" s="19" t="s">
        <v>655</v>
      </c>
      <c r="B76" s="28" t="s">
        <v>706</v>
      </c>
      <c r="C76" s="21">
        <f>'1.sz.mell. KÖT'!C76+'1.sz.mell.ÖNK'!C76+'1.sz.mell.ÁLL'!C76</f>
        <v>147480</v>
      </c>
      <c r="D76" s="21">
        <f>'1.sz.mell. KÖT'!D76+'1.sz.mell.ÖNK'!D76+'1.sz.mell.ÁLL'!D76</f>
        <v>136826</v>
      </c>
      <c r="E76" s="21">
        <f>'1.sz.mell. KÖT'!E76+'1.sz.mell.ÖNK'!E76+'1.sz.mell.ÁLL'!E76</f>
        <v>131355</v>
      </c>
      <c r="F76" s="455">
        <f t="shared" si="1"/>
        <v>96.00149094470349</v>
      </c>
    </row>
    <row r="77" spans="1:6" ht="12" customHeight="1">
      <c r="A77" s="19" t="s">
        <v>656</v>
      </c>
      <c r="B77" s="28" t="s">
        <v>676</v>
      </c>
      <c r="C77" s="41">
        <f>'1.sz.mell. KÖT'!C77+'1.sz.mell.ÖNK'!C77+'1.sz.mell.ÁLL'!C77</f>
        <v>732928</v>
      </c>
      <c r="D77" s="41">
        <f>'1.sz.mell. KÖT'!D77+'1.sz.mell.ÖNK'!D77+'1.sz.mell.ÁLL'!D77</f>
        <v>669702</v>
      </c>
      <c r="E77" s="41">
        <f>'1.sz.mell. KÖT'!E77+'1.sz.mell.ÖNK'!E77+'1.sz.mell.ÁLL'!E77</f>
        <v>643670</v>
      </c>
      <c r="F77" s="456">
        <f t="shared" si="1"/>
        <v>96.11289797551747</v>
      </c>
    </row>
    <row r="78" spans="1:6" ht="12" customHeight="1">
      <c r="A78" s="19" t="s">
        <v>657</v>
      </c>
      <c r="B78" s="83" t="s">
        <v>707</v>
      </c>
      <c r="C78" s="41">
        <f>'1.sz.mell. KÖT'!C78+'1.sz.mell.ÖNK'!C78+'1.sz.mell.ÁLL'!C78</f>
        <v>0</v>
      </c>
      <c r="D78" s="41">
        <f>'1.sz.mell. KÖT'!D78+'1.sz.mell.ÖNK'!D78+'1.sz.mell.ÁLL'!D78</f>
        <v>0</v>
      </c>
      <c r="E78" s="41">
        <f>'1.sz.mell. KÖT'!E78+'1.sz.mell.ÖNK'!E78+'1.sz.mell.ÁLL'!E78</f>
        <v>0</v>
      </c>
      <c r="F78" s="456"/>
    </row>
    <row r="79" spans="1:6" ht="12" customHeight="1">
      <c r="A79" s="19" t="s">
        <v>665</v>
      </c>
      <c r="B79" s="85" t="s">
        <v>708</v>
      </c>
      <c r="C79" s="41">
        <f>SUM(C80:C86)</f>
        <v>167271</v>
      </c>
      <c r="D79" s="41">
        <f>SUM(D80:D86)</f>
        <v>307367</v>
      </c>
      <c r="E79" s="41">
        <f>SUM(E80:E86)</f>
        <v>276889</v>
      </c>
      <c r="F79" s="456">
        <f t="shared" si="1"/>
        <v>90.08416648501628</v>
      </c>
    </row>
    <row r="80" spans="1:6" ht="12" customHeight="1">
      <c r="A80" s="19" t="s">
        <v>658</v>
      </c>
      <c r="B80" s="28" t="s">
        <v>726</v>
      </c>
      <c r="C80" s="41">
        <f>'1.sz.mell. KÖT'!C80+'1.sz.mell.ÖNK'!C80+'1.sz.mell.ÁLL'!C80</f>
        <v>0</v>
      </c>
      <c r="D80" s="41">
        <f>'1.sz.mell. KÖT'!D80+'1.sz.mell.ÖNK'!D80+'1.sz.mell.ÁLL'!D80</f>
        <v>0</v>
      </c>
      <c r="E80" s="41">
        <f>'1.sz.mell. KÖT'!E80+'1.sz.mell.ÖNK'!E80+'1.sz.mell.ÁLL'!E80</f>
        <v>0</v>
      </c>
      <c r="F80" s="456"/>
    </row>
    <row r="81" spans="1:6" ht="12" customHeight="1">
      <c r="A81" s="19" t="s">
        <v>659</v>
      </c>
      <c r="B81" s="86" t="s">
        <v>727</v>
      </c>
      <c r="C81" s="41">
        <f>'1.sz.mell. KÖT'!C81+'1.sz.mell.ÖNK'!C81+'1.sz.mell.ÁLL'!C81</f>
        <v>92434</v>
      </c>
      <c r="D81" s="41">
        <f>'1.sz.mell. KÖT'!D81+'1.sz.mell.ÖNK'!D81+'1.sz.mell.ÁLL'!D81</f>
        <v>97746</v>
      </c>
      <c r="E81" s="41">
        <f>'1.sz.mell. KÖT'!E81+'1.sz.mell.ÖNK'!E81+'1.sz.mell.ÁLL'!E81</f>
        <v>89334</v>
      </c>
      <c r="F81" s="456">
        <f t="shared" si="1"/>
        <v>91.39402123872077</v>
      </c>
    </row>
    <row r="82" spans="1:6" ht="12" customHeight="1">
      <c r="A82" s="19" t="s">
        <v>666</v>
      </c>
      <c r="B82" s="86" t="s">
        <v>767</v>
      </c>
      <c r="C82" s="41">
        <f>'1.sz.mell. KÖT'!C82+'1.sz.mell.ÖNK'!C82+'1.sz.mell.ÁLL'!C82</f>
        <v>9360</v>
      </c>
      <c r="D82" s="41">
        <f>'1.sz.mell. KÖT'!D82+'1.sz.mell.ÖNK'!D82+'1.sz.mell.ÁLL'!D82</f>
        <v>122268</v>
      </c>
      <c r="E82" s="41">
        <f>'1.sz.mell. KÖT'!E82+'1.sz.mell.ÖNK'!E82+'1.sz.mell.ÁLL'!E82</f>
        <v>121469</v>
      </c>
      <c r="F82" s="456">
        <f t="shared" si="1"/>
        <v>99.3465174861779</v>
      </c>
    </row>
    <row r="83" spans="1:6" ht="12" customHeight="1">
      <c r="A83" s="19" t="s">
        <v>667</v>
      </c>
      <c r="B83" s="87" t="s">
        <v>728</v>
      </c>
      <c r="C83" s="41">
        <f>'1.sz.mell. KÖT'!C83+'1.sz.mell.ÖNK'!C83+'1.sz.mell.ÁLL'!C83</f>
        <v>45524</v>
      </c>
      <c r="D83" s="41">
        <f>'1.sz.mell. KÖT'!D83+'1.sz.mell.ÖNK'!D83+'1.sz.mell.ÁLL'!D83</f>
        <v>78238</v>
      </c>
      <c r="E83" s="41">
        <f>'1.sz.mell. KÖT'!E83+'1.sz.mell.ÖNK'!E83+'1.sz.mell.ÁLL'!E83</f>
        <v>57967</v>
      </c>
      <c r="F83" s="456">
        <f t="shared" si="1"/>
        <v>74.09059536286715</v>
      </c>
    </row>
    <row r="84" spans="1:6" ht="12" customHeight="1">
      <c r="A84" s="54" t="s">
        <v>668</v>
      </c>
      <c r="B84" s="88" t="s">
        <v>729</v>
      </c>
      <c r="C84" s="41">
        <f>'1.sz.mell. KÖT'!C84+'1.sz.mell.ÖNK'!C84+'1.sz.mell.ÁLL'!C84</f>
        <v>0</v>
      </c>
      <c r="D84" s="41">
        <f>'1.sz.mell. KÖT'!D84+'1.sz.mell.ÖNK'!D84+'1.sz.mell.ÁLL'!D84</f>
        <v>0</v>
      </c>
      <c r="E84" s="41">
        <f>'1.sz.mell. KÖT'!E84+'1.sz.mell.ÖNK'!E84+'1.sz.mell.ÁLL'!E84</f>
        <v>0</v>
      </c>
      <c r="F84" s="456"/>
    </row>
    <row r="85" spans="1:6" ht="12" customHeight="1">
      <c r="A85" s="19" t="s">
        <v>669</v>
      </c>
      <c r="B85" s="88" t="s">
        <v>730</v>
      </c>
      <c r="C85" s="41">
        <f>'1.sz.mell. KÖT'!C85+'1.sz.mell.ÖNK'!C85+'1.sz.mell.ÁLL'!C85</f>
        <v>9000</v>
      </c>
      <c r="D85" s="41">
        <f>'1.sz.mell. KÖT'!D85+'1.sz.mell.ÖNK'!D85+'1.sz.mell.ÁLL'!D85</f>
        <v>9000</v>
      </c>
      <c r="E85" s="41">
        <f>'1.sz.mell. KÖT'!E85+'1.sz.mell.ÖNK'!E85+'1.sz.mell.ÁLL'!E85</f>
        <v>8119</v>
      </c>
      <c r="F85" s="456">
        <f t="shared" si="1"/>
        <v>90.21111111111111</v>
      </c>
    </row>
    <row r="86" spans="1:6" ht="12" customHeight="1" thickBot="1">
      <c r="A86" s="89" t="s">
        <v>671</v>
      </c>
      <c r="B86" s="90" t="s">
        <v>731</v>
      </c>
      <c r="C86" s="31">
        <f>'1.sz.mell. KÖT'!C86+'1.sz.mell.ÖNK'!C86+'1.sz.mell.ÁLL'!C86</f>
        <v>10953</v>
      </c>
      <c r="D86" s="31">
        <f>'1.sz.mell. KÖT'!D86+'1.sz.mell.ÖNK'!D86+'1.sz.mell.ÁLL'!D86</f>
        <v>115</v>
      </c>
      <c r="E86" s="31">
        <f>'1.sz.mell. KÖT'!E86+'1.sz.mell.ÖNK'!E86+'1.sz.mell.ÁLL'!E86</f>
        <v>0</v>
      </c>
      <c r="F86" s="457">
        <f t="shared" si="1"/>
        <v>0</v>
      </c>
    </row>
    <row r="87" spans="1:6" ht="12" customHeight="1" thickBot="1">
      <c r="A87" s="16" t="s">
        <v>597</v>
      </c>
      <c r="B87" s="91" t="s">
        <v>589</v>
      </c>
      <c r="C87" s="14">
        <f>+C88+C89+C90</f>
        <v>118142</v>
      </c>
      <c r="D87" s="14">
        <f>+D88+D89+D90</f>
        <v>185705</v>
      </c>
      <c r="E87" s="14">
        <f>+E88+E89+E90</f>
        <v>155379</v>
      </c>
      <c r="F87" s="458">
        <f t="shared" si="1"/>
        <v>83.6697988745591</v>
      </c>
    </row>
    <row r="88" spans="1:6" ht="12" customHeight="1">
      <c r="A88" s="37" t="s">
        <v>660</v>
      </c>
      <c r="B88" s="28" t="s">
        <v>768</v>
      </c>
      <c r="C88" s="26">
        <f>'1.sz.mell. KÖT'!C88+'1.sz.mell.ÖNK'!C88+'1.sz.mell.ÁLL'!C88</f>
        <v>21141</v>
      </c>
      <c r="D88" s="26">
        <f>'1.sz.mell. KÖT'!D88+'1.sz.mell.ÖNK'!D88+'1.sz.mell.ÁLL'!D88</f>
        <v>32973</v>
      </c>
      <c r="E88" s="26">
        <f>'1.sz.mell. KÖT'!E88+'1.sz.mell.ÖNK'!E88+'1.sz.mell.ÁLL'!E88</f>
        <v>30200</v>
      </c>
      <c r="F88" s="454">
        <f t="shared" si="1"/>
        <v>91.5900888605829</v>
      </c>
    </row>
    <row r="89" spans="1:6" ht="12" customHeight="1">
      <c r="A89" s="37" t="s">
        <v>661</v>
      </c>
      <c r="B89" s="30" t="s">
        <v>709</v>
      </c>
      <c r="C89" s="41">
        <f>'1.sz.mell. KÖT'!C89+'1.sz.mell.ÖNK'!C89+'1.sz.mell.ÁLL'!C89</f>
        <v>84240</v>
      </c>
      <c r="D89" s="41">
        <f>'1.sz.mell. KÖT'!D89+'1.sz.mell.ÖNK'!D89+'1.sz.mell.ÁLL'!D89</f>
        <v>135608</v>
      </c>
      <c r="E89" s="41">
        <f>'1.sz.mell. KÖT'!E89+'1.sz.mell.ÖNK'!E89+'1.sz.mell.ÁLL'!E89</f>
        <v>107916</v>
      </c>
      <c r="F89" s="456">
        <f t="shared" si="1"/>
        <v>79.57937584803257</v>
      </c>
    </row>
    <row r="90" spans="1:6" ht="12" customHeight="1">
      <c r="A90" s="37" t="s">
        <v>662</v>
      </c>
      <c r="B90" s="47" t="s">
        <v>794</v>
      </c>
      <c r="C90" s="21">
        <f>SUM(C91:C98)</f>
        <v>12761</v>
      </c>
      <c r="D90" s="21">
        <f>SUM(D91:D98)</f>
        <v>17124</v>
      </c>
      <c r="E90" s="21">
        <f>SUM(E91:E98)</f>
        <v>17263</v>
      </c>
      <c r="F90" s="455">
        <f t="shared" si="1"/>
        <v>100.81172623218875</v>
      </c>
    </row>
    <row r="91" spans="1:6" ht="12" customHeight="1">
      <c r="A91" s="37" t="s">
        <v>663</v>
      </c>
      <c r="B91" s="47" t="s">
        <v>858</v>
      </c>
      <c r="C91" s="40">
        <f>'1.sz.mell. KÖT'!C91+'1.sz.mell.ÖNK'!C91+'1.sz.mell.ÁLL'!C91</f>
        <v>0</v>
      </c>
      <c r="D91" s="40">
        <f>'1.sz.mell. KÖT'!D91+'1.sz.mell.ÖNK'!D91+'1.sz.mell.ÁLL'!D91</f>
        <v>0</v>
      </c>
      <c r="E91" s="40">
        <f>'1.sz.mell. KÖT'!E91+'1.sz.mell.ÖNK'!E91+'1.sz.mell.ÁLL'!E91</f>
        <v>0</v>
      </c>
      <c r="F91" s="459"/>
    </row>
    <row r="92" spans="1:6" ht="12" customHeight="1">
      <c r="A92" s="37" t="s">
        <v>664</v>
      </c>
      <c r="B92" s="47" t="s">
        <v>795</v>
      </c>
      <c r="C92" s="21">
        <f>'1.sz.mell. KÖT'!C92+'1.sz.mell.ÖNK'!C92+'1.sz.mell.ÁLL'!C92</f>
        <v>2400</v>
      </c>
      <c r="D92" s="21">
        <f>'1.sz.mell. KÖT'!D92+'1.sz.mell.ÖNK'!D92+'1.sz.mell.ÁLL'!D92</f>
        <v>5838</v>
      </c>
      <c r="E92" s="21">
        <f>'1.sz.mell. KÖT'!E92+'1.sz.mell.ÖNK'!E92+'1.sz.mell.ÁLL'!E92</f>
        <v>5831</v>
      </c>
      <c r="F92" s="455">
        <f t="shared" si="1"/>
        <v>99.8800959232614</v>
      </c>
    </row>
    <row r="93" spans="1:6" ht="15.75">
      <c r="A93" s="37" t="s">
        <v>670</v>
      </c>
      <c r="B93" s="47" t="s">
        <v>796</v>
      </c>
      <c r="C93" s="40">
        <f>'1.sz.mell. KÖT'!C93+'1.sz.mell.ÖNK'!C93+'1.sz.mell.ÁLL'!C93</f>
        <v>0</v>
      </c>
      <c r="D93" s="40">
        <f>'1.sz.mell. KÖT'!D93+'1.sz.mell.ÖNK'!D93+'1.sz.mell.ÁLL'!D93</f>
        <v>925</v>
      </c>
      <c r="E93" s="40">
        <f>'1.sz.mell. KÖT'!E93+'1.sz.mell.ÖNK'!E93+'1.sz.mell.ÁLL'!E93</f>
        <v>925</v>
      </c>
      <c r="F93" s="459">
        <f t="shared" si="1"/>
        <v>100</v>
      </c>
    </row>
    <row r="94" spans="1:6" ht="12" customHeight="1">
      <c r="A94" s="37" t="s">
        <v>672</v>
      </c>
      <c r="B94" s="92" t="s">
        <v>770</v>
      </c>
      <c r="C94" s="21">
        <f>'1.sz.mell. KÖT'!C94+'1.sz.mell.ÖNK'!C94+'1.sz.mell.ÁLL'!C94</f>
        <v>0</v>
      </c>
      <c r="D94" s="21">
        <f>'1.sz.mell. KÖT'!D94+'1.sz.mell.ÖNK'!D94+'1.sz.mell.ÁLL'!D94</f>
        <v>0</v>
      </c>
      <c r="E94" s="21">
        <f>'1.sz.mell. KÖT'!E94+'1.sz.mell.ÖNK'!E94+'1.sz.mell.ÁLL'!E94</f>
        <v>0</v>
      </c>
      <c r="F94" s="455"/>
    </row>
    <row r="95" spans="1:6" ht="12" customHeight="1">
      <c r="A95" s="37" t="s">
        <v>873</v>
      </c>
      <c r="B95" s="92" t="s">
        <v>771</v>
      </c>
      <c r="C95" s="40">
        <f>'1.sz.mell. KÖT'!C95+'1.sz.mell.ÖNK'!C95+'1.sz.mell.ÁLL'!C95</f>
        <v>0</v>
      </c>
      <c r="D95" s="40">
        <f>'1.sz.mell. KÖT'!D95+'1.sz.mell.ÖNK'!D95+'1.sz.mell.ÁLL'!D95</f>
        <v>0</v>
      </c>
      <c r="E95" s="40">
        <f>'1.sz.mell. KÖT'!E95+'1.sz.mell.ÖNK'!E95+'1.sz.mell.ÁLL'!E95</f>
        <v>0</v>
      </c>
      <c r="F95" s="459"/>
    </row>
    <row r="96" spans="1:6" ht="12" customHeight="1">
      <c r="A96" s="37" t="s">
        <v>874</v>
      </c>
      <c r="B96" s="92" t="s">
        <v>877</v>
      </c>
      <c r="C96" s="21">
        <f>'1.sz.mell. KÖT'!C96+'1.sz.mell.ÖNK'!C96+'1.sz.mell.ÁLL'!C96</f>
        <v>10361</v>
      </c>
      <c r="D96" s="21">
        <f>'1.sz.mell. KÖT'!D96+'1.sz.mell.ÖNK'!D96+'1.sz.mell.ÁLL'!D96</f>
        <v>10361</v>
      </c>
      <c r="E96" s="21">
        <f>'1.sz.mell. KÖT'!E96+'1.sz.mell.ÖNK'!E96+'1.sz.mell.ÁLL'!E96</f>
        <v>10507</v>
      </c>
      <c r="F96" s="455">
        <f t="shared" si="1"/>
        <v>101.40913039281922</v>
      </c>
    </row>
    <row r="97" spans="1:6" ht="12" customHeight="1">
      <c r="A97" s="37" t="s">
        <v>875</v>
      </c>
      <c r="B97" s="92" t="s">
        <v>769</v>
      </c>
      <c r="C97" s="40">
        <f>'1.sz.mell. KÖT'!C97+'1.sz.mell.ÖNK'!C97+'1.sz.mell.ÁLL'!C97</f>
        <v>0</v>
      </c>
      <c r="D97" s="40">
        <f>'1.sz.mell. KÖT'!D97+'1.sz.mell.ÖNK'!D97+'1.sz.mell.ÁLL'!D97</f>
        <v>0</v>
      </c>
      <c r="E97" s="40">
        <f>'1.sz.mell. KÖT'!E97+'1.sz.mell.ÖNK'!E97+'1.sz.mell.ÁLL'!E97</f>
        <v>0</v>
      </c>
      <c r="F97" s="459"/>
    </row>
    <row r="98" spans="1:6" ht="24" customHeight="1" thickBot="1">
      <c r="A98" s="37" t="s">
        <v>876</v>
      </c>
      <c r="B98" s="93" t="s">
        <v>881</v>
      </c>
      <c r="C98" s="31">
        <f>'1.sz.mell. KÖT'!C98+'1.sz.mell.ÖNK'!C98+'1.sz.mell.ÁLL'!C98</f>
        <v>0</v>
      </c>
      <c r="D98" s="31">
        <f>'1.sz.mell. KÖT'!D98+'1.sz.mell.ÖNK'!D98+'1.sz.mell.ÁLL'!D98</f>
        <v>0</v>
      </c>
      <c r="E98" s="31">
        <f>'1.sz.mell. KÖT'!E98+'1.sz.mell.ÖNK'!E98+'1.sz.mell.ÁLL'!E98</f>
        <v>0</v>
      </c>
      <c r="F98" s="457"/>
    </row>
    <row r="99" spans="1:6" ht="12" customHeight="1" thickBot="1">
      <c r="A99" s="16" t="s">
        <v>598</v>
      </c>
      <c r="B99" s="13" t="s">
        <v>797</v>
      </c>
      <c r="C99" s="14">
        <f>+C100+C101</f>
        <v>56399</v>
      </c>
      <c r="D99" s="14">
        <f>+D100+D101</f>
        <v>0</v>
      </c>
      <c r="E99" s="14">
        <f>+E100+E101</f>
        <v>0</v>
      </c>
      <c r="F99" s="460"/>
    </row>
    <row r="100" spans="1:6" ht="12" customHeight="1">
      <c r="A100" s="37" t="s">
        <v>639</v>
      </c>
      <c r="B100" s="38" t="s">
        <v>633</v>
      </c>
      <c r="C100" s="40">
        <f>'1.sz.mell. KÖT'!C100+'1.sz.mell.ÖNK'!C100+'1.sz.mell.ÁLL'!C100</f>
        <v>5000</v>
      </c>
      <c r="D100" s="40">
        <f>'1.sz.mell. KÖT'!D100+'1.sz.mell.ÖNK'!D100+'1.sz.mell.ÁLL'!D100</f>
        <v>0</v>
      </c>
      <c r="E100" s="40">
        <f>'1.sz.mell. KÖT'!E100+'1.sz.mell.ÖNK'!E100+'1.sz.mell.ÁLL'!E100</f>
        <v>0</v>
      </c>
      <c r="F100" s="459"/>
    </row>
    <row r="101" spans="1:6" ht="12" customHeight="1" thickBot="1">
      <c r="A101" s="29" t="s">
        <v>640</v>
      </c>
      <c r="B101" s="30" t="s">
        <v>634</v>
      </c>
      <c r="C101" s="31">
        <f>'1.sz.mell. KÖT'!C101+'1.sz.mell.ÖNK'!C101+'1.sz.mell.ÁLL'!C101</f>
        <v>51399</v>
      </c>
      <c r="D101" s="31">
        <f>'1.sz.mell. KÖT'!D101+'1.sz.mell.ÖNK'!D101+'1.sz.mell.ÁLL'!D101</f>
        <v>0</v>
      </c>
      <c r="E101" s="31">
        <f>'1.sz.mell. KÖT'!E101+'1.sz.mell.ÖNK'!E101+'1.sz.mell.ÁLL'!E101</f>
        <v>0</v>
      </c>
      <c r="F101" s="457"/>
    </row>
    <row r="102" spans="1:6" s="94" customFormat="1" ht="12" customHeight="1" thickBot="1">
      <c r="A102" s="63" t="s">
        <v>599</v>
      </c>
      <c r="B102" s="17" t="s">
        <v>914</v>
      </c>
      <c r="C102" s="147">
        <f>'1.sz.mell. KÖT'!C102+'1.sz.mell.ÖNK'!C102+'1.sz.mell.ÁLL'!C102</f>
        <v>5200</v>
      </c>
      <c r="D102" s="35">
        <f>'1.sz.mell. KÖT'!D102+'1.sz.mell.ÖNK'!D102+'1.sz.mell.ÁLL'!D102</f>
        <v>2500</v>
      </c>
      <c r="E102" s="35">
        <f>'1.sz.mell. KÖT'!E102+'1.sz.mell.ÖNK'!E102+'1.sz.mell.ÁLL'!E102</f>
        <v>14786</v>
      </c>
      <c r="F102" s="461">
        <f t="shared" si="1"/>
        <v>591.4399999999999</v>
      </c>
    </row>
    <row r="103" spans="1:6" ht="12" customHeight="1" thickBot="1">
      <c r="A103" s="95" t="s">
        <v>600</v>
      </c>
      <c r="B103" s="96" t="s">
        <v>684</v>
      </c>
      <c r="C103" s="82">
        <f>+C74+C87+C99+C102</f>
        <v>1812102</v>
      </c>
      <c r="D103" s="82">
        <f>+D74+D87+D99+D102</f>
        <v>1854920</v>
      </c>
      <c r="E103" s="82">
        <f>+E74+E87+E99+E102</f>
        <v>1766140</v>
      </c>
      <c r="F103" s="453">
        <f t="shared" si="1"/>
        <v>95.21380975998966</v>
      </c>
    </row>
    <row r="104" spans="1:6" ht="12" customHeight="1" thickBot="1">
      <c r="A104" s="63" t="s">
        <v>601</v>
      </c>
      <c r="B104" s="17" t="s">
        <v>859</v>
      </c>
      <c r="C104" s="14">
        <f>+C105+C113</f>
        <v>54693</v>
      </c>
      <c r="D104" s="14">
        <f>+D105+D113</f>
        <v>74562</v>
      </c>
      <c r="E104" s="14">
        <f>+E105+E113</f>
        <v>74562</v>
      </c>
      <c r="F104" s="458">
        <f t="shared" si="1"/>
        <v>100</v>
      </c>
    </row>
    <row r="105" spans="1:6" ht="12" customHeight="1" thickBot="1">
      <c r="A105" s="97" t="s">
        <v>642</v>
      </c>
      <c r="B105" s="98" t="s">
        <v>860</v>
      </c>
      <c r="C105" s="99">
        <f>+C106+C107+C108+C109+C110+C111+C112</f>
        <v>30626</v>
      </c>
      <c r="D105" s="99">
        <f>+D106+D107+D108+D109+D110+D111+D112</f>
        <v>30626</v>
      </c>
      <c r="E105" s="99">
        <f>+E106+E107+E108+E109+E110+E111+E112</f>
        <v>30626</v>
      </c>
      <c r="F105" s="462">
        <f t="shared" si="1"/>
        <v>100</v>
      </c>
    </row>
    <row r="106" spans="1:6" ht="12" customHeight="1">
      <c r="A106" s="101" t="s">
        <v>644</v>
      </c>
      <c r="B106" s="23" t="s">
        <v>772</v>
      </c>
      <c r="C106" s="40">
        <f>'1.sz.mell. KÖT'!C106+'1.sz.mell.ÖNK'!C106+'1.sz.mell.ÁLL'!C106</f>
        <v>0</v>
      </c>
      <c r="D106" s="40">
        <f>'1.sz.mell. KÖT'!D106+'1.sz.mell.ÖNK'!D106+'1.sz.mell.ÁLL'!D106</f>
        <v>0</v>
      </c>
      <c r="E106" s="40">
        <f>'1.sz.mell. KÖT'!E106+'1.sz.mell.ÖNK'!E106+'1.sz.mell.ÁLL'!E106</f>
        <v>0</v>
      </c>
      <c r="F106" s="459"/>
    </row>
    <row r="107" spans="1:6" ht="12" customHeight="1">
      <c r="A107" s="66" t="s">
        <v>645</v>
      </c>
      <c r="B107" s="47" t="s">
        <v>773</v>
      </c>
      <c r="C107" s="40">
        <f>'1.sz.mell. KÖT'!C107+'1.sz.mell.ÖNK'!C107+'1.sz.mell.ÁLL'!C107</f>
        <v>30626</v>
      </c>
      <c r="D107" s="40">
        <f>'1.sz.mell. KÖT'!D107+'1.sz.mell.ÖNK'!D107+'1.sz.mell.ÁLL'!D107</f>
        <v>30626</v>
      </c>
      <c r="E107" s="40">
        <f>'1.sz.mell. KÖT'!E107+'1.sz.mell.ÖNK'!E107+'1.sz.mell.ÁLL'!E107</f>
        <v>30626</v>
      </c>
      <c r="F107" s="459">
        <f t="shared" si="1"/>
        <v>100</v>
      </c>
    </row>
    <row r="108" spans="1:6" ht="12" customHeight="1">
      <c r="A108" s="66" t="s">
        <v>646</v>
      </c>
      <c r="B108" s="47" t="s">
        <v>774</v>
      </c>
      <c r="C108" s="40">
        <f>'1.sz.mell. KÖT'!C108+'1.sz.mell.ÖNK'!C108+'1.sz.mell.ÁLL'!C108</f>
        <v>0</v>
      </c>
      <c r="D108" s="40">
        <f>'1.sz.mell. KÖT'!D108+'1.sz.mell.ÖNK'!D108+'1.sz.mell.ÁLL'!D108</f>
        <v>0</v>
      </c>
      <c r="E108" s="40">
        <f>'1.sz.mell. KÖT'!E108+'1.sz.mell.ÖNK'!E108+'1.sz.mell.ÁLL'!E108</f>
        <v>0</v>
      </c>
      <c r="F108" s="459"/>
    </row>
    <row r="109" spans="1:6" ht="12" customHeight="1">
      <c r="A109" s="66" t="s">
        <v>647</v>
      </c>
      <c r="B109" s="47" t="s">
        <v>775</v>
      </c>
      <c r="C109" s="40">
        <f>'1.sz.mell. KÖT'!C109+'1.sz.mell.ÖNK'!C109+'1.sz.mell.ÁLL'!C109</f>
        <v>0</v>
      </c>
      <c r="D109" s="40">
        <f>'1.sz.mell. KÖT'!D109+'1.sz.mell.ÖNK'!D109+'1.sz.mell.ÁLL'!D109</f>
        <v>0</v>
      </c>
      <c r="E109" s="40">
        <f>'1.sz.mell. KÖT'!E109+'1.sz.mell.ÖNK'!E109+'1.sz.mell.ÁLL'!E109</f>
        <v>0</v>
      </c>
      <c r="F109" s="459"/>
    </row>
    <row r="110" spans="1:6" ht="12" customHeight="1">
      <c r="A110" s="66" t="s">
        <v>697</v>
      </c>
      <c r="B110" s="47" t="s">
        <v>776</v>
      </c>
      <c r="C110" s="40">
        <f>'1.sz.mell. KÖT'!C110+'1.sz.mell.ÖNK'!C110+'1.sz.mell.ÁLL'!C110</f>
        <v>0</v>
      </c>
      <c r="D110" s="40">
        <f>'1.sz.mell. KÖT'!D110+'1.sz.mell.ÖNK'!D110+'1.sz.mell.ÁLL'!D110</f>
        <v>0</v>
      </c>
      <c r="E110" s="40">
        <f>'1.sz.mell. KÖT'!E110+'1.sz.mell.ÖNK'!E110+'1.sz.mell.ÁLL'!E110</f>
        <v>0</v>
      </c>
      <c r="F110" s="459"/>
    </row>
    <row r="111" spans="1:6" ht="12" customHeight="1">
      <c r="A111" s="66" t="s">
        <v>710</v>
      </c>
      <c r="B111" s="47" t="s">
        <v>777</v>
      </c>
      <c r="C111" s="40">
        <f>'1.sz.mell. KÖT'!C111+'1.sz.mell.ÖNK'!C111+'1.sz.mell.ÁLL'!C111</f>
        <v>0</v>
      </c>
      <c r="D111" s="40">
        <f>'1.sz.mell. KÖT'!D111+'1.sz.mell.ÖNK'!D111+'1.sz.mell.ÁLL'!D111</f>
        <v>0</v>
      </c>
      <c r="E111" s="40">
        <f>'1.sz.mell. KÖT'!E111+'1.sz.mell.ÖNK'!E111+'1.sz.mell.ÁLL'!E111</f>
        <v>0</v>
      </c>
      <c r="F111" s="459"/>
    </row>
    <row r="112" spans="1:6" ht="12" customHeight="1" thickBot="1">
      <c r="A112" s="102" t="s">
        <v>711</v>
      </c>
      <c r="B112" s="55" t="s">
        <v>778</v>
      </c>
      <c r="C112" s="40">
        <f>'1.sz.mell. KÖT'!C112+'1.sz.mell.ÖNK'!C112+'1.sz.mell.ÁLL'!C112</f>
        <v>0</v>
      </c>
      <c r="D112" s="40">
        <f>'1.sz.mell. KÖT'!D112+'1.sz.mell.ÖNK'!D112+'1.sz.mell.ÁLL'!D112</f>
        <v>0</v>
      </c>
      <c r="E112" s="40">
        <f>'1.sz.mell. KÖT'!E112+'1.sz.mell.ÖNK'!E112+'1.sz.mell.ÁLL'!E112</f>
        <v>0</v>
      </c>
      <c r="F112" s="459"/>
    </row>
    <row r="113" spans="1:6" ht="12" customHeight="1" thickBot="1">
      <c r="A113" s="97" t="s">
        <v>643</v>
      </c>
      <c r="B113" s="98" t="s">
        <v>1175</v>
      </c>
      <c r="C113" s="99">
        <f>+C114+C115+C116+C117+C118+C119+C120+C121</f>
        <v>24067</v>
      </c>
      <c r="D113" s="99">
        <f>+D114+D115+D116+D117+D118+D119+D120+D121</f>
        <v>43936</v>
      </c>
      <c r="E113" s="99">
        <f>+E114+E115+E116+E117+E118+E119+E120+E121</f>
        <v>43936</v>
      </c>
      <c r="F113" s="462">
        <f t="shared" si="1"/>
        <v>100</v>
      </c>
    </row>
    <row r="114" spans="1:6" ht="12" customHeight="1">
      <c r="A114" s="101" t="s">
        <v>650</v>
      </c>
      <c r="B114" s="23" t="s">
        <v>772</v>
      </c>
      <c r="C114" s="40">
        <f>'1.sz.mell. KÖT'!C114+'1.sz.mell.ÖNK'!C114+'1.sz.mell.ÁLL'!C114</f>
        <v>0</v>
      </c>
      <c r="D114" s="40">
        <f>'1.sz.mell. KÖT'!D114+'1.sz.mell.ÖNK'!D114+'1.sz.mell.ÁLL'!D114</f>
        <v>0</v>
      </c>
      <c r="E114" s="40">
        <f>'1.sz.mell. KÖT'!E114+'1.sz.mell.ÖNK'!E114+'1.sz.mell.ÁLL'!E114</f>
        <v>0</v>
      </c>
      <c r="F114" s="459"/>
    </row>
    <row r="115" spans="1:6" ht="12" customHeight="1">
      <c r="A115" s="66" t="s">
        <v>651</v>
      </c>
      <c r="B115" s="47" t="s">
        <v>779</v>
      </c>
      <c r="C115" s="40">
        <f>'1.sz.mell. KÖT'!C115+'1.sz.mell.ÖNK'!C115+'1.sz.mell.ÁLL'!C115</f>
        <v>0</v>
      </c>
      <c r="D115" s="40">
        <f>'1.sz.mell. KÖT'!D115+'1.sz.mell.ÖNK'!D115+'1.sz.mell.ÁLL'!D115</f>
        <v>0</v>
      </c>
      <c r="E115" s="40">
        <f>'1.sz.mell. KÖT'!E115+'1.sz.mell.ÖNK'!E115+'1.sz.mell.ÁLL'!E115</f>
        <v>0</v>
      </c>
      <c r="F115" s="459"/>
    </row>
    <row r="116" spans="1:6" ht="12" customHeight="1">
      <c r="A116" s="66" t="s">
        <v>652</v>
      </c>
      <c r="B116" s="47" t="s">
        <v>774</v>
      </c>
      <c r="C116" s="40">
        <f>'1.sz.mell. KÖT'!C116+'1.sz.mell.ÖNK'!C116+'1.sz.mell.ÁLL'!C116</f>
        <v>0</v>
      </c>
      <c r="D116" s="40">
        <f>'1.sz.mell. KÖT'!D116+'1.sz.mell.ÖNK'!D116+'1.sz.mell.ÁLL'!D116</f>
        <v>0</v>
      </c>
      <c r="E116" s="40">
        <f>'1.sz.mell. KÖT'!E116+'1.sz.mell.ÖNK'!E116+'1.sz.mell.ÁLL'!E116</f>
        <v>0</v>
      </c>
      <c r="F116" s="459"/>
    </row>
    <row r="117" spans="1:6" ht="12" customHeight="1">
      <c r="A117" s="66" t="s">
        <v>653</v>
      </c>
      <c r="B117" s="47" t="s">
        <v>775</v>
      </c>
      <c r="C117" s="40">
        <f>'1.sz.mell. KÖT'!C117+'1.sz.mell.ÖNK'!C117+'1.sz.mell.ÁLL'!C117</f>
        <v>720</v>
      </c>
      <c r="D117" s="40">
        <f>'1.sz.mell. KÖT'!D117+'1.sz.mell.ÖNK'!D117+'1.sz.mell.ÁLL'!D117</f>
        <v>19663</v>
      </c>
      <c r="E117" s="40">
        <f>'1.sz.mell. KÖT'!E117+'1.sz.mell.ÖNK'!E117+'1.sz.mell.ÁLL'!E117</f>
        <v>19663</v>
      </c>
      <c r="F117" s="459">
        <f t="shared" si="1"/>
        <v>100</v>
      </c>
    </row>
    <row r="118" spans="1:6" ht="12" customHeight="1">
      <c r="A118" s="66" t="s">
        <v>698</v>
      </c>
      <c r="B118" s="47" t="s">
        <v>776</v>
      </c>
      <c r="C118" s="40">
        <f>'1.sz.mell. KÖT'!C118+'1.sz.mell.ÖNK'!C118+'1.sz.mell.ÁLL'!C118</f>
        <v>0</v>
      </c>
      <c r="D118" s="40">
        <f>'1.sz.mell. KÖT'!D118+'1.sz.mell.ÖNK'!D118+'1.sz.mell.ÁLL'!D118</f>
        <v>0</v>
      </c>
      <c r="E118" s="40">
        <f>'1.sz.mell. KÖT'!E118+'1.sz.mell.ÖNK'!E118+'1.sz.mell.ÁLL'!E118</f>
        <v>0</v>
      </c>
      <c r="F118" s="459"/>
    </row>
    <row r="119" spans="1:6" ht="12" customHeight="1">
      <c r="A119" s="66" t="s">
        <v>712</v>
      </c>
      <c r="B119" s="47" t="s">
        <v>878</v>
      </c>
      <c r="C119" s="40">
        <f>'1.sz.mell. KÖT'!C119+'1.sz.mell.ÖNK'!C119+'1.sz.mell.ÁLL'!C119</f>
        <v>23347</v>
      </c>
      <c r="D119" s="40">
        <f>'1.sz.mell. KÖT'!D119+'1.sz.mell.ÖNK'!D119+'1.sz.mell.ÁLL'!D119</f>
        <v>24273</v>
      </c>
      <c r="E119" s="40">
        <f>'1.sz.mell. KÖT'!E119+'1.sz.mell.ÖNK'!E119+'1.sz.mell.ÁLL'!E119</f>
        <v>24273</v>
      </c>
      <c r="F119" s="459">
        <f t="shared" si="1"/>
        <v>100</v>
      </c>
    </row>
    <row r="120" spans="1:6" ht="12" customHeight="1">
      <c r="A120" s="66" t="s">
        <v>713</v>
      </c>
      <c r="B120" s="47" t="s">
        <v>778</v>
      </c>
      <c r="C120" s="40">
        <f>'1.sz.mell. KÖT'!C120+'1.sz.mell.ÖNK'!C120+'1.sz.mell.ÁLL'!C120</f>
        <v>0</v>
      </c>
      <c r="D120" s="40">
        <f>'1.sz.mell. KÖT'!D120+'1.sz.mell.ÖNK'!D120+'1.sz.mell.ÁLL'!D120</f>
        <v>0</v>
      </c>
      <c r="E120" s="40">
        <f>'1.sz.mell. KÖT'!E120+'1.sz.mell.ÖNK'!E120+'1.sz.mell.ÁLL'!E120</f>
        <v>0</v>
      </c>
      <c r="F120" s="459"/>
    </row>
    <row r="121" spans="1:6" ht="12" customHeight="1" thickBot="1">
      <c r="A121" s="102" t="s">
        <v>714</v>
      </c>
      <c r="B121" s="55" t="s">
        <v>862</v>
      </c>
      <c r="C121" s="40">
        <f>'1.sz.mell. KÖT'!C121+'1.sz.mell.ÖNK'!C121+'1.sz.mell.ÁLL'!C121</f>
        <v>0</v>
      </c>
      <c r="D121" s="40">
        <f>'1.sz.mell. KÖT'!D121+'1.sz.mell.ÖNK'!D121+'1.sz.mell.ÁLL'!D121</f>
        <v>0</v>
      </c>
      <c r="E121" s="40">
        <f>'1.sz.mell. KÖT'!E121+'1.sz.mell.ÖNK'!E121+'1.sz.mell.ÁLL'!E121</f>
        <v>0</v>
      </c>
      <c r="F121" s="459"/>
    </row>
    <row r="122" spans="1:6" ht="12" customHeight="1" thickBot="1">
      <c r="A122" s="63" t="s">
        <v>602</v>
      </c>
      <c r="B122" s="71" t="s">
        <v>780</v>
      </c>
      <c r="C122" s="148">
        <f>+C103+C104</f>
        <v>1866795</v>
      </c>
      <c r="D122" s="106">
        <f>+D103+D104</f>
        <v>1929482</v>
      </c>
      <c r="E122" s="106">
        <f>+E103+E104</f>
        <v>1840702</v>
      </c>
      <c r="F122" s="463">
        <f t="shared" si="1"/>
        <v>95.39876505715006</v>
      </c>
    </row>
    <row r="123" spans="1:8" ht="15" customHeight="1" thickBot="1">
      <c r="A123" s="63" t="s">
        <v>603</v>
      </c>
      <c r="B123" s="71" t="s">
        <v>781</v>
      </c>
      <c r="C123" s="14">
        <f>'1.sz.mell. KÖT'!C123+'1.sz.mell.ÖNK'!C123+'1.sz.mell.ÁLL'!C123</f>
        <v>0</v>
      </c>
      <c r="D123" s="18">
        <f>'1.sz.mell. KÖT'!D123+'1.sz.mell.ÖNK'!D123+'1.sz.mell.ÁLL'!D123</f>
        <v>0</v>
      </c>
      <c r="E123" s="18">
        <f>'1.sz.mell. KÖT'!E123+'1.sz.mell.ÖNK'!E123+'1.sz.mell.ÁLL'!E123</f>
        <v>-6453</v>
      </c>
      <c r="F123" s="460"/>
      <c r="H123" s="108"/>
    </row>
    <row r="124" spans="1:6" s="15" customFormat="1" ht="12.75" customHeight="1" thickBot="1">
      <c r="A124" s="109" t="s">
        <v>604</v>
      </c>
      <c r="B124" s="73" t="s">
        <v>782</v>
      </c>
      <c r="C124" s="14">
        <f>+C122+C123</f>
        <v>1866795</v>
      </c>
      <c r="D124" s="18">
        <f>+D122+D123</f>
        <v>1929482</v>
      </c>
      <c r="E124" s="18">
        <f>+E122+E123</f>
        <v>1834249</v>
      </c>
      <c r="F124" s="460">
        <f t="shared" si="1"/>
        <v>95.0643229633653</v>
      </c>
    </row>
    <row r="125" spans="1:6" ht="7.5" customHeight="1">
      <c r="A125" s="110"/>
      <c r="B125" s="110"/>
      <c r="C125" s="110"/>
      <c r="D125" s="110"/>
      <c r="E125" s="110"/>
      <c r="F125" s="110"/>
    </row>
    <row r="126" spans="1:6" ht="15.75">
      <c r="A126" s="1293" t="s">
        <v>687</v>
      </c>
      <c r="B126" s="1293"/>
      <c r="C126" s="1293"/>
      <c r="D126" s="1293"/>
      <c r="E126" s="1293"/>
      <c r="F126" s="1293"/>
    </row>
    <row r="127" spans="1:6" ht="15" customHeight="1" thickBot="1">
      <c r="A127" s="1291" t="s">
        <v>681</v>
      </c>
      <c r="B127" s="1291"/>
      <c r="C127" s="3"/>
      <c r="D127" s="3"/>
      <c r="E127" s="3"/>
      <c r="F127" s="3"/>
    </row>
    <row r="128" spans="1:7" ht="13.5" customHeight="1" thickBot="1">
      <c r="A128" s="16">
        <v>1</v>
      </c>
      <c r="B128" s="111" t="s">
        <v>721</v>
      </c>
      <c r="C128" s="112">
        <f>+C52-C103</f>
        <v>-7708</v>
      </c>
      <c r="D128" s="112">
        <f>+D52-D103</f>
        <v>19431</v>
      </c>
      <c r="E128" s="112">
        <f>+E52-E103</f>
        <v>60531</v>
      </c>
      <c r="F128" s="112"/>
      <c r="G128" s="113"/>
    </row>
    <row r="129" spans="1:6" ht="7.5" customHeight="1">
      <c r="A129" s="110"/>
      <c r="B129" s="110"/>
      <c r="C129" s="110"/>
      <c r="D129" s="110"/>
      <c r="E129" s="110"/>
      <c r="F129" s="110"/>
    </row>
    <row r="130" spans="1:7" ht="15.75">
      <c r="A130" s="1294" t="s">
        <v>783</v>
      </c>
      <c r="B130" s="1294"/>
      <c r="C130" s="1294"/>
      <c r="D130" s="1294"/>
      <c r="E130" s="1294"/>
      <c r="F130" s="1294"/>
      <c r="G130" s="115"/>
    </row>
    <row r="131" spans="1:6" ht="12.75" customHeight="1" thickBot="1">
      <c r="A131" s="1290" t="s">
        <v>682</v>
      </c>
      <c r="B131" s="1290"/>
      <c r="C131" s="116"/>
      <c r="D131" s="116"/>
      <c r="E131" s="116"/>
      <c r="F131" s="116"/>
    </row>
    <row r="132" spans="1:6" ht="13.5" customHeight="1" thickBot="1">
      <c r="A132" s="63" t="s">
        <v>596</v>
      </c>
      <c r="B132" s="117" t="s">
        <v>590</v>
      </c>
      <c r="C132" s="118"/>
      <c r="D132" s="118"/>
      <c r="E132" s="118"/>
      <c r="F132" s="118"/>
    </row>
    <row r="133" spans="1:6" ht="13.5" customHeight="1" thickBot="1">
      <c r="A133" s="63" t="s">
        <v>597</v>
      </c>
      <c r="B133" s="117" t="s">
        <v>591</v>
      </c>
      <c r="C133" s="118"/>
      <c r="D133" s="118"/>
      <c r="E133" s="118"/>
      <c r="F133" s="118"/>
    </row>
    <row r="134" spans="1:6" ht="13.5" customHeight="1" thickBot="1">
      <c r="A134" s="63" t="s">
        <v>598</v>
      </c>
      <c r="B134" s="117" t="s">
        <v>798</v>
      </c>
      <c r="C134" s="118"/>
      <c r="D134" s="118"/>
      <c r="E134" s="118"/>
      <c r="F134" s="118"/>
    </row>
    <row r="135" spans="1:6" ht="7.5" customHeight="1">
      <c r="A135" s="114"/>
      <c r="B135" s="120"/>
      <c r="C135" s="120"/>
      <c r="D135" s="120"/>
      <c r="E135" s="120"/>
      <c r="F135" s="120"/>
    </row>
    <row r="136" spans="1:6" ht="15.75">
      <c r="A136" s="1295" t="s">
        <v>785</v>
      </c>
      <c r="B136" s="1295"/>
      <c r="C136" s="1295"/>
      <c r="D136" s="1295"/>
      <c r="E136" s="1295"/>
      <c r="F136" s="1295"/>
    </row>
    <row r="137" spans="1:6" ht="12.75" customHeight="1" thickBot="1">
      <c r="A137" s="1290" t="s">
        <v>786</v>
      </c>
      <c r="B137" s="1290"/>
      <c r="C137" s="116"/>
      <c r="D137" s="116"/>
      <c r="E137" s="116"/>
      <c r="F137" s="116"/>
    </row>
    <row r="138" spans="1:6" ht="12.75" customHeight="1" thickBot="1">
      <c r="A138" s="63" t="s">
        <v>596</v>
      </c>
      <c r="B138" s="117" t="s">
        <v>863</v>
      </c>
      <c r="C138" s="118">
        <f>+C139-C142</f>
        <v>7708</v>
      </c>
      <c r="D138" s="118">
        <f>+D139-D142</f>
        <v>-19431</v>
      </c>
      <c r="E138" s="118">
        <f>+E139-E142</f>
        <v>78924</v>
      </c>
      <c r="F138" s="118" t="e">
        <f>+F139-F142</f>
        <v>#REF!</v>
      </c>
    </row>
    <row r="139" spans="1:6" ht="12.75" customHeight="1" thickBot="1">
      <c r="A139" s="121" t="s">
        <v>654</v>
      </c>
      <c r="B139" s="122" t="s">
        <v>787</v>
      </c>
      <c r="C139" s="123">
        <f>SUM(C140:C141)</f>
        <v>62401</v>
      </c>
      <c r="D139" s="123">
        <f>SUM(D140:D141)</f>
        <v>55131</v>
      </c>
      <c r="E139" s="123">
        <f>SUM(E140:E141)</f>
        <v>153486</v>
      </c>
      <c r="F139" s="123" t="e">
        <f>+#REF!</f>
        <v>#REF!</v>
      </c>
    </row>
    <row r="140" spans="1:6" ht="12.75" customHeight="1" thickBot="1">
      <c r="A140" s="97" t="s">
        <v>722</v>
      </c>
      <c r="B140" s="124" t="s">
        <v>788</v>
      </c>
      <c r="C140" s="126">
        <f>'2.sz.mell  '!C27</f>
        <v>25516</v>
      </c>
      <c r="D140" s="126">
        <f>'2.sz.mell  '!D27</f>
        <v>18246</v>
      </c>
      <c r="E140" s="126">
        <f>'2.sz.mell  '!E27</f>
        <v>18162</v>
      </c>
      <c r="F140" s="126"/>
    </row>
    <row r="141" spans="1:6" ht="12.75" customHeight="1" thickBot="1">
      <c r="A141" s="97" t="s">
        <v>723</v>
      </c>
      <c r="B141" s="124" t="s">
        <v>789</v>
      </c>
      <c r="C141" s="126">
        <f>'2.sz.mell  '!C66</f>
        <v>36885</v>
      </c>
      <c r="D141" s="126">
        <f>'2.sz.mell  '!D66</f>
        <v>36885</v>
      </c>
      <c r="E141" s="126">
        <f>'2.sz.mell  '!E66</f>
        <v>135324</v>
      </c>
      <c r="F141" s="126"/>
    </row>
    <row r="142" spans="1:6" ht="12.75" customHeight="1" thickBot="1">
      <c r="A142" s="121" t="s">
        <v>655</v>
      </c>
      <c r="B142" s="122" t="s">
        <v>790</v>
      </c>
      <c r="C142" s="123">
        <f>SUM(C143:C144)</f>
        <v>54693</v>
      </c>
      <c r="D142" s="123">
        <f>SUM(D143:D144)</f>
        <v>74562</v>
      </c>
      <c r="E142" s="123">
        <f>SUM(E143:E144)</f>
        <v>74562</v>
      </c>
      <c r="F142" s="123" t="e">
        <f>+#REF!</f>
        <v>#REF!</v>
      </c>
    </row>
    <row r="143" spans="1:6" ht="12.75" customHeight="1" thickBot="1">
      <c r="A143" s="97" t="s">
        <v>724</v>
      </c>
      <c r="B143" s="124" t="s">
        <v>791</v>
      </c>
      <c r="C143" s="126">
        <f>'2.sz.mell  '!G27</f>
        <v>30626</v>
      </c>
      <c r="D143" s="126">
        <f>'2.sz.mell  '!H27</f>
        <v>30626</v>
      </c>
      <c r="E143" s="126">
        <f>'2.sz.mell  '!I27</f>
        <v>30626</v>
      </c>
      <c r="F143" s="126"/>
    </row>
    <row r="144" spans="1:6" ht="12.75" customHeight="1" thickBot="1">
      <c r="A144" s="97" t="s">
        <v>725</v>
      </c>
      <c r="B144" s="124" t="s">
        <v>792</v>
      </c>
      <c r="C144" s="126">
        <f>'2.sz.mell  '!G66</f>
        <v>24067</v>
      </c>
      <c r="D144" s="126">
        <f>'2.sz.mell  '!H66</f>
        <v>43936</v>
      </c>
      <c r="E144" s="126">
        <f>'2.sz.mell  '!I66</f>
        <v>43936</v>
      </c>
      <c r="F144" s="126"/>
    </row>
  </sheetData>
  <sheetProtection selectLockedCells="1" selectUnlockedCells="1"/>
  <mergeCells count="10">
    <mergeCell ref="A1:F1"/>
    <mergeCell ref="A137:B137"/>
    <mergeCell ref="A131:B131"/>
    <mergeCell ref="A2:B2"/>
    <mergeCell ref="A71:B71"/>
    <mergeCell ref="A126:F126"/>
    <mergeCell ref="A127:B127"/>
    <mergeCell ref="A70:F70"/>
    <mergeCell ref="A130:F130"/>
    <mergeCell ref="A136:F136"/>
  </mergeCells>
  <printOptions horizontalCentered="1"/>
  <pageMargins left="0.2362204724409449" right="0.2362204724409449" top="0.7480314960629921" bottom="0.7480314960629921" header="0.31496062992125984" footer="0.31496062992125984"/>
  <pageSetup fitToHeight="2" horizontalDpi="600" verticalDpi="600" orientation="portrait" paperSize="9" scale="75" r:id="rId1"/>
  <headerFooter alignWithMargins="0">
    <oddHeader xml:space="preserve">&amp;C&amp;"Times New Roman CE,Félkövér"&amp;12Bonyhád Város Önkormányzat2013. ÉVI KÖLTSÉGVETÉSÉNEK ÖSSZEVONT MÉRLEGE&amp;R&amp;"Times New Roman CE,Félkövér dőlt"&amp;11Z. 1.melléklet </oddHeader>
  </headerFooter>
  <rowBreaks count="1" manualBreakCount="1">
    <brk id="69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50390625" style="537" customWidth="1"/>
    <col min="2" max="2" width="59.50390625" style="537" customWidth="1"/>
    <col min="3" max="5" width="16.00390625" style="479" customWidth="1"/>
    <col min="6" max="16384" width="9.375" style="479" customWidth="1"/>
  </cols>
  <sheetData>
    <row r="1" spans="1:5" s="472" customFormat="1" ht="29.25" customHeight="1">
      <c r="A1" s="1348" t="s">
        <v>1334</v>
      </c>
      <c r="B1" s="1348"/>
      <c r="C1" s="1348"/>
      <c r="D1" s="1348"/>
      <c r="E1" s="1348"/>
    </row>
    <row r="2" spans="1:5" s="472" customFormat="1" ht="21" customHeight="1">
      <c r="A2" s="1343" t="s">
        <v>1219</v>
      </c>
      <c r="B2" s="1343"/>
      <c r="C2" s="1343"/>
      <c r="D2" s="1343"/>
      <c r="E2" s="1343"/>
    </row>
    <row r="3" spans="1:5" s="472" customFormat="1" ht="23.25" customHeight="1">
      <c r="A3" s="1349" t="s">
        <v>1220</v>
      </c>
      <c r="B3" s="1349"/>
      <c r="C3" s="1349"/>
      <c r="D3" s="1349"/>
      <c r="E3" s="1349"/>
    </row>
    <row r="4" spans="1:5" ht="13.5" customHeight="1" thickBot="1">
      <c r="A4" s="1350" t="s">
        <v>1155</v>
      </c>
      <c r="B4" s="1350"/>
      <c r="C4" s="1350"/>
      <c r="D4" s="1350"/>
      <c r="E4" s="1350"/>
    </row>
    <row r="5" spans="1:5" s="540" customFormat="1" ht="28.5" customHeight="1">
      <c r="A5" s="1351" t="s">
        <v>638</v>
      </c>
      <c r="B5" s="1353" t="s">
        <v>636</v>
      </c>
      <c r="C5" s="539" t="s">
        <v>1221</v>
      </c>
      <c r="D5" s="539" t="s">
        <v>1222</v>
      </c>
      <c r="E5" s="1355" t="s">
        <v>1186</v>
      </c>
    </row>
    <row r="6" spans="1:5" s="540" customFormat="1" ht="12.75">
      <c r="A6" s="1352"/>
      <c r="B6" s="1354"/>
      <c r="C6" s="1357" t="s">
        <v>1223</v>
      </c>
      <c r="D6" s="1358"/>
      <c r="E6" s="1356"/>
    </row>
    <row r="7" spans="1:5" s="544" customFormat="1" ht="15" customHeight="1" thickBot="1">
      <c r="A7" s="541">
        <v>1</v>
      </c>
      <c r="B7" s="542">
        <v>2</v>
      </c>
      <c r="C7" s="542">
        <v>3</v>
      </c>
      <c r="D7" s="542">
        <v>4</v>
      </c>
      <c r="E7" s="543">
        <v>5</v>
      </c>
    </row>
    <row r="8" spans="1:5" s="544" customFormat="1" ht="12.75">
      <c r="A8" s="545">
        <v>1</v>
      </c>
      <c r="B8" s="546" t="s">
        <v>637</v>
      </c>
      <c r="C8" s="547">
        <v>504241</v>
      </c>
      <c r="D8" s="547">
        <v>552820</v>
      </c>
      <c r="E8" s="548">
        <v>544061</v>
      </c>
    </row>
    <row r="9" spans="1:5" s="544" customFormat="1" ht="12.75">
      <c r="A9" s="549">
        <v>2</v>
      </c>
      <c r="B9" s="550" t="s">
        <v>1224</v>
      </c>
      <c r="C9" s="551">
        <v>127719</v>
      </c>
      <c r="D9" s="551">
        <v>136826</v>
      </c>
      <c r="E9" s="552">
        <v>131355</v>
      </c>
    </row>
    <row r="10" spans="1:5" s="544" customFormat="1" ht="12.75">
      <c r="A10" s="549">
        <v>3</v>
      </c>
      <c r="B10" s="550" t="s">
        <v>1225</v>
      </c>
      <c r="C10" s="551">
        <v>696781</v>
      </c>
      <c r="D10" s="551">
        <v>689063</v>
      </c>
      <c r="E10" s="552">
        <v>662296</v>
      </c>
    </row>
    <row r="11" spans="1:5" s="544" customFormat="1" ht="12.75">
      <c r="A11" s="549">
        <v>4</v>
      </c>
      <c r="B11" s="550" t="s">
        <v>1226</v>
      </c>
      <c r="C11" s="551">
        <v>9360</v>
      </c>
      <c r="D11" s="551">
        <v>122268</v>
      </c>
      <c r="E11" s="552">
        <v>121469</v>
      </c>
    </row>
    <row r="12" spans="1:5" s="544" customFormat="1" ht="12.75">
      <c r="A12" s="549">
        <v>5</v>
      </c>
      <c r="B12" s="550" t="s">
        <v>1227</v>
      </c>
      <c r="C12" s="551">
        <v>59702</v>
      </c>
      <c r="D12" s="551">
        <v>78353</v>
      </c>
      <c r="E12" s="552">
        <v>57967</v>
      </c>
    </row>
    <row r="13" spans="1:5" s="544" customFormat="1" ht="12.75">
      <c r="A13" s="549">
        <v>6</v>
      </c>
      <c r="B13" s="550" t="s">
        <v>707</v>
      </c>
      <c r="C13" s="551">
        <v>92434</v>
      </c>
      <c r="D13" s="551">
        <v>97746</v>
      </c>
      <c r="E13" s="552">
        <v>89334</v>
      </c>
    </row>
    <row r="14" spans="1:5" s="544" customFormat="1" ht="12.75">
      <c r="A14" s="549">
        <v>7</v>
      </c>
      <c r="B14" s="550" t="s">
        <v>1228</v>
      </c>
      <c r="C14" s="551">
        <v>84240</v>
      </c>
      <c r="D14" s="551">
        <v>135608</v>
      </c>
      <c r="E14" s="552">
        <v>107916</v>
      </c>
    </row>
    <row r="15" spans="1:5" s="544" customFormat="1" ht="12.75">
      <c r="A15" s="553">
        <v>8</v>
      </c>
      <c r="B15" s="554" t="s">
        <v>1229</v>
      </c>
      <c r="C15" s="555">
        <v>21141</v>
      </c>
      <c r="D15" s="555">
        <v>32973</v>
      </c>
      <c r="E15" s="556">
        <v>30200</v>
      </c>
    </row>
    <row r="16" spans="1:5" s="544" customFormat="1" ht="12.75">
      <c r="A16" s="549">
        <v>9</v>
      </c>
      <c r="B16" s="550" t="s">
        <v>1230</v>
      </c>
      <c r="C16" s="551">
        <v>51399</v>
      </c>
      <c r="D16" s="551">
        <v>925</v>
      </c>
      <c r="E16" s="552">
        <v>925</v>
      </c>
    </row>
    <row r="17" spans="1:5" s="544" customFormat="1" ht="12.75">
      <c r="A17" s="553">
        <v>10</v>
      </c>
      <c r="B17" s="550" t="s">
        <v>1231</v>
      </c>
      <c r="C17" s="551">
        <v>2400</v>
      </c>
      <c r="D17" s="551">
        <v>5838</v>
      </c>
      <c r="E17" s="552">
        <v>5831</v>
      </c>
    </row>
    <row r="18" spans="1:5" s="544" customFormat="1" ht="12.75">
      <c r="A18" s="549">
        <v>11</v>
      </c>
      <c r="B18" s="550" t="s">
        <v>1232</v>
      </c>
      <c r="C18" s="551">
        <v>0</v>
      </c>
      <c r="D18" s="551">
        <v>0</v>
      </c>
      <c r="E18" s="552">
        <v>0</v>
      </c>
    </row>
    <row r="19" spans="1:5" s="544" customFormat="1" ht="13.5" thickBot="1">
      <c r="A19" s="553">
        <v>12</v>
      </c>
      <c r="B19" s="550" t="s">
        <v>1233</v>
      </c>
      <c r="C19" s="555">
        <v>0</v>
      </c>
      <c r="D19" s="555">
        <v>2500</v>
      </c>
      <c r="E19" s="556">
        <v>14786</v>
      </c>
    </row>
    <row r="20" spans="1:5" s="561" customFormat="1" ht="15.75" thickBot="1">
      <c r="A20" s="557">
        <v>13</v>
      </c>
      <c r="B20" s="558" t="s">
        <v>1234</v>
      </c>
      <c r="C20" s="559">
        <f>SUM(C8:C19)</f>
        <v>1649417</v>
      </c>
      <c r="D20" s="559">
        <f>SUM(D8:D19)</f>
        <v>1854920</v>
      </c>
      <c r="E20" s="560">
        <f>SUM(E8:E19)</f>
        <v>1766140</v>
      </c>
    </row>
    <row r="21" spans="1:5" s="561" customFormat="1" ht="15">
      <c r="A21" s="545">
        <v>14</v>
      </c>
      <c r="B21" s="546" t="s">
        <v>686</v>
      </c>
      <c r="C21" s="562">
        <v>24067</v>
      </c>
      <c r="D21" s="562">
        <v>43936</v>
      </c>
      <c r="E21" s="563">
        <v>43936</v>
      </c>
    </row>
    <row r="22" spans="1:5" s="561" customFormat="1" ht="15">
      <c r="A22" s="553">
        <v>15</v>
      </c>
      <c r="B22" s="554" t="s">
        <v>685</v>
      </c>
      <c r="C22" s="525">
        <v>30626</v>
      </c>
      <c r="D22" s="525">
        <v>30626</v>
      </c>
      <c r="E22" s="564">
        <v>30626</v>
      </c>
    </row>
    <row r="23" spans="1:5" s="561" customFormat="1" ht="15">
      <c r="A23" s="553">
        <v>16</v>
      </c>
      <c r="B23" s="554" t="s">
        <v>1235</v>
      </c>
      <c r="C23" s="525"/>
      <c r="D23" s="525"/>
      <c r="E23" s="564"/>
    </row>
    <row r="24" spans="1:5" s="561" customFormat="1" ht="15">
      <c r="A24" s="553">
        <v>17</v>
      </c>
      <c r="B24" s="554" t="s">
        <v>1236</v>
      </c>
      <c r="C24" s="525"/>
      <c r="D24" s="525"/>
      <c r="E24" s="564"/>
    </row>
    <row r="25" spans="1:5" s="561" customFormat="1" ht="15.75" thickBot="1">
      <c r="A25" s="553">
        <v>18</v>
      </c>
      <c r="B25" s="554" t="s">
        <v>1237</v>
      </c>
      <c r="C25" s="525"/>
      <c r="D25" s="525"/>
      <c r="E25" s="564"/>
    </row>
    <row r="26" spans="1:5" s="561" customFormat="1" ht="15.75" thickBot="1">
      <c r="A26" s="557">
        <v>19</v>
      </c>
      <c r="B26" s="558" t="s">
        <v>1238</v>
      </c>
      <c r="C26" s="559">
        <f>SUM(C21:C22,C24:C25)</f>
        <v>54693</v>
      </c>
      <c r="D26" s="559">
        <f>SUM(D21:D22,D24:D25)</f>
        <v>74562</v>
      </c>
      <c r="E26" s="560">
        <f>SUM(E21:E22,E24:E25)</f>
        <v>74562</v>
      </c>
    </row>
    <row r="27" spans="1:5" s="561" customFormat="1" ht="15.75" thickBot="1">
      <c r="A27" s="557">
        <v>20</v>
      </c>
      <c r="B27" s="558" t="s">
        <v>1239</v>
      </c>
      <c r="C27" s="559">
        <f>C20+C26</f>
        <v>1704110</v>
      </c>
      <c r="D27" s="559">
        <f>D20+D26</f>
        <v>1929482</v>
      </c>
      <c r="E27" s="560">
        <f>E20+E26</f>
        <v>1840702</v>
      </c>
    </row>
    <row r="28" spans="1:5" s="544" customFormat="1" ht="12.75">
      <c r="A28" s="545">
        <v>21</v>
      </c>
      <c r="B28" s="546" t="s">
        <v>1240</v>
      </c>
      <c r="C28" s="562"/>
      <c r="D28" s="562"/>
      <c r="E28" s="563"/>
    </row>
    <row r="29" spans="1:5" s="544" customFormat="1" ht="13.5" thickBot="1">
      <c r="A29" s="553">
        <v>22</v>
      </c>
      <c r="B29" s="554" t="s">
        <v>1241</v>
      </c>
      <c r="C29" s="565"/>
      <c r="D29" s="565"/>
      <c r="E29" s="564">
        <v>-6453</v>
      </c>
    </row>
    <row r="30" spans="1:5" s="561" customFormat="1" ht="15.75" thickBot="1">
      <c r="A30" s="557">
        <v>23</v>
      </c>
      <c r="B30" s="558" t="s">
        <v>1242</v>
      </c>
      <c r="C30" s="559">
        <f>SUM(C27:C29)</f>
        <v>1704110</v>
      </c>
      <c r="D30" s="559">
        <f>SUM(D27:D29)</f>
        <v>1929482</v>
      </c>
      <c r="E30" s="560">
        <f>SUM(E27:E29)</f>
        <v>1834249</v>
      </c>
    </row>
    <row r="31" spans="1:5" s="544" customFormat="1" ht="12.75">
      <c r="A31" s="545">
        <v>24</v>
      </c>
      <c r="B31" s="546" t="s">
        <v>630</v>
      </c>
      <c r="C31" s="562">
        <v>184872</v>
      </c>
      <c r="D31" s="562">
        <v>184375</v>
      </c>
      <c r="E31" s="563">
        <v>187779</v>
      </c>
    </row>
    <row r="32" spans="1:5" s="544" customFormat="1" ht="12.75">
      <c r="A32" s="549">
        <v>25</v>
      </c>
      <c r="B32" s="550" t="s">
        <v>1243</v>
      </c>
      <c r="C32" s="502"/>
      <c r="D32" s="502"/>
      <c r="E32" s="566"/>
    </row>
    <row r="33" spans="1:5" s="544" customFormat="1" ht="12.75">
      <c r="A33" s="549">
        <v>26</v>
      </c>
      <c r="B33" s="550" t="s">
        <v>1244</v>
      </c>
      <c r="C33" s="502">
        <v>377934</v>
      </c>
      <c r="D33" s="502">
        <v>264432</v>
      </c>
      <c r="E33" s="566">
        <v>189158</v>
      </c>
    </row>
    <row r="34" spans="1:5" s="544" customFormat="1" ht="12.75">
      <c r="A34" s="549">
        <v>27</v>
      </c>
      <c r="B34" s="550" t="s">
        <v>1245</v>
      </c>
      <c r="C34" s="502">
        <v>0</v>
      </c>
      <c r="D34" s="502">
        <v>206</v>
      </c>
      <c r="E34" s="566">
        <v>206</v>
      </c>
    </row>
    <row r="35" spans="1:5" s="544" customFormat="1" ht="12.75">
      <c r="A35" s="549">
        <v>28</v>
      </c>
      <c r="B35" s="567" t="s">
        <v>1246</v>
      </c>
      <c r="C35" s="502">
        <v>534500</v>
      </c>
      <c r="D35" s="502">
        <v>518141</v>
      </c>
      <c r="E35" s="566">
        <v>546476</v>
      </c>
    </row>
    <row r="36" spans="1:5" s="544" customFormat="1" ht="12.75">
      <c r="A36" s="549">
        <v>29</v>
      </c>
      <c r="B36" s="550" t="s">
        <v>1247</v>
      </c>
      <c r="C36" s="502">
        <v>447100</v>
      </c>
      <c r="D36" s="502">
        <v>435241</v>
      </c>
      <c r="E36" s="566">
        <v>487723</v>
      </c>
    </row>
    <row r="37" spans="1:5" s="544" customFormat="1" ht="12.75">
      <c r="A37" s="549">
        <v>30</v>
      </c>
      <c r="B37" s="550" t="s">
        <v>1248</v>
      </c>
      <c r="C37" s="502">
        <v>2981</v>
      </c>
      <c r="D37" s="502">
        <v>10804</v>
      </c>
      <c r="E37" s="566">
        <v>3132</v>
      </c>
    </row>
    <row r="38" spans="1:5" s="544" customFormat="1" ht="12.75">
      <c r="A38" s="553">
        <v>31</v>
      </c>
      <c r="B38" s="550" t="s">
        <v>1249</v>
      </c>
      <c r="C38" s="502">
        <v>12842</v>
      </c>
      <c r="D38" s="502">
        <v>5019</v>
      </c>
      <c r="E38" s="566">
        <v>5173</v>
      </c>
    </row>
    <row r="39" spans="1:5" s="544" customFormat="1" ht="12.75">
      <c r="A39" s="549">
        <v>32</v>
      </c>
      <c r="B39" s="550" t="s">
        <v>1250</v>
      </c>
      <c r="C39" s="525">
        <v>633099</v>
      </c>
      <c r="D39" s="525">
        <v>875482</v>
      </c>
      <c r="E39" s="564">
        <v>879756</v>
      </c>
    </row>
    <row r="40" spans="1:5" s="544" customFormat="1" ht="12.75">
      <c r="A40" s="553">
        <v>33</v>
      </c>
      <c r="B40" s="568" t="s">
        <v>1251</v>
      </c>
      <c r="C40" s="502">
        <v>633099</v>
      </c>
      <c r="D40" s="502">
        <v>875482</v>
      </c>
      <c r="E40" s="566">
        <v>875482</v>
      </c>
    </row>
    <row r="41" spans="1:5" s="544" customFormat="1" ht="12.75">
      <c r="A41" s="549">
        <v>34</v>
      </c>
      <c r="B41" s="550" t="s">
        <v>1252</v>
      </c>
      <c r="C41" s="502"/>
      <c r="D41" s="502"/>
      <c r="E41" s="566"/>
    </row>
    <row r="42" spans="1:5" s="544" customFormat="1" ht="13.5" thickBot="1">
      <c r="A42" s="553">
        <v>35</v>
      </c>
      <c r="B42" s="546" t="s">
        <v>1253</v>
      </c>
      <c r="C42" s="525">
        <v>15892</v>
      </c>
      <c r="D42" s="525">
        <v>15892</v>
      </c>
      <c r="E42" s="564">
        <v>14991</v>
      </c>
    </row>
    <row r="43" spans="1:5" s="544" customFormat="1" ht="21.75" thickBot="1">
      <c r="A43" s="557">
        <v>36</v>
      </c>
      <c r="B43" s="558" t="s">
        <v>1254</v>
      </c>
      <c r="C43" s="569">
        <f>C31+C32+C33+C34+C35+C37+C38+C39+C41+C42</f>
        <v>1762120</v>
      </c>
      <c r="D43" s="569">
        <f>D31+D32+D33+D34+D35+D37+D38+D39+D41+D42</f>
        <v>1874351</v>
      </c>
      <c r="E43" s="570">
        <f>E31+E32+E33+E34+E35+E37+E38+E39+E41+E42</f>
        <v>1826671</v>
      </c>
    </row>
    <row r="44" spans="1:5" s="544" customFormat="1" ht="12.75">
      <c r="A44" s="545">
        <v>37</v>
      </c>
      <c r="B44" s="546" t="s">
        <v>1255</v>
      </c>
      <c r="C44" s="562">
        <v>9900</v>
      </c>
      <c r="D44" s="562">
        <v>9900</v>
      </c>
      <c r="E44" s="563">
        <v>0</v>
      </c>
    </row>
    <row r="45" spans="1:5" s="544" customFormat="1" ht="12.75">
      <c r="A45" s="549">
        <v>38</v>
      </c>
      <c r="B45" s="546" t="s">
        <v>1256</v>
      </c>
      <c r="C45" s="502">
        <v>0</v>
      </c>
      <c r="D45" s="502">
        <v>0</v>
      </c>
      <c r="E45" s="566">
        <v>108339</v>
      </c>
    </row>
    <row r="46" spans="1:5" s="544" customFormat="1" ht="12.75">
      <c r="A46" s="549">
        <v>39</v>
      </c>
      <c r="B46" s="571" t="s">
        <v>1257</v>
      </c>
      <c r="C46" s="562">
        <v>0</v>
      </c>
      <c r="D46" s="562">
        <v>0</v>
      </c>
      <c r="E46" s="563">
        <v>0</v>
      </c>
    </row>
    <row r="47" spans="1:5" s="544" customFormat="1" ht="12.75">
      <c r="A47" s="545">
        <v>40</v>
      </c>
      <c r="B47" s="554" t="s">
        <v>1258</v>
      </c>
      <c r="C47" s="562">
        <v>0</v>
      </c>
      <c r="D47" s="562">
        <v>0</v>
      </c>
      <c r="E47" s="563">
        <v>0</v>
      </c>
    </row>
    <row r="48" spans="1:5" s="544" customFormat="1" ht="13.5" thickBot="1">
      <c r="A48" s="553">
        <v>41</v>
      </c>
      <c r="B48" s="554" t="s">
        <v>1259</v>
      </c>
      <c r="C48" s="525">
        <v>0</v>
      </c>
      <c r="D48" s="525">
        <v>0</v>
      </c>
      <c r="E48" s="564">
        <v>0</v>
      </c>
    </row>
    <row r="49" spans="1:5" s="544" customFormat="1" ht="13.5" thickBot="1">
      <c r="A49" s="557">
        <v>42</v>
      </c>
      <c r="B49" s="558" t="s">
        <v>1260</v>
      </c>
      <c r="C49" s="569">
        <f>SUM(C44:C45,C47:C48)</f>
        <v>9900</v>
      </c>
      <c r="D49" s="569">
        <f>SUM(D44:D45,D47:D48)</f>
        <v>9900</v>
      </c>
      <c r="E49" s="570">
        <f>SUM(E44:E45,E47:E48)</f>
        <v>108339</v>
      </c>
    </row>
    <row r="50" spans="1:5" s="561" customFormat="1" ht="15.75" thickBot="1">
      <c r="A50" s="572">
        <v>43</v>
      </c>
      <c r="B50" s="573" t="s">
        <v>1261</v>
      </c>
      <c r="C50" s="574">
        <f>C43+C49</f>
        <v>1772020</v>
      </c>
      <c r="D50" s="574">
        <f>D43+D49</f>
        <v>1884251</v>
      </c>
      <c r="E50" s="575">
        <f>E43+E49</f>
        <v>1935010</v>
      </c>
    </row>
    <row r="51" spans="1:5" s="544" customFormat="1" ht="12.75">
      <c r="A51" s="545">
        <v>44</v>
      </c>
      <c r="B51" s="546" t="s">
        <v>1262</v>
      </c>
      <c r="C51" s="562">
        <v>50631</v>
      </c>
      <c r="D51" s="562">
        <v>45231</v>
      </c>
      <c r="E51" s="563">
        <v>45147</v>
      </c>
    </row>
    <row r="52" spans="1:5" s="544" customFormat="1" ht="12.75">
      <c r="A52" s="553">
        <v>45</v>
      </c>
      <c r="B52" s="550" t="s">
        <v>1263</v>
      </c>
      <c r="C52" s="565"/>
      <c r="D52" s="565"/>
      <c r="E52" s="564"/>
    </row>
    <row r="53" spans="1:5" s="544" customFormat="1" ht="13.5" thickBot="1">
      <c r="A53" s="553">
        <v>46</v>
      </c>
      <c r="B53" s="554" t="s">
        <v>1264</v>
      </c>
      <c r="C53" s="576"/>
      <c r="D53" s="576"/>
      <c r="E53" s="564">
        <v>-887</v>
      </c>
    </row>
    <row r="54" spans="1:5" s="544" customFormat="1" ht="13.5" thickBot="1">
      <c r="A54" s="577">
        <v>47</v>
      </c>
      <c r="B54" s="578" t="s">
        <v>1265</v>
      </c>
      <c r="C54" s="569">
        <f>C50+C51+C52+C53</f>
        <v>1822651</v>
      </c>
      <c r="D54" s="569">
        <f>D50+D51+D52+D53</f>
        <v>1929482</v>
      </c>
      <c r="E54" s="579">
        <f>E50+E51+E52+E53</f>
        <v>1979270</v>
      </c>
    </row>
    <row r="55" spans="1:5" s="544" customFormat="1" ht="21.75" thickBot="1">
      <c r="A55" s="580">
        <v>48</v>
      </c>
      <c r="B55" s="558" t="s">
        <v>1266</v>
      </c>
      <c r="C55" s="569">
        <f>C43-C20</f>
        <v>112703</v>
      </c>
      <c r="D55" s="569">
        <f>D43-D20</f>
        <v>19431</v>
      </c>
      <c r="E55" s="570">
        <f>E43-E20</f>
        <v>60531</v>
      </c>
    </row>
    <row r="56" spans="1:5" s="544" customFormat="1" ht="32.25" thickBot="1">
      <c r="A56" s="580">
        <v>49</v>
      </c>
      <c r="B56" s="558" t="s">
        <v>1267</v>
      </c>
      <c r="C56" s="569">
        <f>+C55+C51-C28</f>
        <v>163334</v>
      </c>
      <c r="D56" s="569">
        <f>+D55+D51-D28</f>
        <v>64662</v>
      </c>
      <c r="E56" s="570">
        <f>+E55+E51-E28</f>
        <v>105678</v>
      </c>
    </row>
    <row r="57" spans="1:5" s="544" customFormat="1" ht="13.5" thickBot="1">
      <c r="A57" s="580">
        <v>50</v>
      </c>
      <c r="B57" s="558" t="s">
        <v>1268</v>
      </c>
      <c r="C57" s="569">
        <f>+C49-C26</f>
        <v>-44793</v>
      </c>
      <c r="D57" s="569">
        <f>+D49-D26</f>
        <v>-64662</v>
      </c>
      <c r="E57" s="570">
        <f>+E49-E26</f>
        <v>33777</v>
      </c>
    </row>
    <row r="58" spans="1:5" s="544" customFormat="1" ht="13.5" thickBot="1">
      <c r="A58" s="581">
        <v>51</v>
      </c>
      <c r="B58" s="573" t="s">
        <v>1269</v>
      </c>
      <c r="C58" s="582"/>
      <c r="D58" s="582"/>
      <c r="E58" s="575">
        <f>+E52+E53-E29</f>
        <v>5566</v>
      </c>
    </row>
    <row r="59" ht="15.75">
      <c r="B59" s="583"/>
    </row>
  </sheetData>
  <sheetProtection/>
  <mergeCells count="8">
    <mergeCell ref="A5:A6"/>
    <mergeCell ref="B5:B6"/>
    <mergeCell ref="E5:E6"/>
    <mergeCell ref="C6:D6"/>
    <mergeCell ref="A1:E1"/>
    <mergeCell ref="A2:E2"/>
    <mergeCell ref="A3:E3"/>
    <mergeCell ref="A4:E4"/>
  </mergeCells>
  <printOptions horizontalCentered="1"/>
  <pageMargins left="0.2755905511811024" right="0.2362204724409449" top="0.5511811023622047" bottom="0.6299212598425197" header="0.2755905511811024" footer="0.2755905511811024"/>
  <pageSetup horizontalDpi="300" verticalDpi="300" orientation="portrait" paperSize="9" scale="85" r:id="rId1"/>
  <headerFooter alignWithMargins="0">
    <oddHeader>&amp;R&amp;"Times New Roman CE,Félkövér dőlt"&amp;12Z.6.sz.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6.50390625" style="479" customWidth="1"/>
    <col min="2" max="2" width="49.50390625" style="537" customWidth="1"/>
    <col min="3" max="3" width="16.00390625" style="479" customWidth="1"/>
    <col min="4" max="4" width="14.875" style="479" customWidth="1"/>
    <col min="5" max="6" width="16.00390625" style="479" customWidth="1"/>
    <col min="7" max="7" width="14.00390625" style="479" customWidth="1"/>
    <col min="8" max="8" width="16.00390625" style="479" customWidth="1"/>
    <col min="9" max="16384" width="9.375" style="479" customWidth="1"/>
  </cols>
  <sheetData>
    <row r="1" spans="1:8" s="584" customFormat="1" ht="25.5" customHeight="1">
      <c r="A1" s="1348" t="s">
        <v>1334</v>
      </c>
      <c r="B1" s="1348"/>
      <c r="C1" s="1348"/>
      <c r="D1" s="1348"/>
      <c r="E1" s="1348"/>
      <c r="F1" s="1348"/>
      <c r="G1" s="1348"/>
      <c r="H1" s="1348"/>
    </row>
    <row r="2" spans="1:8" s="585" customFormat="1" ht="18" customHeight="1">
      <c r="A2" s="1343" t="s">
        <v>1270</v>
      </c>
      <c r="B2" s="1343"/>
      <c r="C2" s="1343"/>
      <c r="D2" s="1343"/>
      <c r="E2" s="1343"/>
      <c r="F2" s="1343"/>
      <c r="G2" s="1343"/>
      <c r="H2" s="1343"/>
    </row>
    <row r="3" spans="1:8" s="584" customFormat="1" ht="16.5" customHeight="1">
      <c r="A3" s="1349" t="s">
        <v>1220</v>
      </c>
      <c r="B3" s="1349"/>
      <c r="C3" s="1349"/>
      <c r="D3" s="1349"/>
      <c r="E3" s="1349"/>
      <c r="F3" s="1349"/>
      <c r="G3" s="1349"/>
      <c r="H3" s="1349"/>
    </row>
    <row r="4" spans="1:8" s="537" customFormat="1" ht="13.5" customHeight="1" thickBot="1">
      <c r="A4" s="1359" t="s">
        <v>1155</v>
      </c>
      <c r="B4" s="1359"/>
      <c r="C4" s="1359"/>
      <c r="D4" s="1359"/>
      <c r="E4" s="1359"/>
      <c r="F4" s="1359"/>
      <c r="G4" s="1359"/>
      <c r="H4" s="1359"/>
    </row>
    <row r="5" spans="1:8" ht="54" customHeight="1" thickBot="1">
      <c r="A5" s="586" t="s">
        <v>594</v>
      </c>
      <c r="B5" s="587" t="s">
        <v>636</v>
      </c>
      <c r="C5" s="588" t="s">
        <v>1189</v>
      </c>
      <c r="D5" s="588" t="s">
        <v>1190</v>
      </c>
      <c r="E5" s="589" t="s">
        <v>1191</v>
      </c>
      <c r="F5" s="588" t="s">
        <v>1192</v>
      </c>
      <c r="G5" s="588" t="s">
        <v>1190</v>
      </c>
      <c r="H5" s="589" t="s">
        <v>1193</v>
      </c>
    </row>
    <row r="6" spans="1:8" s="544" customFormat="1" ht="18" customHeight="1">
      <c r="A6" s="590">
        <v>1</v>
      </c>
      <c r="B6" s="591" t="s">
        <v>1271</v>
      </c>
      <c r="C6" s="592">
        <v>70748</v>
      </c>
      <c r="D6" s="593"/>
      <c r="E6" s="594">
        <f>D6+C6</f>
        <v>70748</v>
      </c>
      <c r="F6" s="593">
        <v>170622</v>
      </c>
      <c r="G6" s="593"/>
      <c r="H6" s="596">
        <f>G6+F6</f>
        <v>170622</v>
      </c>
    </row>
    <row r="7" spans="1:8" s="544" customFormat="1" ht="25.5" customHeight="1">
      <c r="A7" s="549">
        <v>2</v>
      </c>
      <c r="B7" s="597" t="s">
        <v>1272</v>
      </c>
      <c r="C7" s="551">
        <v>-30626</v>
      </c>
      <c r="D7" s="598"/>
      <c r="E7" s="599">
        <f>D7+C7</f>
        <v>-30626</v>
      </c>
      <c r="F7" s="598">
        <v>0</v>
      </c>
      <c r="G7" s="598"/>
      <c r="H7" s="601">
        <f>G7+F7</f>
        <v>0</v>
      </c>
    </row>
    <row r="8" spans="1:8" s="544" customFormat="1" ht="22.5">
      <c r="A8" s="549">
        <v>3</v>
      </c>
      <c r="B8" s="597" t="s">
        <v>1273</v>
      </c>
      <c r="C8" s="551">
        <v>7085</v>
      </c>
      <c r="D8" s="598"/>
      <c r="E8" s="599">
        <f>D8+C8</f>
        <v>7085</v>
      </c>
      <c r="F8" s="598">
        <v>1519</v>
      </c>
      <c r="G8" s="598"/>
      <c r="H8" s="601">
        <f>G8+F8</f>
        <v>1519</v>
      </c>
    </row>
    <row r="9" spans="1:8" s="544" customFormat="1" ht="18" customHeight="1">
      <c r="A9" s="549">
        <v>4</v>
      </c>
      <c r="B9" s="597" t="s">
        <v>1274</v>
      </c>
      <c r="C9" s="551">
        <v>0</v>
      </c>
      <c r="D9" s="598">
        <v>0</v>
      </c>
      <c r="E9" s="599">
        <f>D9+C9</f>
        <v>0</v>
      </c>
      <c r="F9" s="600"/>
      <c r="G9" s="598"/>
      <c r="H9" s="601">
        <f>G9+F9</f>
        <v>0</v>
      </c>
    </row>
    <row r="10" spans="1:8" s="544" customFormat="1" ht="23.25" thickBot="1">
      <c r="A10" s="602">
        <v>5</v>
      </c>
      <c r="B10" s="603" t="s">
        <v>1275</v>
      </c>
      <c r="C10" s="604"/>
      <c r="D10" s="605"/>
      <c r="E10" s="606"/>
      <c r="F10" s="607"/>
      <c r="G10" s="605"/>
      <c r="H10" s="608"/>
    </row>
    <row r="11" spans="1:9" s="510" customFormat="1" ht="18" customHeight="1" thickBot="1">
      <c r="A11" s="557">
        <v>6</v>
      </c>
      <c r="B11" s="609" t="s">
        <v>1276</v>
      </c>
      <c r="C11" s="610">
        <f aca="true" t="shared" si="0" ref="C11:H11">+C6+C7+C8-C9-C10</f>
        <v>47207</v>
      </c>
      <c r="D11" s="610">
        <f t="shared" si="0"/>
        <v>0</v>
      </c>
      <c r="E11" s="610">
        <f t="shared" si="0"/>
        <v>47207</v>
      </c>
      <c r="F11" s="610">
        <f t="shared" si="0"/>
        <v>172141</v>
      </c>
      <c r="G11" s="610">
        <f t="shared" si="0"/>
        <v>0</v>
      </c>
      <c r="H11" s="611">
        <f t="shared" si="0"/>
        <v>172141</v>
      </c>
      <c r="I11" s="612"/>
    </row>
    <row r="12" spans="1:9" s="544" customFormat="1" ht="18" customHeight="1">
      <c r="A12" s="545">
        <v>7</v>
      </c>
      <c r="B12" s="613" t="s">
        <v>1277</v>
      </c>
      <c r="C12" s="547">
        <v>-58511</v>
      </c>
      <c r="D12" s="614"/>
      <c r="E12" s="615">
        <f>D12+C12</f>
        <v>-58511</v>
      </c>
      <c r="F12" s="614">
        <v>-2575</v>
      </c>
      <c r="G12" s="614"/>
      <c r="H12" s="617">
        <f>G12+F12</f>
        <v>-2575</v>
      </c>
      <c r="I12" s="618"/>
    </row>
    <row r="13" spans="1:9" s="544" customFormat="1" ht="18" customHeight="1" thickBot="1">
      <c r="A13" s="553">
        <v>8</v>
      </c>
      <c r="B13" s="619" t="s">
        <v>1278</v>
      </c>
      <c r="C13" s="555"/>
      <c r="D13" s="620"/>
      <c r="E13" s="621">
        <f>D13+C13</f>
        <v>0</v>
      </c>
      <c r="F13" s="622"/>
      <c r="G13" s="620"/>
      <c r="H13" s="623">
        <f>G13+F13</f>
        <v>0</v>
      </c>
      <c r="I13" s="618"/>
    </row>
    <row r="14" spans="1:9" s="544" customFormat="1" ht="27" customHeight="1" thickBot="1">
      <c r="A14" s="580">
        <v>9</v>
      </c>
      <c r="B14" s="624" t="s">
        <v>1279</v>
      </c>
      <c r="C14" s="625">
        <f aca="true" t="shared" si="1" ref="C14:H14">+C11+C12+C13</f>
        <v>-11304</v>
      </c>
      <c r="D14" s="625">
        <f t="shared" si="1"/>
        <v>0</v>
      </c>
      <c r="E14" s="625">
        <f t="shared" si="1"/>
        <v>-11304</v>
      </c>
      <c r="F14" s="625">
        <f t="shared" si="1"/>
        <v>169566</v>
      </c>
      <c r="G14" s="625">
        <f t="shared" si="1"/>
        <v>0</v>
      </c>
      <c r="H14" s="626">
        <f t="shared" si="1"/>
        <v>169566</v>
      </c>
      <c r="I14" s="618"/>
    </row>
    <row r="15" spans="1:9" s="544" customFormat="1" ht="28.5" customHeight="1">
      <c r="A15" s="590">
        <v>10</v>
      </c>
      <c r="B15" s="627" t="s">
        <v>1280</v>
      </c>
      <c r="C15" s="592"/>
      <c r="D15" s="593"/>
      <c r="E15" s="594">
        <f>D15+C15</f>
        <v>0</v>
      </c>
      <c r="F15" s="595"/>
      <c r="G15" s="593"/>
      <c r="H15" s="596">
        <f>G15+F15</f>
        <v>0</v>
      </c>
      <c r="I15" s="618"/>
    </row>
    <row r="16" spans="1:9" s="544" customFormat="1" ht="28.5" customHeight="1" thickBot="1">
      <c r="A16" s="602">
        <v>11</v>
      </c>
      <c r="B16" s="628" t="s">
        <v>1281</v>
      </c>
      <c r="C16" s="604"/>
      <c r="D16" s="605"/>
      <c r="E16" s="606"/>
      <c r="F16" s="607"/>
      <c r="G16" s="605"/>
      <c r="H16" s="608"/>
      <c r="I16" s="618"/>
    </row>
    <row r="17" spans="1:9" s="510" customFormat="1" ht="18" customHeight="1" thickBot="1">
      <c r="A17" s="557">
        <v>12</v>
      </c>
      <c r="B17" s="609" t="s">
        <v>1282</v>
      </c>
      <c r="C17" s="484">
        <f aca="true" t="shared" si="2" ref="C17:H17">+C14+C15+C16</f>
        <v>-11304</v>
      </c>
      <c r="D17" s="484">
        <f t="shared" si="2"/>
        <v>0</v>
      </c>
      <c r="E17" s="484">
        <f t="shared" si="2"/>
        <v>-11304</v>
      </c>
      <c r="F17" s="484">
        <f t="shared" si="2"/>
        <v>169566</v>
      </c>
      <c r="G17" s="484">
        <f t="shared" si="2"/>
        <v>0</v>
      </c>
      <c r="H17" s="629">
        <f t="shared" si="2"/>
        <v>169566</v>
      </c>
      <c r="I17" s="612"/>
    </row>
    <row r="18" spans="1:9" s="544" customFormat="1" ht="33.75">
      <c r="A18" s="545">
        <v>13</v>
      </c>
      <c r="B18" s="630" t="s">
        <v>1283</v>
      </c>
      <c r="C18" s="547"/>
      <c r="D18" s="614"/>
      <c r="E18" s="615">
        <f>D18+C18</f>
        <v>0</v>
      </c>
      <c r="F18" s="616"/>
      <c r="G18" s="614"/>
      <c r="H18" s="617">
        <f>G18+F18</f>
        <v>0</v>
      </c>
      <c r="I18" s="618"/>
    </row>
    <row r="19" spans="1:8" s="544" customFormat="1" ht="18" customHeight="1">
      <c r="A19" s="549">
        <v>14</v>
      </c>
      <c r="B19" s="597" t="s">
        <v>1284</v>
      </c>
      <c r="C19" s="551">
        <v>3221</v>
      </c>
      <c r="D19" s="598"/>
      <c r="E19" s="599">
        <f>D19+C19</f>
        <v>3221</v>
      </c>
      <c r="F19" s="600">
        <v>5567</v>
      </c>
      <c r="G19" s="598"/>
      <c r="H19" s="601">
        <f>G19+F19</f>
        <v>5567</v>
      </c>
    </row>
    <row r="20" spans="1:8" s="544" customFormat="1" ht="18" customHeight="1" thickBot="1">
      <c r="A20" s="631">
        <v>15</v>
      </c>
      <c r="B20" s="632" t="s">
        <v>1285</v>
      </c>
      <c r="C20" s="633">
        <v>18733</v>
      </c>
      <c r="D20" s="634"/>
      <c r="E20" s="635">
        <f>D20+C20</f>
        <v>18733</v>
      </c>
      <c r="F20" s="636">
        <v>163999</v>
      </c>
      <c r="G20" s="634"/>
      <c r="H20" s="637">
        <f>G20+F20</f>
        <v>163999</v>
      </c>
    </row>
    <row r="25" ht="12.75">
      <c r="B25" s="479"/>
    </row>
    <row r="26" ht="12.75" customHeight="1">
      <c r="B26" s="479"/>
    </row>
    <row r="27" ht="12.75">
      <c r="B27" s="479"/>
    </row>
    <row r="28" ht="12.75">
      <c r="B28" s="479"/>
    </row>
    <row r="29" ht="12.75">
      <c r="B29" s="479"/>
    </row>
  </sheetData>
  <sheetProtection sheet="1" objects="1" scenarios="1"/>
  <mergeCells count="4">
    <mergeCell ref="A1:H1"/>
    <mergeCell ref="A2:H2"/>
    <mergeCell ref="A3:H3"/>
    <mergeCell ref="A4:H4"/>
  </mergeCells>
  <printOptions horizontalCentered="1"/>
  <pageMargins left="0.7874015748031497" right="0.8661417322834646" top="0.984251968503937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dőlt"&amp;11Z.7.sz. melléklet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2" sqref="A2:H2"/>
    </sheetView>
  </sheetViews>
  <sheetFormatPr defaultColWidth="9.00390625" defaultRowHeight="12.75"/>
  <cols>
    <col min="1" max="1" width="5.625" style="479" customWidth="1"/>
    <col min="2" max="2" width="62.375" style="537" customWidth="1"/>
    <col min="3" max="3" width="16.375" style="479" customWidth="1"/>
    <col min="4" max="4" width="12.875" style="479" customWidth="1"/>
    <col min="5" max="5" width="16.00390625" style="479" customWidth="1"/>
    <col min="6" max="6" width="14.875" style="479" customWidth="1"/>
    <col min="7" max="7" width="12.875" style="479" customWidth="1"/>
    <col min="8" max="8" width="16.00390625" style="479" customWidth="1"/>
    <col min="9" max="16384" width="9.375" style="479" customWidth="1"/>
  </cols>
  <sheetData>
    <row r="1" spans="1:8" s="638" customFormat="1" ht="37.5" customHeight="1">
      <c r="A1" s="1341" t="s">
        <v>1334</v>
      </c>
      <c r="B1" s="1341"/>
      <c r="C1" s="1341"/>
      <c r="D1" s="1341"/>
      <c r="E1" s="1341"/>
      <c r="F1" s="1341"/>
      <c r="G1" s="1341"/>
      <c r="H1" s="1341"/>
    </row>
    <row r="2" spans="1:8" s="638" customFormat="1" ht="20.25" customHeight="1">
      <c r="A2" s="1343" t="s">
        <v>1286</v>
      </c>
      <c r="B2" s="1343"/>
      <c r="C2" s="1343"/>
      <c r="D2" s="1343"/>
      <c r="E2" s="1343"/>
      <c r="F2" s="1343"/>
      <c r="G2" s="1343"/>
      <c r="H2" s="1343"/>
    </row>
    <row r="3" spans="1:8" s="638" customFormat="1" ht="18.75" customHeight="1">
      <c r="A3" s="1360" t="s">
        <v>1220</v>
      </c>
      <c r="B3" s="1360"/>
      <c r="C3" s="1360"/>
      <c r="D3" s="1360"/>
      <c r="E3" s="1360"/>
      <c r="F3" s="1360"/>
      <c r="G3" s="1360"/>
      <c r="H3" s="1360"/>
    </row>
    <row r="4" spans="1:8" s="537" customFormat="1" ht="13.5" customHeight="1" thickBot="1">
      <c r="A4" s="1359" t="s">
        <v>1155</v>
      </c>
      <c r="B4" s="1359"/>
      <c r="C4" s="1359"/>
      <c r="D4" s="1359"/>
      <c r="E4" s="1359"/>
      <c r="F4" s="1359"/>
      <c r="G4" s="1359"/>
      <c r="H4" s="1359"/>
    </row>
    <row r="5" spans="1:8" ht="49.5" customHeight="1" thickBot="1">
      <c r="A5" s="586" t="s">
        <v>594</v>
      </c>
      <c r="B5" s="639" t="s">
        <v>636</v>
      </c>
      <c r="C5" s="640" t="s">
        <v>1189</v>
      </c>
      <c r="D5" s="588" t="s">
        <v>1190</v>
      </c>
      <c r="E5" s="589" t="s">
        <v>1191</v>
      </c>
      <c r="F5" s="641" t="s">
        <v>1192</v>
      </c>
      <c r="G5" s="588" t="s">
        <v>1190</v>
      </c>
      <c r="H5" s="589" t="s">
        <v>1193</v>
      </c>
    </row>
    <row r="6" spans="1:8" s="544" customFormat="1" ht="24" customHeight="1">
      <c r="A6" s="642">
        <v>1</v>
      </c>
      <c r="B6" s="643" t="s">
        <v>1287</v>
      </c>
      <c r="C6" s="644"/>
      <c r="D6" s="490"/>
      <c r="E6" s="645">
        <f>C6+D6</f>
        <v>0</v>
      </c>
      <c r="F6" s="644"/>
      <c r="G6" s="512"/>
      <c r="H6" s="646">
        <f>F6+G6</f>
        <v>0</v>
      </c>
    </row>
    <row r="7" spans="1:8" s="544" customFormat="1" ht="24" customHeight="1">
      <c r="A7" s="647">
        <v>2</v>
      </c>
      <c r="B7" s="648" t="s">
        <v>1288</v>
      </c>
      <c r="C7" s="649"/>
      <c r="D7" s="502"/>
      <c r="E7" s="650">
        <f>C7+D7</f>
        <v>0</v>
      </c>
      <c r="F7" s="649"/>
      <c r="G7" s="502"/>
      <c r="H7" s="651">
        <f>F7+G7</f>
        <v>0</v>
      </c>
    </row>
    <row r="8" spans="1:8" s="510" customFormat="1" ht="24" customHeight="1" thickBot="1">
      <c r="A8" s="652">
        <v>3</v>
      </c>
      <c r="B8" s="653" t="s">
        <v>1289</v>
      </c>
      <c r="C8" s="654"/>
      <c r="D8" s="525"/>
      <c r="E8" s="655">
        <f>C8+D8</f>
        <v>0</v>
      </c>
      <c r="F8" s="654"/>
      <c r="G8" s="525"/>
      <c r="H8" s="656">
        <f>F8+G8</f>
        <v>0</v>
      </c>
    </row>
    <row r="9" spans="1:8" s="544" customFormat="1" ht="24" customHeight="1" thickBot="1">
      <c r="A9" s="657" t="s">
        <v>1290</v>
      </c>
      <c r="B9" s="658" t="s">
        <v>1291</v>
      </c>
      <c r="C9" s="659">
        <f aca="true" t="shared" si="0" ref="C9:H9">+C6+C7+C8</f>
        <v>0</v>
      </c>
      <c r="D9" s="660">
        <f t="shared" si="0"/>
        <v>0</v>
      </c>
      <c r="E9" s="661">
        <f t="shared" si="0"/>
        <v>0</v>
      </c>
      <c r="F9" s="659">
        <f t="shared" si="0"/>
        <v>0</v>
      </c>
      <c r="G9" s="660">
        <f t="shared" si="0"/>
        <v>0</v>
      </c>
      <c r="H9" s="662">
        <f t="shared" si="0"/>
        <v>0</v>
      </c>
    </row>
    <row r="10" spans="1:8" s="544" customFormat="1" ht="24" customHeight="1">
      <c r="A10" s="663">
        <v>4</v>
      </c>
      <c r="B10" s="664" t="s">
        <v>1292</v>
      </c>
      <c r="C10" s="665"/>
      <c r="D10" s="562"/>
      <c r="E10" s="666">
        <f>C10+D10</f>
        <v>0</v>
      </c>
      <c r="F10" s="665"/>
      <c r="G10" s="562"/>
      <c r="H10" s="667">
        <f>F10+G10</f>
        <v>0</v>
      </c>
    </row>
    <row r="11" spans="1:8" s="544" customFormat="1" ht="24" customHeight="1">
      <c r="A11" s="647">
        <v>5</v>
      </c>
      <c r="B11" s="648" t="s">
        <v>1293</v>
      </c>
      <c r="C11" s="649"/>
      <c r="D11" s="502"/>
      <c r="E11" s="650">
        <f>C11+D11</f>
        <v>0</v>
      </c>
      <c r="F11" s="649"/>
      <c r="G11" s="502"/>
      <c r="H11" s="651">
        <f>F11+G11</f>
        <v>0</v>
      </c>
    </row>
    <row r="12" spans="1:8" s="510" customFormat="1" ht="24" customHeight="1" thickBot="1">
      <c r="A12" s="652">
        <v>6</v>
      </c>
      <c r="B12" s="668" t="s">
        <v>1294</v>
      </c>
      <c r="C12" s="654"/>
      <c r="D12" s="525"/>
      <c r="E12" s="655">
        <f>C12+D12</f>
        <v>0</v>
      </c>
      <c r="F12" s="654"/>
      <c r="G12" s="525"/>
      <c r="H12" s="656">
        <f>F12+G12</f>
        <v>0</v>
      </c>
    </row>
    <row r="13" spans="1:8" s="670" customFormat="1" ht="21" customHeight="1" thickBot="1">
      <c r="A13" s="657" t="s">
        <v>1295</v>
      </c>
      <c r="B13" s="669" t="s">
        <v>1296</v>
      </c>
      <c r="C13" s="659">
        <f aca="true" t="shared" si="1" ref="C13:H13">+C10+C11+C12</f>
        <v>0</v>
      </c>
      <c r="D13" s="660">
        <f t="shared" si="1"/>
        <v>0</v>
      </c>
      <c r="E13" s="661">
        <f t="shared" si="1"/>
        <v>0</v>
      </c>
      <c r="F13" s="659">
        <f t="shared" si="1"/>
        <v>0</v>
      </c>
      <c r="G13" s="660">
        <f t="shared" si="1"/>
        <v>0</v>
      </c>
      <c r="H13" s="662">
        <f t="shared" si="1"/>
        <v>0</v>
      </c>
    </row>
    <row r="14" spans="1:8" s="510" customFormat="1" ht="22.5" customHeight="1" thickBot="1">
      <c r="A14" s="657" t="s">
        <v>1297</v>
      </c>
      <c r="B14" s="669" t="s">
        <v>1298</v>
      </c>
      <c r="C14" s="659">
        <f aca="true" t="shared" si="2" ref="C14:H14">+C9-C13</f>
        <v>0</v>
      </c>
      <c r="D14" s="660">
        <f t="shared" si="2"/>
        <v>0</v>
      </c>
      <c r="E14" s="661">
        <f t="shared" si="2"/>
        <v>0</v>
      </c>
      <c r="F14" s="659">
        <f t="shared" si="2"/>
        <v>0</v>
      </c>
      <c r="G14" s="660">
        <f t="shared" si="2"/>
        <v>0</v>
      </c>
      <c r="H14" s="662">
        <f t="shared" si="2"/>
        <v>0</v>
      </c>
    </row>
    <row r="15" spans="1:8" ht="18.75" customHeight="1">
      <c r="A15" s="663">
        <v>7</v>
      </c>
      <c r="B15" s="671" t="s">
        <v>1299</v>
      </c>
      <c r="C15" s="672"/>
      <c r="D15" s="673"/>
      <c r="E15" s="666">
        <f>C15+D15</f>
        <v>0</v>
      </c>
      <c r="F15" s="672"/>
      <c r="G15" s="673"/>
      <c r="H15" s="667">
        <f>F15+G15</f>
        <v>0</v>
      </c>
    </row>
    <row r="16" spans="1:8" ht="28.5" customHeight="1">
      <c r="A16" s="647">
        <v>8</v>
      </c>
      <c r="B16" s="674" t="s">
        <v>1300</v>
      </c>
      <c r="C16" s="675"/>
      <c r="D16" s="676"/>
      <c r="E16" s="650">
        <f>C16+D16</f>
        <v>0</v>
      </c>
      <c r="F16" s="675"/>
      <c r="G16" s="676"/>
      <c r="H16" s="651">
        <f>F16+G16</f>
        <v>0</v>
      </c>
    </row>
    <row r="17" spans="1:8" ht="28.5" customHeight="1" thickBot="1">
      <c r="A17" s="652">
        <v>9</v>
      </c>
      <c r="B17" s="677" t="s">
        <v>1301</v>
      </c>
      <c r="C17" s="678"/>
      <c r="D17" s="679"/>
      <c r="E17" s="655">
        <f>C17+D17</f>
        <v>0</v>
      </c>
      <c r="F17" s="678"/>
      <c r="G17" s="679"/>
      <c r="H17" s="656">
        <f>F17+G17</f>
        <v>0</v>
      </c>
    </row>
    <row r="18" spans="1:8" ht="23.25" customHeight="1" thickBot="1">
      <c r="A18" s="657" t="s">
        <v>1302</v>
      </c>
      <c r="B18" s="680" t="s">
        <v>1303</v>
      </c>
      <c r="C18" s="681">
        <f aca="true" t="shared" si="3" ref="C18:H18">+C14-C15-C16+C17</f>
        <v>0</v>
      </c>
      <c r="D18" s="682">
        <f t="shared" si="3"/>
        <v>0</v>
      </c>
      <c r="E18" s="683">
        <f t="shared" si="3"/>
        <v>0</v>
      </c>
      <c r="F18" s="681">
        <f t="shared" si="3"/>
        <v>0</v>
      </c>
      <c r="G18" s="682">
        <f t="shared" si="3"/>
        <v>0</v>
      </c>
      <c r="H18" s="684">
        <f t="shared" si="3"/>
        <v>0</v>
      </c>
    </row>
    <row r="19" spans="1:8" ht="17.25" customHeight="1" thickBot="1">
      <c r="A19" s="657" t="s">
        <v>1304</v>
      </c>
      <c r="B19" s="680" t="s">
        <v>1305</v>
      </c>
      <c r="C19" s="685"/>
      <c r="D19" s="686"/>
      <c r="E19" s="687">
        <f>C19+D19</f>
        <v>0</v>
      </c>
      <c r="F19" s="685"/>
      <c r="G19" s="686"/>
      <c r="H19" s="688">
        <f>F19+G19</f>
        <v>0</v>
      </c>
    </row>
    <row r="20" spans="1:8" ht="17.25" customHeight="1" thickBot="1">
      <c r="A20" s="657" t="s">
        <v>1306</v>
      </c>
      <c r="B20" s="680" t="s">
        <v>1307</v>
      </c>
      <c r="C20" s="689">
        <f aca="true" t="shared" si="4" ref="C20:H20">+C14-C16-C17-C19</f>
        <v>0</v>
      </c>
      <c r="D20" s="690">
        <f t="shared" si="4"/>
        <v>0</v>
      </c>
      <c r="E20" s="691">
        <f t="shared" si="4"/>
        <v>0</v>
      </c>
      <c r="F20" s="689">
        <f t="shared" si="4"/>
        <v>0</v>
      </c>
      <c r="G20" s="690">
        <f t="shared" si="4"/>
        <v>0</v>
      </c>
      <c r="H20" s="692">
        <f t="shared" si="4"/>
        <v>0</v>
      </c>
    </row>
    <row r="21" ht="12.75" customHeight="1">
      <c r="B21" s="479"/>
    </row>
    <row r="22" ht="12.75">
      <c r="B22" s="479"/>
    </row>
    <row r="23" ht="12.75">
      <c r="B23" s="479"/>
    </row>
  </sheetData>
  <sheetProtection/>
  <mergeCells count="4">
    <mergeCell ref="A1:H1"/>
    <mergeCell ref="A2:H2"/>
    <mergeCell ref="A3:H3"/>
    <mergeCell ref="A4:H4"/>
  </mergeCells>
  <printOptions horizontalCentered="1"/>
  <pageMargins left="0.5905511811023623" right="0.5905511811023623" top="0.7874015748031497" bottom="0.787401574803149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dőlt"&amp;11 Z.8.sz.. melléklet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6.875" style="994" customWidth="1"/>
    <col min="2" max="2" width="36.00390625" style="948" customWidth="1"/>
    <col min="3" max="3" width="17.00390625" style="948" customWidth="1"/>
    <col min="4" max="9" width="12.875" style="948" customWidth="1"/>
    <col min="10" max="10" width="13.875" style="948" customWidth="1"/>
    <col min="11" max="16384" width="9.375" style="948" customWidth="1"/>
  </cols>
  <sheetData>
    <row r="1" spans="1:10" ht="14.25" thickBot="1">
      <c r="A1" s="945"/>
      <c r="B1" s="946"/>
      <c r="C1" s="946"/>
      <c r="D1" s="946"/>
      <c r="E1" s="946"/>
      <c r="F1" s="946"/>
      <c r="G1" s="946"/>
      <c r="H1" s="946"/>
      <c r="I1" s="946"/>
      <c r="J1" s="947" t="s">
        <v>635</v>
      </c>
    </row>
    <row r="2" spans="1:10" s="952" customFormat="1" ht="26.25" customHeight="1">
      <c r="A2" s="1363" t="s">
        <v>638</v>
      </c>
      <c r="B2" s="1365" t="s">
        <v>430</v>
      </c>
      <c r="C2" s="1365" t="s">
        <v>431</v>
      </c>
      <c r="D2" s="1365" t="s">
        <v>432</v>
      </c>
      <c r="E2" s="1365" t="s">
        <v>433</v>
      </c>
      <c r="F2" s="949" t="s">
        <v>434</v>
      </c>
      <c r="G2" s="950"/>
      <c r="H2" s="950"/>
      <c r="I2" s="951"/>
      <c r="J2" s="1361" t="s">
        <v>435</v>
      </c>
    </row>
    <row r="3" spans="1:10" s="956" customFormat="1" ht="32.25" customHeight="1" thickBot="1">
      <c r="A3" s="1364"/>
      <c r="B3" s="1366"/>
      <c r="C3" s="1366"/>
      <c r="D3" s="1367"/>
      <c r="E3" s="1367"/>
      <c r="F3" s="953" t="s">
        <v>436</v>
      </c>
      <c r="G3" s="954" t="s">
        <v>437</v>
      </c>
      <c r="H3" s="954" t="s">
        <v>438</v>
      </c>
      <c r="I3" s="955" t="s">
        <v>439</v>
      </c>
      <c r="J3" s="1362"/>
    </row>
    <row r="4" spans="1:10" s="961" customFormat="1" ht="13.5" customHeight="1" thickBot="1">
      <c r="A4" s="957">
        <v>1</v>
      </c>
      <c r="B4" s="958">
        <v>2</v>
      </c>
      <c r="C4" s="959">
        <v>3</v>
      </c>
      <c r="D4" s="959">
        <v>4</v>
      </c>
      <c r="E4" s="959">
        <v>5</v>
      </c>
      <c r="F4" s="959">
        <v>6</v>
      </c>
      <c r="G4" s="959">
        <v>7</v>
      </c>
      <c r="H4" s="959">
        <v>8</v>
      </c>
      <c r="I4" s="959">
        <v>9</v>
      </c>
      <c r="J4" s="960" t="s">
        <v>440</v>
      </c>
    </row>
    <row r="5" spans="1:10" ht="33.75" customHeight="1">
      <c r="A5" s="962" t="s">
        <v>596</v>
      </c>
      <c r="B5" s="963" t="s">
        <v>441</v>
      </c>
      <c r="C5" s="964"/>
      <c r="D5" s="965">
        <f aca="true" t="shared" si="0" ref="D5:I5">SUM(D6:D7)</f>
        <v>108339</v>
      </c>
      <c r="E5" s="965">
        <f t="shared" si="0"/>
        <v>0</v>
      </c>
      <c r="F5" s="965">
        <f t="shared" si="0"/>
        <v>108339</v>
      </c>
      <c r="G5" s="965">
        <f t="shared" si="0"/>
        <v>0</v>
      </c>
      <c r="H5" s="965">
        <f t="shared" si="0"/>
        <v>0</v>
      </c>
      <c r="I5" s="966">
        <f t="shared" si="0"/>
        <v>0</v>
      </c>
      <c r="J5" s="967">
        <f aca="true" t="shared" si="1" ref="J5:J17">SUM(F5:I5)</f>
        <v>108339</v>
      </c>
    </row>
    <row r="6" spans="1:10" ht="21" customHeight="1">
      <c r="A6" s="968" t="s">
        <v>597</v>
      </c>
      <c r="B6" s="969" t="s">
        <v>448</v>
      </c>
      <c r="C6" s="970">
        <v>2013</v>
      </c>
      <c r="D6" s="971">
        <v>108339</v>
      </c>
      <c r="E6" s="971"/>
      <c r="F6" s="971">
        <v>108339</v>
      </c>
      <c r="G6" s="971"/>
      <c r="H6" s="971"/>
      <c r="I6" s="972"/>
      <c r="J6" s="973">
        <f t="shared" si="1"/>
        <v>108339</v>
      </c>
    </row>
    <row r="7" spans="1:10" ht="21" customHeight="1">
      <c r="A7" s="968" t="s">
        <v>598</v>
      </c>
      <c r="B7" s="969" t="s">
        <v>442</v>
      </c>
      <c r="C7" s="970"/>
      <c r="D7" s="971"/>
      <c r="E7" s="971"/>
      <c r="F7" s="971"/>
      <c r="G7" s="971"/>
      <c r="H7" s="971"/>
      <c r="I7" s="972"/>
      <c r="J7" s="973">
        <f t="shared" si="1"/>
        <v>0</v>
      </c>
    </row>
    <row r="8" spans="1:10" ht="36" customHeight="1">
      <c r="A8" s="968" t="s">
        <v>599</v>
      </c>
      <c r="B8" s="974" t="s">
        <v>443</v>
      </c>
      <c r="C8" s="975"/>
      <c r="D8" s="976">
        <f aca="true" t="shared" si="2" ref="D8:I8">SUM(D9:D10)</f>
        <v>37621</v>
      </c>
      <c r="E8" s="976">
        <f t="shared" si="2"/>
        <v>19663</v>
      </c>
      <c r="F8" s="976">
        <f t="shared" si="2"/>
        <v>4996</v>
      </c>
      <c r="G8" s="976">
        <f t="shared" si="2"/>
        <v>0</v>
      </c>
      <c r="H8" s="976">
        <f t="shared" si="2"/>
        <v>0</v>
      </c>
      <c r="I8" s="977">
        <f t="shared" si="2"/>
        <v>0</v>
      </c>
      <c r="J8" s="978">
        <f t="shared" si="1"/>
        <v>4996</v>
      </c>
    </row>
    <row r="9" spans="1:10" ht="21" customHeight="1">
      <c r="A9" s="968" t="s">
        <v>600</v>
      </c>
      <c r="B9" s="969" t="s">
        <v>1147</v>
      </c>
      <c r="C9" s="970">
        <v>2005</v>
      </c>
      <c r="D9" s="971">
        <v>37621</v>
      </c>
      <c r="E9" s="971">
        <v>19663</v>
      </c>
      <c r="F9" s="971">
        <v>4996</v>
      </c>
      <c r="G9" s="971"/>
      <c r="H9" s="971"/>
      <c r="I9" s="972"/>
      <c r="J9" s="973">
        <f t="shared" si="1"/>
        <v>4996</v>
      </c>
    </row>
    <row r="10" spans="1:10" ht="18" customHeight="1">
      <c r="A10" s="968" t="s">
        <v>601</v>
      </c>
      <c r="B10" s="969"/>
      <c r="C10" s="970"/>
      <c r="D10" s="971"/>
      <c r="E10" s="971"/>
      <c r="F10" s="971"/>
      <c r="G10" s="971"/>
      <c r="H10" s="971"/>
      <c r="I10" s="972"/>
      <c r="J10" s="973">
        <f t="shared" si="1"/>
        <v>0</v>
      </c>
    </row>
    <row r="11" spans="1:10" ht="21" customHeight="1">
      <c r="A11" s="968" t="s">
        <v>602</v>
      </c>
      <c r="B11" s="979" t="s">
        <v>444</v>
      </c>
      <c r="C11" s="975"/>
      <c r="D11" s="976">
        <f aca="true" t="shared" si="3" ref="D11:I11">SUM(D12:D12)</f>
        <v>0</v>
      </c>
      <c r="E11" s="976">
        <f t="shared" si="3"/>
        <v>0</v>
      </c>
      <c r="F11" s="976">
        <f t="shared" si="3"/>
        <v>0</v>
      </c>
      <c r="G11" s="976">
        <f t="shared" si="3"/>
        <v>0</v>
      </c>
      <c r="H11" s="976">
        <f t="shared" si="3"/>
        <v>0</v>
      </c>
      <c r="I11" s="977">
        <f t="shared" si="3"/>
        <v>0</v>
      </c>
      <c r="J11" s="978">
        <f t="shared" si="1"/>
        <v>0</v>
      </c>
    </row>
    <row r="12" spans="1:10" ht="21" customHeight="1">
      <c r="A12" s="968" t="s">
        <v>603</v>
      </c>
      <c r="B12" s="969" t="s">
        <v>442</v>
      </c>
      <c r="C12" s="970"/>
      <c r="D12" s="971"/>
      <c r="E12" s="971"/>
      <c r="F12" s="971"/>
      <c r="G12" s="971"/>
      <c r="H12" s="971"/>
      <c r="I12" s="972"/>
      <c r="J12" s="973">
        <f t="shared" si="1"/>
        <v>0</v>
      </c>
    </row>
    <row r="13" spans="1:10" ht="21" customHeight="1">
      <c r="A13" s="968" t="s">
        <v>604</v>
      </c>
      <c r="B13" s="979" t="s">
        <v>445</v>
      </c>
      <c r="C13" s="975"/>
      <c r="D13" s="976">
        <f aca="true" t="shared" si="4" ref="D13:I13">SUM(D14:D14)</f>
        <v>0</v>
      </c>
      <c r="E13" s="976">
        <f t="shared" si="4"/>
        <v>0</v>
      </c>
      <c r="F13" s="976">
        <f t="shared" si="4"/>
        <v>0</v>
      </c>
      <c r="G13" s="976">
        <f t="shared" si="4"/>
        <v>0</v>
      </c>
      <c r="H13" s="976">
        <f t="shared" si="4"/>
        <v>0</v>
      </c>
      <c r="I13" s="977">
        <f t="shared" si="4"/>
        <v>0</v>
      </c>
      <c r="J13" s="978">
        <f t="shared" si="1"/>
        <v>0</v>
      </c>
    </row>
    <row r="14" spans="1:10" ht="21" customHeight="1">
      <c r="A14" s="968" t="s">
        <v>605</v>
      </c>
      <c r="B14" s="969" t="s">
        <v>442</v>
      </c>
      <c r="C14" s="970"/>
      <c r="D14" s="971"/>
      <c r="E14" s="971"/>
      <c r="F14" s="971"/>
      <c r="G14" s="971"/>
      <c r="H14" s="971"/>
      <c r="I14" s="972"/>
      <c r="J14" s="973">
        <f t="shared" si="1"/>
        <v>0</v>
      </c>
    </row>
    <row r="15" spans="1:10" ht="21" customHeight="1">
      <c r="A15" s="980" t="s">
        <v>606</v>
      </c>
      <c r="B15" s="981" t="s">
        <v>446</v>
      </c>
      <c r="C15" s="982"/>
      <c r="D15" s="983">
        <f aca="true" t="shared" si="5" ref="D15:I15">SUM(D16:D17)</f>
        <v>1300000</v>
      </c>
      <c r="E15" s="983">
        <f t="shared" si="5"/>
        <v>24273</v>
      </c>
      <c r="F15" s="983">
        <f t="shared" si="5"/>
        <v>333176</v>
      </c>
      <c r="G15" s="983">
        <f t="shared" si="5"/>
        <v>0</v>
      </c>
      <c r="H15" s="983">
        <f t="shared" si="5"/>
        <v>0</v>
      </c>
      <c r="I15" s="984">
        <f t="shared" si="5"/>
        <v>0</v>
      </c>
      <c r="J15" s="978">
        <f t="shared" si="1"/>
        <v>333176</v>
      </c>
    </row>
    <row r="16" spans="1:10" ht="21" customHeight="1">
      <c r="A16" s="980" t="s">
        <v>607</v>
      </c>
      <c r="B16" s="969" t="s">
        <v>462</v>
      </c>
      <c r="C16" s="970">
        <v>2007</v>
      </c>
      <c r="D16" s="971">
        <v>1300000</v>
      </c>
      <c r="E16" s="971">
        <v>24273</v>
      </c>
      <c r="F16" s="971">
        <v>333176</v>
      </c>
      <c r="G16" s="971"/>
      <c r="H16" s="971"/>
      <c r="I16" s="972"/>
      <c r="J16" s="973">
        <f t="shared" si="1"/>
        <v>333176</v>
      </c>
    </row>
    <row r="17" spans="1:10" ht="21" customHeight="1" thickBot="1">
      <c r="A17" s="980" t="s">
        <v>608</v>
      </c>
      <c r="B17" s="969" t="s">
        <v>442</v>
      </c>
      <c r="C17" s="985"/>
      <c r="D17" s="986"/>
      <c r="E17" s="986"/>
      <c r="F17" s="986"/>
      <c r="G17" s="986"/>
      <c r="H17" s="986"/>
      <c r="I17" s="987"/>
      <c r="J17" s="973">
        <f t="shared" si="1"/>
        <v>0</v>
      </c>
    </row>
    <row r="18" spans="1:10" ht="21" customHeight="1" thickBot="1">
      <c r="A18" s="988" t="s">
        <v>609</v>
      </c>
      <c r="B18" s="989" t="s">
        <v>447</v>
      </c>
      <c r="C18" s="990"/>
      <c r="D18" s="991">
        <f aca="true" t="shared" si="6" ref="D18:J18">D5+D8+D11+D13+D15</f>
        <v>1445960</v>
      </c>
      <c r="E18" s="991">
        <f t="shared" si="6"/>
        <v>43936</v>
      </c>
      <c r="F18" s="991">
        <f t="shared" si="6"/>
        <v>446511</v>
      </c>
      <c r="G18" s="991">
        <f t="shared" si="6"/>
        <v>0</v>
      </c>
      <c r="H18" s="991">
        <f t="shared" si="6"/>
        <v>0</v>
      </c>
      <c r="I18" s="992">
        <f t="shared" si="6"/>
        <v>0</v>
      </c>
      <c r="J18" s="993">
        <f t="shared" si="6"/>
        <v>446511</v>
      </c>
    </row>
  </sheetData>
  <sheetProtection sheet="1" objects="1" scenarios="1"/>
  <mergeCells count="6">
    <mergeCell ref="J2:J3"/>
    <mergeCell ref="A2:A3"/>
    <mergeCell ref="B2:B3"/>
    <mergeCell ref="C2:C3"/>
    <mergeCell ref="D2:D3"/>
    <mergeCell ref="E2:E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bontásban&amp;R&amp;"Times New Roman CE,Félkövér dőlt"&amp;11 Z.9. 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5.875" style="912" customWidth="1"/>
    <col min="2" max="2" width="54.875" style="913" customWidth="1"/>
    <col min="3" max="4" width="17.625" style="913" customWidth="1"/>
    <col min="5" max="16384" width="9.375" style="913" customWidth="1"/>
  </cols>
  <sheetData>
    <row r="1" spans="2:4" ht="31.5" customHeight="1">
      <c r="B1" s="1368" t="s">
        <v>409</v>
      </c>
      <c r="C1" s="1368"/>
      <c r="D1" s="1368"/>
    </row>
    <row r="2" spans="1:4" s="916" customFormat="1" ht="16.5" thickBot="1">
      <c r="A2" s="914"/>
      <c r="B2" s="915"/>
      <c r="D2" s="917" t="s">
        <v>635</v>
      </c>
    </row>
    <row r="3" spans="1:4" s="921" customFormat="1" ht="48" customHeight="1" thickBot="1">
      <c r="A3" s="918" t="s">
        <v>594</v>
      </c>
      <c r="B3" s="919" t="s">
        <v>595</v>
      </c>
      <c r="C3" s="919" t="s">
        <v>410</v>
      </c>
      <c r="D3" s="920" t="s">
        <v>411</v>
      </c>
    </row>
    <row r="4" spans="1:4" s="921" customFormat="1" ht="13.5" customHeight="1" thickBot="1">
      <c r="A4" s="922">
        <v>1</v>
      </c>
      <c r="B4" s="923">
        <v>2</v>
      </c>
      <c r="C4" s="923">
        <v>3</v>
      </c>
      <c r="D4" s="924">
        <v>4</v>
      </c>
    </row>
    <row r="5" spans="1:4" ht="18" customHeight="1">
      <c r="A5" s="925" t="s">
        <v>596</v>
      </c>
      <c r="B5" s="926" t="s">
        <v>412</v>
      </c>
      <c r="C5" s="927"/>
      <c r="D5" s="928"/>
    </row>
    <row r="6" spans="1:4" ht="18" customHeight="1">
      <c r="A6" s="929" t="s">
        <v>597</v>
      </c>
      <c r="B6" s="930" t="s">
        <v>413</v>
      </c>
      <c r="C6" s="931"/>
      <c r="D6" s="932"/>
    </row>
    <row r="7" spans="1:4" ht="18" customHeight="1">
      <c r="A7" s="929" t="s">
        <v>598</v>
      </c>
      <c r="B7" s="930" t="s">
        <v>414</v>
      </c>
      <c r="C7" s="931"/>
      <c r="D7" s="932"/>
    </row>
    <row r="8" spans="1:4" ht="18" customHeight="1">
      <c r="A8" s="929" t="s">
        <v>599</v>
      </c>
      <c r="B8" s="930" t="s">
        <v>415</v>
      </c>
      <c r="C8" s="931"/>
      <c r="D8" s="932"/>
    </row>
    <row r="9" spans="1:4" ht="18" customHeight="1">
      <c r="A9" s="929" t="s">
        <v>600</v>
      </c>
      <c r="B9" s="930" t="s">
        <v>416</v>
      </c>
      <c r="C9" s="931">
        <f>SUM(C10:C15)</f>
        <v>56861</v>
      </c>
      <c r="D9" s="931">
        <f>SUM(D10:D15)</f>
        <v>203</v>
      </c>
    </row>
    <row r="10" spans="1:4" ht="18" customHeight="1">
      <c r="A10" s="929" t="s">
        <v>601</v>
      </c>
      <c r="B10" s="930" t="s">
        <v>417</v>
      </c>
      <c r="C10" s="931"/>
      <c r="D10" s="932"/>
    </row>
    <row r="11" spans="1:4" ht="18" customHeight="1">
      <c r="A11" s="929" t="s">
        <v>602</v>
      </c>
      <c r="B11" s="933" t="s">
        <v>418</v>
      </c>
      <c r="C11" s="931"/>
      <c r="D11" s="932"/>
    </row>
    <row r="12" spans="1:4" ht="18" customHeight="1">
      <c r="A12" s="929" t="s">
        <v>604</v>
      </c>
      <c r="B12" s="933" t="s">
        <v>419</v>
      </c>
      <c r="C12" s="931">
        <v>56861</v>
      </c>
      <c r="D12" s="932">
        <v>203</v>
      </c>
    </row>
    <row r="13" spans="1:4" ht="18" customHeight="1">
      <c r="A13" s="929" t="s">
        <v>605</v>
      </c>
      <c r="B13" s="933" t="s">
        <v>420</v>
      </c>
      <c r="C13" s="931"/>
      <c r="D13" s="932"/>
    </row>
    <row r="14" spans="1:4" ht="18" customHeight="1">
      <c r="A14" s="929" t="s">
        <v>606</v>
      </c>
      <c r="B14" s="933" t="s">
        <v>421</v>
      </c>
      <c r="C14" s="931"/>
      <c r="D14" s="932"/>
    </row>
    <row r="15" spans="1:4" ht="22.5" customHeight="1">
      <c r="A15" s="929" t="s">
        <v>607</v>
      </c>
      <c r="B15" s="933" t="s">
        <v>422</v>
      </c>
      <c r="C15" s="931"/>
      <c r="D15" s="932"/>
    </row>
    <row r="16" spans="1:4" ht="18" customHeight="1">
      <c r="A16" s="929" t="s">
        <v>608</v>
      </c>
      <c r="B16" s="930" t="s">
        <v>423</v>
      </c>
      <c r="C16" s="931">
        <v>45114</v>
      </c>
      <c r="D16" s="932">
        <v>26</v>
      </c>
    </row>
    <row r="17" spans="1:4" ht="18" customHeight="1">
      <c r="A17" s="929" t="s">
        <v>609</v>
      </c>
      <c r="B17" s="930" t="s">
        <v>424</v>
      </c>
      <c r="C17" s="931"/>
      <c r="D17" s="932"/>
    </row>
    <row r="18" spans="1:4" ht="18" customHeight="1">
      <c r="A18" s="929" t="s">
        <v>610</v>
      </c>
      <c r="B18" s="930" t="s">
        <v>425</v>
      </c>
      <c r="C18" s="931"/>
      <c r="D18" s="932"/>
    </row>
    <row r="19" spans="1:4" ht="18" customHeight="1">
      <c r="A19" s="929" t="s">
        <v>611</v>
      </c>
      <c r="B19" s="930" t="s">
        <v>426</v>
      </c>
      <c r="C19" s="931"/>
      <c r="D19" s="932"/>
    </row>
    <row r="20" spans="1:4" ht="18" customHeight="1">
      <c r="A20" s="929" t="s">
        <v>612</v>
      </c>
      <c r="B20" s="930" t="s">
        <v>427</v>
      </c>
      <c r="C20" s="931"/>
      <c r="D20" s="932"/>
    </row>
    <row r="21" spans="1:4" ht="18" customHeight="1">
      <c r="A21" s="929" t="s">
        <v>613</v>
      </c>
      <c r="B21" s="930" t="s">
        <v>428</v>
      </c>
      <c r="C21" s="934">
        <v>2108</v>
      </c>
      <c r="D21" s="932">
        <v>539</v>
      </c>
    </row>
    <row r="22" spans="1:4" ht="18" customHeight="1">
      <c r="A22" s="929" t="s">
        <v>614</v>
      </c>
      <c r="B22" s="930" t="s">
        <v>429</v>
      </c>
      <c r="C22" s="934">
        <v>2121</v>
      </c>
      <c r="D22" s="932">
        <v>384</v>
      </c>
    </row>
    <row r="23" spans="1:4" ht="18" customHeight="1">
      <c r="A23" s="929" t="s">
        <v>615</v>
      </c>
      <c r="B23" s="935"/>
      <c r="C23" s="934"/>
      <c r="D23" s="932"/>
    </row>
    <row r="24" spans="1:4" ht="18" customHeight="1">
      <c r="A24" s="929" t="s">
        <v>616</v>
      </c>
      <c r="B24" s="935"/>
      <c r="C24" s="934"/>
      <c r="D24" s="932"/>
    </row>
    <row r="25" spans="1:4" ht="18" customHeight="1">
      <c r="A25" s="929" t="s">
        <v>617</v>
      </c>
      <c r="B25" s="935"/>
      <c r="C25" s="934"/>
      <c r="D25" s="932"/>
    </row>
    <row r="26" spans="1:4" ht="18" customHeight="1">
      <c r="A26" s="929" t="s">
        <v>618</v>
      </c>
      <c r="B26" s="935"/>
      <c r="C26" s="934"/>
      <c r="D26" s="932"/>
    </row>
    <row r="27" spans="1:4" ht="18" customHeight="1">
      <c r="A27" s="929" t="s">
        <v>619</v>
      </c>
      <c r="B27" s="935"/>
      <c r="C27" s="934"/>
      <c r="D27" s="932"/>
    </row>
    <row r="28" spans="1:4" ht="18" customHeight="1">
      <c r="A28" s="929" t="s">
        <v>620</v>
      </c>
      <c r="B28" s="935"/>
      <c r="C28" s="934"/>
      <c r="D28" s="932"/>
    </row>
    <row r="29" spans="1:4" ht="18" customHeight="1" thickBot="1">
      <c r="A29" s="936" t="s">
        <v>621</v>
      </c>
      <c r="B29" s="937"/>
      <c r="C29" s="938"/>
      <c r="D29" s="939"/>
    </row>
    <row r="30" spans="1:4" ht="18" customHeight="1" thickBot="1">
      <c r="A30" s="940" t="s">
        <v>622</v>
      </c>
      <c r="B30" s="941" t="s">
        <v>1154</v>
      </c>
      <c r="C30" s="942">
        <f>+C5+C6+C7+C8+C9+C16+C17+C18+C19+C20+C21+C22+C23+C24+C25+C26+C27+C28+C29</f>
        <v>106204</v>
      </c>
      <c r="D30" s="943">
        <f>+D5+D6+D7+D8+D9+D16+D17+D18+D19+D20+D21+D22+D23+D24+D25+D26+D27+D28+D29</f>
        <v>1152</v>
      </c>
    </row>
    <row r="31" spans="1:4" ht="8.25" customHeight="1">
      <c r="A31" s="944"/>
      <c r="B31" s="1369"/>
      <c r="C31" s="1369"/>
      <c r="D31" s="1369"/>
    </row>
  </sheetData>
  <sheetProtection/>
  <mergeCells count="2">
    <mergeCell ref="B1:D1"/>
    <mergeCell ref="B31:D31"/>
  </mergeCells>
  <printOptions horizontalCentered="1"/>
  <pageMargins left="0.7874015748031497" right="0.7874015748031497" top="1.062992125984252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CE,Dőlt"Z. 10&amp;"Times New Roman CE,Félkövér dőlt".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K57"/>
  <sheetViews>
    <sheetView view="pageBreakPreview" zoomScale="115" zoomScaleSheetLayoutView="115" zoomScalePageLayoutView="0" workbookViewId="0" topLeftCell="C1">
      <pane xSplit="1" ySplit="3" topLeftCell="U4" activePane="bottomRight" state="frozen"/>
      <selection pane="topLeft" activeCell="E21" activeCellId="1" sqref="E3 E21"/>
      <selection pane="topRight" activeCell="E21" activeCellId="1" sqref="E3 E21"/>
      <selection pane="bottomLeft" activeCell="E21" activeCellId="1" sqref="E3 E21"/>
      <selection pane="bottomRight" activeCell="C28" sqref="A28:IV35"/>
    </sheetView>
  </sheetViews>
  <sheetFormatPr defaultColWidth="9.00390625" defaultRowHeight="12.75"/>
  <cols>
    <col min="1" max="1" width="3.625" style="1201" bestFit="1" customWidth="1"/>
    <col min="2" max="2" width="7.125" style="1202" bestFit="1" customWidth="1"/>
    <col min="3" max="3" width="55.875" style="1202" customWidth="1"/>
    <col min="4" max="5" width="12.50390625" style="1203" customWidth="1"/>
    <col min="6" max="13" width="12.875" style="1145" customWidth="1"/>
    <col min="14" max="19" width="11.00390625" style="1145" customWidth="1"/>
    <col min="20" max="21" width="12.875" style="1145" customWidth="1"/>
    <col min="22" max="25" width="9.375" style="1145" customWidth="1"/>
    <col min="26" max="30" width="11.125" style="1145" customWidth="1"/>
    <col min="31" max="36" width="10.125" style="1145" customWidth="1"/>
    <col min="37" max="16384" width="9.375" style="1145" customWidth="1"/>
  </cols>
  <sheetData>
    <row r="1" spans="1:21" s="1142" customFormat="1" ht="15.75" customHeight="1" thickBot="1">
      <c r="A1" s="1140"/>
      <c r="B1" s="1140"/>
      <c r="C1" s="1140"/>
      <c r="D1" s="1141"/>
      <c r="E1" s="1141"/>
      <c r="T1" s="1372"/>
      <c r="U1" s="1372"/>
    </row>
    <row r="2" spans="1:21" s="1207" customFormat="1" ht="12" thickBot="1">
      <c r="A2" s="1373" t="s">
        <v>501</v>
      </c>
      <c r="B2" s="1374"/>
      <c r="C2" s="1206" t="s">
        <v>502</v>
      </c>
      <c r="D2" s="1375">
        <v>841126</v>
      </c>
      <c r="E2" s="1375"/>
      <c r="F2" s="1375">
        <v>841124</v>
      </c>
      <c r="G2" s="1375"/>
      <c r="H2" s="1375">
        <v>841133</v>
      </c>
      <c r="I2" s="1375"/>
      <c r="J2" s="1375">
        <v>841115</v>
      </c>
      <c r="K2" s="1375"/>
      <c r="L2" s="1375">
        <v>841403</v>
      </c>
      <c r="M2" s="1375"/>
      <c r="N2" s="1375">
        <v>692000</v>
      </c>
      <c r="O2" s="1375"/>
      <c r="P2" s="1375">
        <v>680002</v>
      </c>
      <c r="Q2" s="1375"/>
      <c r="R2" s="1375">
        <v>882000</v>
      </c>
      <c r="S2" s="1375"/>
      <c r="T2" s="1375">
        <v>841907</v>
      </c>
      <c r="U2" s="1375"/>
    </row>
    <row r="3" spans="1:21" s="1210" customFormat="1" ht="23.25" thickBot="1">
      <c r="A3" s="1208"/>
      <c r="B3" s="1209"/>
      <c r="C3" s="1209" t="s">
        <v>629</v>
      </c>
      <c r="D3" s="10" t="s">
        <v>916</v>
      </c>
      <c r="E3" s="10" t="s">
        <v>1186</v>
      </c>
      <c r="F3" s="10" t="s">
        <v>916</v>
      </c>
      <c r="G3" s="10" t="s">
        <v>1186</v>
      </c>
      <c r="H3" s="10" t="s">
        <v>916</v>
      </c>
      <c r="I3" s="10" t="s">
        <v>1186</v>
      </c>
      <c r="J3" s="10" t="s">
        <v>916</v>
      </c>
      <c r="K3" s="10" t="s">
        <v>1186</v>
      </c>
      <c r="L3" s="10" t="s">
        <v>916</v>
      </c>
      <c r="M3" s="10" t="s">
        <v>1186</v>
      </c>
      <c r="N3" s="10" t="s">
        <v>916</v>
      </c>
      <c r="O3" s="1205" t="s">
        <v>1186</v>
      </c>
      <c r="P3" s="10" t="s">
        <v>916</v>
      </c>
      <c r="Q3" s="1205" t="s">
        <v>1186</v>
      </c>
      <c r="R3" s="10" t="s">
        <v>916</v>
      </c>
      <c r="S3" s="1205" t="s">
        <v>1186</v>
      </c>
      <c r="T3" s="10" t="s">
        <v>916</v>
      </c>
      <c r="U3" s="10" t="s">
        <v>1186</v>
      </c>
    </row>
    <row r="4" spans="1:36" s="1210" customFormat="1" ht="12" customHeight="1" thickBot="1">
      <c r="A4" s="1158" t="s">
        <v>596</v>
      </c>
      <c r="B4" s="1211"/>
      <c r="C4" s="1212" t="s">
        <v>503</v>
      </c>
      <c r="D4" s="175">
        <v>330</v>
      </c>
      <c r="E4" s="175">
        <v>176</v>
      </c>
      <c r="F4" s="175"/>
      <c r="G4" s="175"/>
      <c r="H4" s="175"/>
      <c r="I4" s="175"/>
      <c r="J4" s="175">
        <v>0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Z4" s="1213" t="e">
        <f>SUM(#REF!,#REF!,#REF!,#REF!,#REF!,#REF!)</f>
        <v>#REF!</v>
      </c>
      <c r="AA4" s="1213">
        <f aca="true" t="shared" si="0" ref="AA4:AA18">SUM(D4,F4,H4,L4,T4,J4)</f>
        <v>330</v>
      </c>
      <c r="AB4" s="1213">
        <f aca="true" t="shared" si="1" ref="AB4:AB18">SUM(E4,G4,I4,M4,U4,K4)</f>
        <v>176</v>
      </c>
      <c r="AC4" s="1213" t="e">
        <f>SUM(#REF!,#REF!,#REF!,#REF!,#REF!,#REF!)</f>
        <v>#REF!</v>
      </c>
      <c r="AD4" s="1213"/>
      <c r="AE4" s="1213"/>
      <c r="AF4" s="1213">
        <f>AA4+'11B'!Y4+'11C'!P4</f>
        <v>330</v>
      </c>
      <c r="AG4" s="1213">
        <f>AB4+'11B'!Z4+'11C'!Q4</f>
        <v>176</v>
      </c>
      <c r="AH4" s="1213" t="e">
        <f>AC4+'11B'!AA4+'11C'!R4</f>
        <v>#REF!</v>
      </c>
      <c r="AI4" s="1213"/>
      <c r="AJ4" s="1213"/>
    </row>
    <row r="5" spans="1:36" s="1214" customFormat="1" ht="12" customHeight="1" thickBot="1">
      <c r="A5" s="1158" t="s">
        <v>597</v>
      </c>
      <c r="B5" s="1211"/>
      <c r="C5" s="1212" t="s">
        <v>504</v>
      </c>
      <c r="D5" s="175">
        <v>53090</v>
      </c>
      <c r="E5" s="175">
        <f>SUM(E6:E7)</f>
        <v>52029</v>
      </c>
      <c r="F5" s="175"/>
      <c r="G5" s="175">
        <f>SUM(G6:G7)</f>
        <v>0</v>
      </c>
      <c r="H5" s="175"/>
      <c r="I5" s="175">
        <f>SUM(I6:I7)</f>
        <v>0</v>
      </c>
      <c r="J5" s="175">
        <v>289</v>
      </c>
      <c r="K5" s="175">
        <f>SUM(K6:K7)</f>
        <v>289</v>
      </c>
      <c r="L5" s="175"/>
      <c r="M5" s="175">
        <f>SUM(M6:M7)</f>
        <v>0</v>
      </c>
      <c r="N5" s="175"/>
      <c r="O5" s="175">
        <f>SUM(O6:O7)</f>
        <v>0</v>
      </c>
      <c r="P5" s="175"/>
      <c r="Q5" s="175">
        <f>SUM(Q6:Q7)</f>
        <v>0</v>
      </c>
      <c r="R5" s="175"/>
      <c r="S5" s="175">
        <f>SUM(S6:S7)</f>
        <v>0</v>
      </c>
      <c r="T5" s="175">
        <v>0</v>
      </c>
      <c r="U5" s="175">
        <f>SUM(U6:U7)</f>
        <v>0</v>
      </c>
      <c r="Z5" s="1213" t="e">
        <f>SUM(#REF!,#REF!,#REF!,#REF!,#REF!,#REF!)</f>
        <v>#REF!</v>
      </c>
      <c r="AA5" s="1213">
        <f t="shared" si="0"/>
        <v>53379</v>
      </c>
      <c r="AB5" s="1213">
        <f t="shared" si="1"/>
        <v>52318</v>
      </c>
      <c r="AC5" s="1213" t="e">
        <f>SUM(#REF!,#REF!,#REF!,#REF!,#REF!,#REF!)</f>
        <v>#REF!</v>
      </c>
      <c r="AD5" s="1213"/>
      <c r="AE5" s="1213"/>
      <c r="AF5" s="1213">
        <f>AA5+'11B'!Y5+'11C'!P5</f>
        <v>60436</v>
      </c>
      <c r="AG5" s="1213">
        <f>AB5+'11B'!Z5+'11C'!Q5</f>
        <v>59391</v>
      </c>
      <c r="AH5" s="1213" t="e">
        <f>AC5+'11B'!AA5+'11C'!R5</f>
        <v>#REF!</v>
      </c>
      <c r="AI5" s="1213"/>
      <c r="AJ5" s="1213"/>
    </row>
    <row r="6" spans="1:36" s="1214" customFormat="1" ht="12" customHeight="1">
      <c r="A6" s="1167"/>
      <c r="B6" s="1215" t="s">
        <v>660</v>
      </c>
      <c r="C6" s="38" t="s">
        <v>935</v>
      </c>
      <c r="D6" s="173">
        <v>53090</v>
      </c>
      <c r="E6" s="173">
        <v>52029</v>
      </c>
      <c r="F6" s="173"/>
      <c r="G6" s="173"/>
      <c r="H6" s="173"/>
      <c r="I6" s="173"/>
      <c r="J6" s="173">
        <v>289</v>
      </c>
      <c r="K6" s="173">
        <v>289</v>
      </c>
      <c r="L6" s="173"/>
      <c r="M6" s="173"/>
      <c r="N6" s="173"/>
      <c r="O6" s="173"/>
      <c r="P6" s="173"/>
      <c r="Q6" s="173"/>
      <c r="R6" s="173"/>
      <c r="S6" s="173"/>
      <c r="T6" s="173"/>
      <c r="U6" s="173"/>
      <c r="Z6" s="1213" t="e">
        <f>SUM(#REF!,#REF!,#REF!,#REF!,#REF!,#REF!)</f>
        <v>#REF!</v>
      </c>
      <c r="AA6" s="1213">
        <f t="shared" si="0"/>
        <v>53379</v>
      </c>
      <c r="AB6" s="1213">
        <f t="shared" si="1"/>
        <v>52318</v>
      </c>
      <c r="AC6" s="1213" t="e">
        <f>SUM(#REF!,#REF!,#REF!,#REF!,#REF!,#REF!)</f>
        <v>#REF!</v>
      </c>
      <c r="AD6" s="1213"/>
      <c r="AE6" s="1213"/>
      <c r="AF6" s="1213">
        <f>AA6+'11B'!Y6+'11C'!P6</f>
        <v>60436</v>
      </c>
      <c r="AG6" s="1213">
        <f>AB6+'11B'!Z6+'11C'!Q6</f>
        <v>59391</v>
      </c>
      <c r="AH6" s="1213" t="e">
        <f>AC6+'11B'!AA6+'11C'!R6</f>
        <v>#REF!</v>
      </c>
      <c r="AI6" s="1213"/>
      <c r="AJ6" s="1213"/>
    </row>
    <row r="7" spans="1:36" s="1207" customFormat="1" ht="12" customHeight="1" thickBot="1">
      <c r="A7" s="1167"/>
      <c r="B7" s="1215" t="s">
        <v>662</v>
      </c>
      <c r="C7" s="28" t="s">
        <v>947</v>
      </c>
      <c r="D7" s="173">
        <v>0</v>
      </c>
      <c r="E7" s="173"/>
      <c r="F7" s="173"/>
      <c r="G7" s="173"/>
      <c r="H7" s="173"/>
      <c r="I7" s="173"/>
      <c r="J7" s="173">
        <v>0</v>
      </c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Z7" s="1213" t="e">
        <f>SUM(#REF!,#REF!,#REF!,#REF!,#REF!,#REF!)</f>
        <v>#REF!</v>
      </c>
      <c r="AA7" s="1213">
        <f t="shared" si="0"/>
        <v>0</v>
      </c>
      <c r="AB7" s="1213">
        <f t="shared" si="1"/>
        <v>0</v>
      </c>
      <c r="AC7" s="1213" t="e">
        <f>SUM(#REF!,#REF!,#REF!,#REF!,#REF!,#REF!)</f>
        <v>#REF!</v>
      </c>
      <c r="AD7" s="1213"/>
      <c r="AE7" s="1213"/>
      <c r="AF7" s="1213">
        <f>AA7+'11B'!Y7+'11C'!P7</f>
        <v>0</v>
      </c>
      <c r="AG7" s="1213">
        <f>AB7+'11B'!Z7+'11C'!Q7</f>
        <v>0</v>
      </c>
      <c r="AH7" s="1213" t="e">
        <f>AC7+'11B'!AA7+'11C'!R7</f>
        <v>#REF!</v>
      </c>
      <c r="AI7" s="1213"/>
      <c r="AJ7" s="1213"/>
    </row>
    <row r="8" spans="1:36" s="1214" customFormat="1" ht="12" customHeight="1" thickBot="1">
      <c r="A8" s="1158" t="s">
        <v>598</v>
      </c>
      <c r="B8" s="1159"/>
      <c r="C8" s="13" t="s">
        <v>505</v>
      </c>
      <c r="D8" s="175">
        <v>0</v>
      </c>
      <c r="E8" s="175">
        <f>+E9+E10</f>
        <v>0</v>
      </c>
      <c r="F8" s="175"/>
      <c r="G8" s="175">
        <f>+G9+G10</f>
        <v>0</v>
      </c>
      <c r="H8" s="175"/>
      <c r="I8" s="175">
        <f>+I9+I10</f>
        <v>0</v>
      </c>
      <c r="J8" s="175">
        <v>0</v>
      </c>
      <c r="K8" s="175">
        <f>+K9+K10</f>
        <v>0</v>
      </c>
      <c r="L8" s="175"/>
      <c r="M8" s="175">
        <f>+M9+M10</f>
        <v>0</v>
      </c>
      <c r="N8" s="175"/>
      <c r="O8" s="175">
        <f>+O9+O10</f>
        <v>0</v>
      </c>
      <c r="P8" s="175"/>
      <c r="Q8" s="175">
        <f>+Q9+Q10</f>
        <v>0</v>
      </c>
      <c r="R8" s="175"/>
      <c r="S8" s="175">
        <f>+S9+S10</f>
        <v>0</v>
      </c>
      <c r="T8" s="175">
        <v>0</v>
      </c>
      <c r="U8" s="175">
        <f>+U9+U10</f>
        <v>0</v>
      </c>
      <c r="Z8" s="1213" t="e">
        <f>SUM(#REF!,#REF!,#REF!,#REF!,#REF!,#REF!)</f>
        <v>#REF!</v>
      </c>
      <c r="AA8" s="1213">
        <f t="shared" si="0"/>
        <v>0</v>
      </c>
      <c r="AB8" s="1213">
        <f t="shared" si="1"/>
        <v>0</v>
      </c>
      <c r="AC8" s="1213" t="e">
        <f>SUM(#REF!,#REF!,#REF!,#REF!,#REF!,#REF!)</f>
        <v>#REF!</v>
      </c>
      <c r="AD8" s="1213"/>
      <c r="AE8" s="1213"/>
      <c r="AF8" s="1213">
        <f>AA8+'11B'!Y8+'11C'!P8</f>
        <v>0</v>
      </c>
      <c r="AG8" s="1213">
        <f>AB8+'11B'!Z8+'11C'!Q8</f>
        <v>0</v>
      </c>
      <c r="AH8" s="1213" t="e">
        <f>AC8+'11B'!AA8+'11C'!R8</f>
        <v>#REF!</v>
      </c>
      <c r="AI8" s="1213"/>
      <c r="AJ8" s="1213"/>
    </row>
    <row r="9" spans="1:36" s="1207" customFormat="1" ht="11.25">
      <c r="A9" s="1185"/>
      <c r="B9" s="1216" t="s">
        <v>639</v>
      </c>
      <c r="C9" s="25" t="s">
        <v>506</v>
      </c>
      <c r="D9" s="1217">
        <v>0</v>
      </c>
      <c r="E9" s="1217"/>
      <c r="F9" s="1217"/>
      <c r="G9" s="1217"/>
      <c r="H9" s="1217"/>
      <c r="I9" s="1217"/>
      <c r="J9" s="1217">
        <v>0</v>
      </c>
      <c r="K9" s="1217"/>
      <c r="L9" s="1217"/>
      <c r="M9" s="1217"/>
      <c r="N9" s="1217"/>
      <c r="O9" s="1217"/>
      <c r="P9" s="1217"/>
      <c r="Q9" s="1217"/>
      <c r="R9" s="1217"/>
      <c r="S9" s="1217"/>
      <c r="T9" s="1217"/>
      <c r="U9" s="1217"/>
      <c r="Z9" s="1213" t="e">
        <f>SUM(#REF!,#REF!,#REF!,#REF!,#REF!,#REF!)</f>
        <v>#REF!</v>
      </c>
      <c r="AA9" s="1213">
        <f t="shared" si="0"/>
        <v>0</v>
      </c>
      <c r="AB9" s="1213">
        <f t="shared" si="1"/>
        <v>0</v>
      </c>
      <c r="AC9" s="1213" t="e">
        <f>SUM(#REF!,#REF!,#REF!,#REF!,#REF!,#REF!)</f>
        <v>#REF!</v>
      </c>
      <c r="AD9" s="1213"/>
      <c r="AE9" s="1213"/>
      <c r="AF9" s="1213">
        <f>AA9+'11B'!Y9+'11C'!P9</f>
        <v>0</v>
      </c>
      <c r="AG9" s="1213">
        <f>AB9+'11B'!Z9+'11C'!Q9</f>
        <v>0</v>
      </c>
      <c r="AH9" s="1213" t="e">
        <f>AC9+'11B'!AA9+'11C'!R9</f>
        <v>#REF!</v>
      </c>
      <c r="AI9" s="1213"/>
      <c r="AJ9" s="1213"/>
    </row>
    <row r="10" spans="1:36" s="1207" customFormat="1" ht="12" customHeight="1" thickBot="1">
      <c r="A10" s="1218"/>
      <c r="B10" s="1219" t="s">
        <v>640</v>
      </c>
      <c r="C10" s="1220" t="s">
        <v>507</v>
      </c>
      <c r="D10" s="1221">
        <v>0</v>
      </c>
      <c r="E10" s="1221"/>
      <c r="F10" s="1221"/>
      <c r="G10" s="1221"/>
      <c r="H10" s="1221"/>
      <c r="I10" s="1221"/>
      <c r="J10" s="1221">
        <v>0</v>
      </c>
      <c r="K10" s="1221"/>
      <c r="L10" s="1221"/>
      <c r="M10" s="1221"/>
      <c r="N10" s="1221"/>
      <c r="O10" s="1221"/>
      <c r="P10" s="1221"/>
      <c r="Q10" s="1221"/>
      <c r="R10" s="1221"/>
      <c r="S10" s="1221"/>
      <c r="T10" s="1221"/>
      <c r="U10" s="1221"/>
      <c r="Z10" s="1213" t="e">
        <f>SUM(#REF!,#REF!,#REF!,#REF!,#REF!,#REF!)</f>
        <v>#REF!</v>
      </c>
      <c r="AA10" s="1213">
        <f t="shared" si="0"/>
        <v>0</v>
      </c>
      <c r="AB10" s="1213">
        <f t="shared" si="1"/>
        <v>0</v>
      </c>
      <c r="AC10" s="1213" t="e">
        <f>SUM(#REF!,#REF!,#REF!,#REF!,#REF!,#REF!)</f>
        <v>#REF!</v>
      </c>
      <c r="AD10" s="1213"/>
      <c r="AE10" s="1213"/>
      <c r="AF10" s="1213">
        <f>AA10+'11B'!Y10+'11C'!P10</f>
        <v>0</v>
      </c>
      <c r="AG10" s="1213">
        <f>AB10+'11B'!Z10+'11C'!Q10</f>
        <v>0</v>
      </c>
      <c r="AH10" s="1213" t="e">
        <f>AC10+'11B'!AA10+'11C'!R10</f>
        <v>#REF!</v>
      </c>
      <c r="AI10" s="1213"/>
      <c r="AJ10" s="1213"/>
    </row>
    <row r="11" spans="1:36" s="1207" customFormat="1" ht="12" thickBot="1">
      <c r="A11" s="1158" t="s">
        <v>599</v>
      </c>
      <c r="B11" s="1211"/>
      <c r="C11" s="13" t="s">
        <v>508</v>
      </c>
      <c r="D11" s="1222"/>
      <c r="E11" s="1222"/>
      <c r="F11" s="1222"/>
      <c r="G11" s="1222"/>
      <c r="H11" s="1222"/>
      <c r="I11" s="1222"/>
      <c r="J11" s="1222"/>
      <c r="K11" s="1222"/>
      <c r="L11" s="1222"/>
      <c r="M11" s="1222"/>
      <c r="N11" s="1222"/>
      <c r="O11" s="1222"/>
      <c r="P11" s="1222"/>
      <c r="Q11" s="1222"/>
      <c r="R11" s="1222"/>
      <c r="S11" s="1222"/>
      <c r="T11" s="1222">
        <v>133958</v>
      </c>
      <c r="U11" s="1222">
        <v>136880</v>
      </c>
      <c r="Z11" s="1213" t="e">
        <f>SUM(#REF!,#REF!,#REF!,#REF!,#REF!,#REF!)</f>
        <v>#REF!</v>
      </c>
      <c r="AA11" s="1213">
        <f t="shared" si="0"/>
        <v>133958</v>
      </c>
      <c r="AB11" s="1213">
        <f t="shared" si="1"/>
        <v>136880</v>
      </c>
      <c r="AC11" s="1213" t="e">
        <f>SUM(#REF!,#REF!,#REF!,#REF!,#REF!,#REF!)</f>
        <v>#REF!</v>
      </c>
      <c r="AD11" s="1213"/>
      <c r="AE11" s="1213"/>
      <c r="AF11" s="1213">
        <f>AA11+'11B'!Y11+'11C'!P11</f>
        <v>213477</v>
      </c>
      <c r="AG11" s="1213">
        <f>AB11+'11B'!Z11+'11C'!Q11</f>
        <v>213476</v>
      </c>
      <c r="AH11" s="1213" t="e">
        <f>AC11+'11B'!AA11+'11C'!R11</f>
        <v>#REF!</v>
      </c>
      <c r="AI11" s="1213"/>
      <c r="AJ11" s="1213"/>
    </row>
    <row r="12" spans="1:36" s="1214" customFormat="1" ht="12" customHeight="1" thickBot="1">
      <c r="A12" s="1158" t="s">
        <v>600</v>
      </c>
      <c r="B12" s="1211"/>
      <c r="C12" s="13" t="s">
        <v>509</v>
      </c>
      <c r="D12" s="161">
        <v>0</v>
      </c>
      <c r="E12" s="161"/>
      <c r="F12" s="161"/>
      <c r="G12" s="161"/>
      <c r="H12" s="161"/>
      <c r="I12" s="161"/>
      <c r="J12" s="161">
        <v>0</v>
      </c>
      <c r="K12" s="161"/>
      <c r="L12" s="161"/>
      <c r="M12" s="161"/>
      <c r="N12" s="161"/>
      <c r="O12" s="161"/>
      <c r="P12" s="161"/>
      <c r="Q12" s="161"/>
      <c r="R12" s="161"/>
      <c r="S12" s="161"/>
      <c r="T12" s="161">
        <v>0</v>
      </c>
      <c r="U12" s="161"/>
      <c r="Z12" s="1213" t="e">
        <f>SUM(#REF!,#REF!,#REF!,#REF!,#REF!,#REF!)</f>
        <v>#REF!</v>
      </c>
      <c r="AA12" s="1213">
        <f t="shared" si="0"/>
        <v>0</v>
      </c>
      <c r="AB12" s="1213">
        <f t="shared" si="1"/>
        <v>0</v>
      </c>
      <c r="AC12" s="1213" t="e">
        <f>SUM(#REF!,#REF!,#REF!,#REF!,#REF!,#REF!)</f>
        <v>#REF!</v>
      </c>
      <c r="AD12" s="1213"/>
      <c r="AE12" s="1213"/>
      <c r="AF12" s="1213">
        <f>AA12+'11B'!Y12+'11C'!P12</f>
        <v>0</v>
      </c>
      <c r="AG12" s="1213">
        <f>AB12+'11B'!Z12+'11C'!Q12</f>
        <v>0</v>
      </c>
      <c r="AH12" s="1213" t="e">
        <f>AC12+'11B'!AA12+'11C'!R12</f>
        <v>#REF!</v>
      </c>
      <c r="AI12" s="1213"/>
      <c r="AJ12" s="1213"/>
    </row>
    <row r="13" spans="1:36" s="1207" customFormat="1" ht="12" customHeight="1" thickBot="1">
      <c r="A13" s="1158" t="s">
        <v>601</v>
      </c>
      <c r="B13" s="1223"/>
      <c r="C13" s="13" t="s">
        <v>510</v>
      </c>
      <c r="D13" s="175">
        <v>53420</v>
      </c>
      <c r="E13" s="175">
        <f aca="true" t="shared" si="2" ref="E13:M13">+E4+E5+E8+E11+E12</f>
        <v>52205</v>
      </c>
      <c r="F13" s="175"/>
      <c r="G13" s="175">
        <f t="shared" si="2"/>
        <v>0</v>
      </c>
      <c r="H13" s="175"/>
      <c r="I13" s="175">
        <f t="shared" si="2"/>
        <v>0</v>
      </c>
      <c r="J13" s="175">
        <v>289</v>
      </c>
      <c r="K13" s="175">
        <f t="shared" si="2"/>
        <v>289</v>
      </c>
      <c r="L13" s="175"/>
      <c r="M13" s="175">
        <f t="shared" si="2"/>
        <v>0</v>
      </c>
      <c r="N13" s="175"/>
      <c r="O13" s="175">
        <f aca="true" t="shared" si="3" ref="O13:U13">+O4+O5+O8+O11+O12</f>
        <v>0</v>
      </c>
      <c r="P13" s="175"/>
      <c r="Q13" s="175">
        <f>+Q4+Q5+Q8+Q11+Q12</f>
        <v>0</v>
      </c>
      <c r="R13" s="175"/>
      <c r="S13" s="175">
        <f t="shared" si="3"/>
        <v>0</v>
      </c>
      <c r="T13" s="175">
        <f t="shared" si="3"/>
        <v>133958</v>
      </c>
      <c r="U13" s="175">
        <f t="shared" si="3"/>
        <v>136880</v>
      </c>
      <c r="Z13" s="1213" t="e">
        <f>SUM(#REF!,#REF!,#REF!,#REF!,#REF!,#REF!)</f>
        <v>#REF!</v>
      </c>
      <c r="AA13" s="1213">
        <f t="shared" si="0"/>
        <v>187667</v>
      </c>
      <c r="AB13" s="1213">
        <f t="shared" si="1"/>
        <v>189374</v>
      </c>
      <c r="AC13" s="1213" t="e">
        <f>SUM(#REF!,#REF!,#REF!,#REF!,#REF!,#REF!)</f>
        <v>#REF!</v>
      </c>
      <c r="AD13" s="1213"/>
      <c r="AE13" s="1213"/>
      <c r="AF13" s="1213">
        <f>AA13+'11B'!Y13+'11C'!P13</f>
        <v>274243</v>
      </c>
      <c r="AG13" s="1213">
        <f>AB13+'11B'!Z13+'11C'!Q13</f>
        <v>273043</v>
      </c>
      <c r="AH13" s="1213" t="e">
        <f>AC13+'11B'!AA13+'11C'!R13</f>
        <v>#REF!</v>
      </c>
      <c r="AI13" s="1213"/>
      <c r="AJ13" s="1213"/>
    </row>
    <row r="14" spans="1:36" s="1207" customFormat="1" ht="12" customHeight="1" thickBot="1">
      <c r="A14" s="1224" t="s">
        <v>602</v>
      </c>
      <c r="B14" s="1225"/>
      <c r="C14" s="1226" t="s">
        <v>511</v>
      </c>
      <c r="D14" s="1227">
        <v>0</v>
      </c>
      <c r="E14" s="1227">
        <f>+E15+E16</f>
        <v>0</v>
      </c>
      <c r="F14" s="1227"/>
      <c r="G14" s="1227">
        <f>+G15+G16</f>
        <v>0</v>
      </c>
      <c r="H14" s="1227"/>
      <c r="I14" s="1227">
        <f>+I15+I16</f>
        <v>0</v>
      </c>
      <c r="J14" s="1227">
        <v>0</v>
      </c>
      <c r="K14" s="1227">
        <f>+K15+K16</f>
        <v>0</v>
      </c>
      <c r="L14" s="1227"/>
      <c r="M14" s="1227">
        <f>+M15+M16</f>
        <v>0</v>
      </c>
      <c r="N14" s="1227"/>
      <c r="O14" s="1227">
        <f>+O15+O16</f>
        <v>0</v>
      </c>
      <c r="P14" s="1227"/>
      <c r="Q14" s="1227">
        <f>+Q15+Q16</f>
        <v>0</v>
      </c>
      <c r="R14" s="1227"/>
      <c r="S14" s="1227">
        <f>+S15+S16</f>
        <v>0</v>
      </c>
      <c r="T14" s="1227">
        <v>0</v>
      </c>
      <c r="U14" s="1227">
        <f>+U15+U16</f>
        <v>0</v>
      </c>
      <c r="Z14" s="1213" t="e">
        <f>SUM(#REF!,#REF!,#REF!,#REF!,#REF!,#REF!)</f>
        <v>#REF!</v>
      </c>
      <c r="AA14" s="1213">
        <f t="shared" si="0"/>
        <v>0</v>
      </c>
      <c r="AB14" s="1213">
        <f t="shared" si="1"/>
        <v>0</v>
      </c>
      <c r="AC14" s="1213" t="e">
        <f>SUM(#REF!,#REF!,#REF!,#REF!,#REF!,#REF!)</f>
        <v>#REF!</v>
      </c>
      <c r="AD14" s="1213"/>
      <c r="AE14" s="1213"/>
      <c r="AF14" s="1213">
        <f>AA14+'11B'!Y14+'11C'!P14</f>
        <v>0</v>
      </c>
      <c r="AG14" s="1213">
        <f>AB14+'11B'!Z14+'11C'!Q14</f>
        <v>0</v>
      </c>
      <c r="AH14" s="1213" t="e">
        <f>AC14+'11B'!AA14+'11C'!R14</f>
        <v>#REF!</v>
      </c>
      <c r="AI14" s="1213"/>
      <c r="AJ14" s="1213"/>
    </row>
    <row r="15" spans="1:36" s="1207" customFormat="1" ht="12" customHeight="1">
      <c r="A15" s="1185"/>
      <c r="B15" s="1186" t="s">
        <v>648</v>
      </c>
      <c r="C15" s="25" t="s">
        <v>839</v>
      </c>
      <c r="D15" s="1217">
        <v>0</v>
      </c>
      <c r="E15" s="1217"/>
      <c r="F15" s="1217"/>
      <c r="G15" s="1217"/>
      <c r="H15" s="1217"/>
      <c r="I15" s="1217"/>
      <c r="J15" s="1217">
        <v>0</v>
      </c>
      <c r="K15" s="1217"/>
      <c r="L15" s="1217"/>
      <c r="M15" s="1217"/>
      <c r="N15" s="1217"/>
      <c r="O15" s="1217"/>
      <c r="P15" s="1217"/>
      <c r="Q15" s="1217"/>
      <c r="R15" s="1217"/>
      <c r="S15" s="1217"/>
      <c r="T15" s="1217"/>
      <c r="U15" s="1217"/>
      <c r="Z15" s="1213" t="e">
        <f>SUM(#REF!,#REF!,#REF!,#REF!,#REF!,#REF!)</f>
        <v>#REF!</v>
      </c>
      <c r="AA15" s="1213">
        <f t="shared" si="0"/>
        <v>0</v>
      </c>
      <c r="AB15" s="1213">
        <f t="shared" si="1"/>
        <v>0</v>
      </c>
      <c r="AC15" s="1213" t="e">
        <f>SUM(#REF!,#REF!,#REF!,#REF!,#REF!,#REF!)</f>
        <v>#REF!</v>
      </c>
      <c r="AD15" s="1213"/>
      <c r="AE15" s="1213"/>
      <c r="AF15" s="1213">
        <f>AA15+'11B'!Y15+'11C'!P15</f>
        <v>0</v>
      </c>
      <c r="AG15" s="1213">
        <f>AB15+'11B'!Z15+'11C'!Q15</f>
        <v>0</v>
      </c>
      <c r="AH15" s="1213" t="e">
        <f>AC15+'11B'!AA15+'11C'!R15</f>
        <v>#REF!</v>
      </c>
      <c r="AI15" s="1213"/>
      <c r="AJ15" s="1213"/>
    </row>
    <row r="16" spans="1:36" s="1207" customFormat="1" ht="12" thickBot="1">
      <c r="A16" s="1228"/>
      <c r="B16" s="1190" t="s">
        <v>649</v>
      </c>
      <c r="C16" s="1229" t="s">
        <v>512</v>
      </c>
      <c r="D16" s="1230">
        <v>0</v>
      </c>
      <c r="E16" s="1230"/>
      <c r="F16" s="1230"/>
      <c r="G16" s="1230"/>
      <c r="H16" s="1230"/>
      <c r="I16" s="1230"/>
      <c r="J16" s="1230">
        <v>0</v>
      </c>
      <c r="K16" s="1230"/>
      <c r="L16" s="1230"/>
      <c r="M16" s="1230"/>
      <c r="N16" s="1230"/>
      <c r="O16" s="1230"/>
      <c r="P16" s="1230"/>
      <c r="Q16" s="1230"/>
      <c r="R16" s="1230"/>
      <c r="S16" s="1230"/>
      <c r="T16" s="1230"/>
      <c r="U16" s="1230"/>
      <c r="Z16" s="1213" t="e">
        <f>SUM(#REF!,#REF!,#REF!,#REF!,#REF!,#REF!)</f>
        <v>#REF!</v>
      </c>
      <c r="AA16" s="1213">
        <f t="shared" si="0"/>
        <v>0</v>
      </c>
      <c r="AB16" s="1213">
        <f t="shared" si="1"/>
        <v>0</v>
      </c>
      <c r="AC16" s="1213" t="e">
        <f>SUM(#REF!,#REF!,#REF!,#REF!,#REF!,#REF!)</f>
        <v>#REF!</v>
      </c>
      <c r="AD16" s="1213"/>
      <c r="AE16" s="1213"/>
      <c r="AF16" s="1213">
        <f>AA16+'11B'!Y16+'11C'!P16</f>
        <v>0</v>
      </c>
      <c r="AG16" s="1213">
        <f>AB16+'11B'!Z16+'11C'!Q16</f>
        <v>0</v>
      </c>
      <c r="AH16" s="1213" t="e">
        <f>AC16+'11B'!AA16+'11C'!R16</f>
        <v>#REF!</v>
      </c>
      <c r="AI16" s="1213"/>
      <c r="AJ16" s="1213"/>
    </row>
    <row r="17" spans="1:36" s="1207" customFormat="1" ht="12" thickBot="1">
      <c r="A17" s="1231" t="s">
        <v>603</v>
      </c>
      <c r="B17" s="1232"/>
      <c r="C17" s="34" t="s">
        <v>513</v>
      </c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Z17" s="1213" t="e">
        <f>SUM(#REF!,#REF!,#REF!,#REF!,#REF!,#REF!)</f>
        <v>#REF!</v>
      </c>
      <c r="AA17" s="1213">
        <f t="shared" si="0"/>
        <v>0</v>
      </c>
      <c r="AB17" s="1213">
        <f t="shared" si="1"/>
        <v>0</v>
      </c>
      <c r="AC17" s="1213" t="e">
        <f>SUM(#REF!,#REF!,#REF!,#REF!,#REF!,#REF!)</f>
        <v>#REF!</v>
      </c>
      <c r="AD17" s="1213"/>
      <c r="AE17" s="1213"/>
      <c r="AF17" s="1213">
        <f>AA17+'11B'!Y17+'11C'!P17</f>
        <v>0</v>
      </c>
      <c r="AG17" s="1213">
        <f>AB17+'11B'!Z17+'11C'!Q17</f>
        <v>0</v>
      </c>
      <c r="AH17" s="1213" t="e">
        <f>AC17+'11B'!AA17+'11C'!R17</f>
        <v>#REF!</v>
      </c>
      <c r="AI17" s="1213"/>
      <c r="AJ17" s="1213"/>
    </row>
    <row r="18" spans="1:36" s="1207" customFormat="1" ht="12" thickBot="1">
      <c r="A18" s="1231" t="s">
        <v>604</v>
      </c>
      <c r="B18" s="1233"/>
      <c r="C18" s="1236" t="s">
        <v>514</v>
      </c>
      <c r="D18" s="175">
        <v>53420</v>
      </c>
      <c r="E18" s="175">
        <f aca="true" t="shared" si="4" ref="E18:M18">+E13+E14+E17</f>
        <v>52205</v>
      </c>
      <c r="F18" s="175"/>
      <c r="G18" s="175">
        <f t="shared" si="4"/>
        <v>0</v>
      </c>
      <c r="H18" s="175"/>
      <c r="I18" s="175">
        <f t="shared" si="4"/>
        <v>0</v>
      </c>
      <c r="J18" s="175">
        <v>289</v>
      </c>
      <c r="K18" s="175">
        <f>+K13+K14+K17</f>
        <v>289</v>
      </c>
      <c r="L18" s="175"/>
      <c r="M18" s="175">
        <f t="shared" si="4"/>
        <v>0</v>
      </c>
      <c r="N18" s="175"/>
      <c r="O18" s="175">
        <f aca="true" t="shared" si="5" ref="O18:U18">+O13+O14+O17</f>
        <v>0</v>
      </c>
      <c r="P18" s="175"/>
      <c r="Q18" s="175">
        <f>+Q13+Q14+Q17</f>
        <v>0</v>
      </c>
      <c r="R18" s="175"/>
      <c r="S18" s="175">
        <f t="shared" si="5"/>
        <v>0</v>
      </c>
      <c r="T18" s="175">
        <f t="shared" si="5"/>
        <v>133958</v>
      </c>
      <c r="U18" s="175">
        <f t="shared" si="5"/>
        <v>136880</v>
      </c>
      <c r="W18" s="1213">
        <f>SUM(T18,R18,P18,N18,L18,J18,H18,F18,D18)</f>
        <v>187667</v>
      </c>
      <c r="X18" s="1213">
        <f>SUM(U18,S18,Q18,O18,M18,K18,I18,G18,E18)</f>
        <v>189374</v>
      </c>
      <c r="Z18" s="1213" t="e">
        <f>SUM(#REF!,#REF!,#REF!,#REF!,#REF!,#REF!)</f>
        <v>#REF!</v>
      </c>
      <c r="AA18" s="1213">
        <f t="shared" si="0"/>
        <v>187667</v>
      </c>
      <c r="AB18" s="1213">
        <f t="shared" si="1"/>
        <v>189374</v>
      </c>
      <c r="AC18" s="1213" t="e">
        <f>SUM(#REF!,#REF!,#REF!,#REF!,#REF!,#REF!)</f>
        <v>#REF!</v>
      </c>
      <c r="AD18" s="1213"/>
      <c r="AE18" s="1213"/>
      <c r="AF18" s="1213">
        <f>AA18+'11B'!Y18+'11C'!P18</f>
        <v>274243</v>
      </c>
      <c r="AG18" s="1213">
        <f>AB18+'11B'!Z18+'11C'!Q18</f>
        <v>273043</v>
      </c>
      <c r="AH18" s="1213" t="e">
        <f>AC18+'11B'!AA18+'11C'!R18</f>
        <v>#REF!</v>
      </c>
      <c r="AI18" s="1213"/>
      <c r="AJ18" s="1213"/>
    </row>
    <row r="19" spans="1:36" s="1151" customFormat="1" ht="15" customHeight="1" thickBot="1">
      <c r="A19" s="1152"/>
      <c r="B19" s="1152"/>
      <c r="C19" s="1153"/>
      <c r="D19" s="1154"/>
      <c r="E19" s="1154"/>
      <c r="F19" s="1154"/>
      <c r="G19" s="1154"/>
      <c r="H19" s="1154"/>
      <c r="I19" s="1154"/>
      <c r="J19" s="1154"/>
      <c r="K19" s="1154"/>
      <c r="L19" s="1154"/>
      <c r="M19" s="1154"/>
      <c r="N19" s="1154"/>
      <c r="O19" s="1154"/>
      <c r="P19" s="1154"/>
      <c r="Q19" s="1154"/>
      <c r="R19" s="1154"/>
      <c r="S19" s="1154"/>
      <c r="T19" s="1154"/>
      <c r="U19" s="1154"/>
      <c r="W19" s="1213">
        <f aca="true" t="shared" si="6" ref="W19:W55">SUM(T19,R19,P19,N19,L19,J19,H19,F19,D19)</f>
        <v>0</v>
      </c>
      <c r="X19" s="1213">
        <f aca="true" t="shared" si="7" ref="X19:X55">SUM(U19,S19,Q19,O19,M19,K19,I19,G19,E19)</f>
        <v>0</v>
      </c>
      <c r="Z19" s="1155">
        <f>SUM(D19:V19)</f>
        <v>0</v>
      </c>
      <c r="AA19" s="1149" t="e">
        <f>SUM(#REF!,#REF!,#REF!,#REF!,#REF!,#REF!)</f>
        <v>#REF!</v>
      </c>
      <c r="AB19" s="1149">
        <f>SUM(E19,G19,I19,M19,U19,K19)</f>
        <v>0</v>
      </c>
      <c r="AC19" s="1149" t="e">
        <f>SUM(#REF!,#REF!,#REF!,#REF!,#REF!,#REF!)</f>
        <v>#REF!</v>
      </c>
      <c r="AD19" s="1149"/>
      <c r="AE19" s="1149"/>
      <c r="AF19" s="1149" t="e">
        <f>AA19+'11B'!Y19+'11C'!P19</f>
        <v>#REF!</v>
      </c>
      <c r="AG19" s="1149">
        <f>AB19+'11B'!Z19+'11C'!Q19</f>
        <v>0</v>
      </c>
      <c r="AH19" s="1149" t="e">
        <f>AC19+'11B'!AA19+'11C'!R19</f>
        <v>#REF!</v>
      </c>
      <c r="AI19" s="1149"/>
      <c r="AJ19" s="1149"/>
    </row>
    <row r="20" spans="1:36" ht="13.5" thickBot="1">
      <c r="A20" s="1370" t="s">
        <v>501</v>
      </c>
      <c r="B20" s="1371"/>
      <c r="C20" s="1143" t="s">
        <v>502</v>
      </c>
      <c r="D20" s="1375"/>
      <c r="E20" s="1375"/>
      <c r="F20" s="1375"/>
      <c r="G20" s="1375"/>
      <c r="H20" s="1375"/>
      <c r="I20" s="1375"/>
      <c r="J20" s="1156"/>
      <c r="K20" s="1156"/>
      <c r="L20" s="1375"/>
      <c r="M20" s="1375"/>
      <c r="N20" s="1375"/>
      <c r="O20" s="1375"/>
      <c r="P20" s="1375"/>
      <c r="Q20" s="1375"/>
      <c r="R20" s="1375"/>
      <c r="S20" s="1375"/>
      <c r="T20" s="1375"/>
      <c r="U20" s="1375"/>
      <c r="W20" s="1213">
        <f t="shared" si="6"/>
        <v>0</v>
      </c>
      <c r="X20" s="1213">
        <f t="shared" si="7"/>
        <v>0</v>
      </c>
      <c r="Z20" s="1155"/>
      <c r="AA20" s="1149" t="e">
        <f>SUM(#REF!,#REF!,#REF!,#REF!,#REF!,#REF!)</f>
        <v>#REF!</v>
      </c>
      <c r="AB20" s="1149">
        <f>SUM(E20,G20,I20,M20,U20,K20)</f>
        <v>0</v>
      </c>
      <c r="AC20" s="1149" t="e">
        <f>SUM(#REF!,#REF!,#REF!,#REF!,#REF!,#REF!)</f>
        <v>#REF!</v>
      </c>
      <c r="AD20" s="1149"/>
      <c r="AE20" s="1149"/>
      <c r="AF20" s="1149" t="e">
        <f>AA20+'11B'!Y20+'11C'!P20</f>
        <v>#REF!</v>
      </c>
      <c r="AG20" s="1149">
        <f>AB20+'11B'!Z20+'11C'!Q20</f>
        <v>0</v>
      </c>
      <c r="AH20" s="1149" t="e">
        <f>AC20+'11B'!AA20+'11C'!R20</f>
        <v>#REF!</v>
      </c>
      <c r="AI20" s="1149"/>
      <c r="AJ20" s="1149"/>
    </row>
    <row r="21" spans="1:37" s="1148" customFormat="1" ht="24.75" thickBot="1">
      <c r="A21" s="1146"/>
      <c r="B21" s="1147"/>
      <c r="C21" s="1147" t="s">
        <v>632</v>
      </c>
      <c r="D21" s="6" t="s">
        <v>916</v>
      </c>
      <c r="E21" s="6" t="s">
        <v>1186</v>
      </c>
      <c r="F21" s="6" t="s">
        <v>916</v>
      </c>
      <c r="G21" s="6" t="s">
        <v>1186</v>
      </c>
      <c r="H21" s="6" t="s">
        <v>916</v>
      </c>
      <c r="I21" s="6" t="s">
        <v>1186</v>
      </c>
      <c r="J21" s="6" t="s">
        <v>916</v>
      </c>
      <c r="K21" s="6" t="s">
        <v>1186</v>
      </c>
      <c r="L21" s="6" t="s">
        <v>916</v>
      </c>
      <c r="M21" s="6" t="s">
        <v>1186</v>
      </c>
      <c r="N21" s="6" t="s">
        <v>916</v>
      </c>
      <c r="O21" s="1205" t="s">
        <v>1186</v>
      </c>
      <c r="P21" s="6" t="s">
        <v>916</v>
      </c>
      <c r="Q21" s="1205" t="s">
        <v>1186</v>
      </c>
      <c r="R21" s="6" t="s">
        <v>916</v>
      </c>
      <c r="S21" s="1205" t="s">
        <v>1186</v>
      </c>
      <c r="T21" s="6" t="s">
        <v>916</v>
      </c>
      <c r="U21" s="6" t="s">
        <v>1186</v>
      </c>
      <c r="W21" s="1213">
        <f t="shared" si="6"/>
        <v>0</v>
      </c>
      <c r="X21" s="1213">
        <f t="shared" si="7"/>
        <v>0</v>
      </c>
      <c r="Z21" s="6"/>
      <c r="AA21" s="6" t="s">
        <v>915</v>
      </c>
      <c r="AB21" s="6" t="s">
        <v>917</v>
      </c>
      <c r="AC21" s="7" t="s">
        <v>916</v>
      </c>
      <c r="AD21" s="1157"/>
      <c r="AE21" s="1157"/>
      <c r="AF21" s="1149" t="e">
        <f>AA21+'11B'!Y21+'11C'!P21</f>
        <v>#VALUE!</v>
      </c>
      <c r="AG21" s="1149" t="e">
        <f>AB21+'11B'!Z21+'11C'!Q21</f>
        <v>#VALUE!</v>
      </c>
      <c r="AH21" s="1149" t="e">
        <f>AC21+'11B'!AA21+'11C'!R21</f>
        <v>#VALUE!</v>
      </c>
      <c r="AI21" s="1149"/>
      <c r="AJ21" s="1149"/>
      <c r="AK21" s="1145"/>
    </row>
    <row r="22" spans="1:37" s="1161" customFormat="1" ht="12" customHeight="1" thickBot="1">
      <c r="A22" s="1158" t="s">
        <v>596</v>
      </c>
      <c r="B22" s="1159"/>
      <c r="C22" s="1159" t="s">
        <v>515</v>
      </c>
      <c r="D22" s="1160">
        <f aca="true" t="shared" si="8" ref="D22:U22">SUM(D23:D27)</f>
        <v>170198</v>
      </c>
      <c r="E22" s="1160">
        <f t="shared" si="8"/>
        <v>164510</v>
      </c>
      <c r="F22" s="1160">
        <f t="shared" si="8"/>
        <v>4122</v>
      </c>
      <c r="G22" s="1160">
        <f t="shared" si="8"/>
        <v>3875</v>
      </c>
      <c r="H22" s="1160">
        <f t="shared" si="8"/>
        <v>0</v>
      </c>
      <c r="I22" s="1160">
        <f t="shared" si="8"/>
        <v>0</v>
      </c>
      <c r="J22" s="1160">
        <f t="shared" si="8"/>
        <v>289</v>
      </c>
      <c r="K22" s="1160">
        <f t="shared" si="8"/>
        <v>317</v>
      </c>
      <c r="L22" s="1160">
        <f t="shared" si="8"/>
        <v>9300</v>
      </c>
      <c r="M22" s="1160">
        <f t="shared" si="8"/>
        <v>8396</v>
      </c>
      <c r="N22" s="1160">
        <f t="shared" si="8"/>
        <v>0</v>
      </c>
      <c r="O22" s="1160">
        <f t="shared" si="8"/>
        <v>92</v>
      </c>
      <c r="P22" s="1160">
        <f>SUM(P23:P27)</f>
        <v>0</v>
      </c>
      <c r="Q22" s="1160">
        <f>SUM(Q23:Q27)</f>
        <v>114</v>
      </c>
      <c r="R22" s="1160">
        <f t="shared" si="8"/>
        <v>758</v>
      </c>
      <c r="S22" s="1160">
        <f t="shared" si="8"/>
        <v>831</v>
      </c>
      <c r="T22" s="1160">
        <f t="shared" si="8"/>
        <v>0</v>
      </c>
      <c r="U22" s="1160">
        <f t="shared" si="8"/>
        <v>0</v>
      </c>
      <c r="W22" s="1213">
        <f t="shared" si="6"/>
        <v>184667</v>
      </c>
      <c r="X22" s="1213">
        <f t="shared" si="7"/>
        <v>178135</v>
      </c>
      <c r="Z22" s="1149" t="e">
        <f>SUM(#REF!,#REF!,#REF!,#REF!,#REF!,#REF!)</f>
        <v>#REF!</v>
      </c>
      <c r="AA22" s="1149">
        <f aca="true" t="shared" si="9" ref="AA22:AA55">SUM(D22,F22,H22,L22,T22,J22)</f>
        <v>183909</v>
      </c>
      <c r="AB22" s="1149">
        <f aca="true" t="shared" si="10" ref="AB22:AB55">SUM(E22,G22,I22,M22,U22,K22)</f>
        <v>177098</v>
      </c>
      <c r="AC22" s="1149" t="e">
        <f>SUM(#REF!,#REF!,#REF!,#REF!,#REF!,#REF!)</f>
        <v>#REF!</v>
      </c>
      <c r="AD22" s="1149"/>
      <c r="AE22" s="1149"/>
      <c r="AF22" s="1149">
        <f>AA22+'11B'!Y22+'11C'!P22</f>
        <v>269685</v>
      </c>
      <c r="AG22" s="1149">
        <f>AB22+'11B'!Z22+'11C'!Q22</f>
        <v>259987</v>
      </c>
      <c r="AH22" s="1149" t="e">
        <f>AC22+'11B'!AA22+'11C'!R22</f>
        <v>#REF!</v>
      </c>
      <c r="AI22" s="1149"/>
      <c r="AJ22" s="1149"/>
      <c r="AK22" s="1148"/>
    </row>
    <row r="23" spans="1:37" ht="12" customHeight="1">
      <c r="A23" s="1162"/>
      <c r="B23" s="1163" t="s">
        <v>654</v>
      </c>
      <c r="C23" s="1164" t="s">
        <v>627</v>
      </c>
      <c r="D23" s="1165">
        <v>112612</v>
      </c>
      <c r="E23" s="1165">
        <v>110693</v>
      </c>
      <c r="F23" s="1165">
        <v>2893</v>
      </c>
      <c r="G23" s="1165">
        <v>3007</v>
      </c>
      <c r="H23" s="1165">
        <v>0</v>
      </c>
      <c r="I23" s="1165">
        <v>0</v>
      </c>
      <c r="J23" s="1165">
        <v>185</v>
      </c>
      <c r="K23" s="1165">
        <v>209</v>
      </c>
      <c r="L23" s="1165">
        <v>7350</v>
      </c>
      <c r="M23" s="1165">
        <v>7193</v>
      </c>
      <c r="N23" s="1165"/>
      <c r="O23" s="1165"/>
      <c r="P23" s="1165"/>
      <c r="Q23" s="1165"/>
      <c r="R23" s="1165"/>
      <c r="S23" s="1165"/>
      <c r="T23" s="1165"/>
      <c r="U23" s="1165"/>
      <c r="W23" s="1213">
        <f t="shared" si="6"/>
        <v>123040</v>
      </c>
      <c r="X23" s="1213">
        <f t="shared" si="7"/>
        <v>121102</v>
      </c>
      <c r="Z23" s="1149" t="e">
        <f>SUM(#REF!,#REF!,#REF!,#REF!,#REF!,#REF!)</f>
        <v>#REF!</v>
      </c>
      <c r="AA23" s="1149">
        <f t="shared" si="9"/>
        <v>123040</v>
      </c>
      <c r="AB23" s="1149">
        <f t="shared" si="10"/>
        <v>121102</v>
      </c>
      <c r="AC23" s="1149" t="e">
        <f>SUM(#REF!,#REF!,#REF!,#REF!,#REF!,#REF!)</f>
        <v>#REF!</v>
      </c>
      <c r="AD23" s="1149"/>
      <c r="AE23" s="1149"/>
      <c r="AF23" s="1149">
        <f>AA23+'11B'!Y23+'11C'!P23</f>
        <v>188839</v>
      </c>
      <c r="AG23" s="1149">
        <f>AB23+'11B'!Z23+'11C'!Q23</f>
        <v>184654</v>
      </c>
      <c r="AH23" s="1149" t="e">
        <f>AC23+'11B'!AA23+'11C'!R23</f>
        <v>#REF!</v>
      </c>
      <c r="AI23" s="1149"/>
      <c r="AJ23" s="1149"/>
      <c r="AK23" s="1166"/>
    </row>
    <row r="24" spans="1:37" ht="12" customHeight="1">
      <c r="A24" s="1167"/>
      <c r="B24" s="1168" t="s">
        <v>655</v>
      </c>
      <c r="C24" s="1169" t="s">
        <v>706</v>
      </c>
      <c r="D24" s="192">
        <v>29041</v>
      </c>
      <c r="E24" s="192">
        <v>27506</v>
      </c>
      <c r="F24" s="192">
        <v>700</v>
      </c>
      <c r="G24" s="192">
        <v>545</v>
      </c>
      <c r="H24" s="192">
        <v>0</v>
      </c>
      <c r="I24" s="192">
        <v>0</v>
      </c>
      <c r="J24" s="192">
        <v>47</v>
      </c>
      <c r="K24" s="192">
        <v>53</v>
      </c>
      <c r="L24" s="192">
        <v>1247</v>
      </c>
      <c r="M24" s="192">
        <v>1015</v>
      </c>
      <c r="N24" s="192"/>
      <c r="O24" s="192"/>
      <c r="P24" s="192"/>
      <c r="Q24" s="192"/>
      <c r="R24" s="192"/>
      <c r="S24" s="192"/>
      <c r="T24" s="192"/>
      <c r="U24" s="192"/>
      <c r="W24" s="1213">
        <f t="shared" si="6"/>
        <v>31035</v>
      </c>
      <c r="X24" s="1213">
        <f t="shared" si="7"/>
        <v>29119</v>
      </c>
      <c r="Z24" s="1149" t="e">
        <f>SUM(#REF!,#REF!,#REF!,#REF!,#REF!,#REF!)</f>
        <v>#REF!</v>
      </c>
      <c r="AA24" s="1149">
        <f t="shared" si="9"/>
        <v>31035</v>
      </c>
      <c r="AB24" s="1149">
        <f t="shared" si="10"/>
        <v>29119</v>
      </c>
      <c r="AC24" s="1149" t="e">
        <f>SUM(#REF!,#REF!,#REF!,#REF!,#REF!,#REF!)</f>
        <v>#REF!</v>
      </c>
      <c r="AD24" s="1149"/>
      <c r="AE24" s="1149"/>
      <c r="AF24" s="1149">
        <f>AA24+'11B'!Y24+'11C'!P24</f>
        <v>47841</v>
      </c>
      <c r="AG24" s="1149">
        <f>AB24+'11B'!Z24+'11C'!Q24</f>
        <v>46629</v>
      </c>
      <c r="AH24" s="1149" t="e">
        <f>AC24+'11B'!AA24+'11C'!R24</f>
        <v>#REF!</v>
      </c>
      <c r="AI24" s="1149"/>
      <c r="AJ24" s="1149"/>
      <c r="AK24" s="1166"/>
    </row>
    <row r="25" spans="1:37" ht="12" customHeight="1">
      <c r="A25" s="1167"/>
      <c r="B25" s="1168" t="s">
        <v>656</v>
      </c>
      <c r="C25" s="1169" t="s">
        <v>676</v>
      </c>
      <c r="D25" s="192">
        <v>27973</v>
      </c>
      <c r="E25" s="192">
        <v>25739</v>
      </c>
      <c r="F25" s="192">
        <v>529</v>
      </c>
      <c r="G25" s="192">
        <v>323</v>
      </c>
      <c r="H25" s="192">
        <v>0</v>
      </c>
      <c r="I25" s="192"/>
      <c r="J25" s="192">
        <v>57</v>
      </c>
      <c r="K25" s="192">
        <v>55</v>
      </c>
      <c r="L25" s="192">
        <v>703</v>
      </c>
      <c r="M25" s="192">
        <v>188</v>
      </c>
      <c r="N25" s="192"/>
      <c r="O25" s="192">
        <v>92</v>
      </c>
      <c r="P25" s="192"/>
      <c r="Q25" s="192">
        <v>114</v>
      </c>
      <c r="R25" s="192"/>
      <c r="S25" s="192"/>
      <c r="T25" s="192"/>
      <c r="U25" s="192"/>
      <c r="W25" s="1213">
        <f t="shared" si="6"/>
        <v>29262</v>
      </c>
      <c r="X25" s="1213">
        <f t="shared" si="7"/>
        <v>26511</v>
      </c>
      <c r="Z25" s="1149" t="e">
        <f>SUM(#REF!,#REF!,#REF!,#REF!,#REF!,#REF!)</f>
        <v>#REF!</v>
      </c>
      <c r="AA25" s="1149">
        <f t="shared" si="9"/>
        <v>29262</v>
      </c>
      <c r="AB25" s="1149">
        <f t="shared" si="10"/>
        <v>26305</v>
      </c>
      <c r="AC25" s="1149" t="e">
        <f>SUM(#REF!,#REF!,#REF!,#REF!,#REF!,#REF!)</f>
        <v>#REF!</v>
      </c>
      <c r="AD25" s="1149"/>
      <c r="AE25" s="1149"/>
      <c r="AF25" s="1149">
        <f>AA25+'11B'!Y25+'11C'!P25</f>
        <v>32433</v>
      </c>
      <c r="AG25" s="1149">
        <f>AB25+'11B'!Z25+'11C'!Q25</f>
        <v>28132</v>
      </c>
      <c r="AH25" s="1149" t="e">
        <f>AC25+'11B'!AA25+'11C'!R25</f>
        <v>#REF!</v>
      </c>
      <c r="AI25" s="1149"/>
      <c r="AJ25" s="1149"/>
      <c r="AK25" s="1166"/>
    </row>
    <row r="26" spans="1:36" ht="12" customHeight="1">
      <c r="A26" s="1167"/>
      <c r="B26" s="1168" t="s">
        <v>657</v>
      </c>
      <c r="C26" s="1169" t="s">
        <v>707</v>
      </c>
      <c r="D26" s="192">
        <v>0</v>
      </c>
      <c r="E26" s="192"/>
      <c r="F26" s="192">
        <v>0</v>
      </c>
      <c r="G26" s="192"/>
      <c r="H26" s="192">
        <v>0</v>
      </c>
      <c r="I26" s="192"/>
      <c r="J26" s="192">
        <v>0</v>
      </c>
      <c r="K26" s="192"/>
      <c r="L26" s="192">
        <v>0</v>
      </c>
      <c r="M26" s="192"/>
      <c r="N26" s="192"/>
      <c r="O26" s="192"/>
      <c r="P26" s="192"/>
      <c r="Q26" s="192"/>
      <c r="R26" s="192"/>
      <c r="S26" s="192"/>
      <c r="T26" s="192"/>
      <c r="U26" s="192"/>
      <c r="W26" s="1213">
        <f t="shared" si="6"/>
        <v>0</v>
      </c>
      <c r="X26" s="1213">
        <f t="shared" si="7"/>
        <v>0</v>
      </c>
      <c r="Z26" s="1149" t="e">
        <f>SUM(#REF!,#REF!,#REF!,#REF!,#REF!,#REF!)</f>
        <v>#REF!</v>
      </c>
      <c r="AA26" s="1149">
        <f t="shared" si="9"/>
        <v>0</v>
      </c>
      <c r="AB26" s="1149">
        <f t="shared" si="10"/>
        <v>0</v>
      </c>
      <c r="AC26" s="1149" t="e">
        <f>SUM(#REF!,#REF!,#REF!,#REF!,#REF!,#REF!)</f>
        <v>#REF!</v>
      </c>
      <c r="AD26" s="1149"/>
      <c r="AE26" s="1149"/>
      <c r="AF26" s="1149">
        <f>AA26+'11B'!Y26+'11C'!P26</f>
        <v>0</v>
      </c>
      <c r="AG26" s="1149">
        <f>AB26+'11B'!Z26+'11C'!Q26</f>
        <v>0</v>
      </c>
      <c r="AH26" s="1149" t="e">
        <f>AC26+'11B'!AA26+'11C'!R26</f>
        <v>#REF!</v>
      </c>
      <c r="AI26" s="1149"/>
      <c r="AJ26" s="1149"/>
    </row>
    <row r="27" spans="1:36" ht="12" customHeight="1" thickBot="1">
      <c r="A27" s="1167"/>
      <c r="B27" s="1168" t="s">
        <v>665</v>
      </c>
      <c r="C27" s="1169" t="s">
        <v>708</v>
      </c>
      <c r="D27" s="192">
        <f aca="true" t="shared" si="11" ref="D27:U27">SUM(D28:D35)</f>
        <v>572</v>
      </c>
      <c r="E27" s="192">
        <f t="shared" si="11"/>
        <v>572</v>
      </c>
      <c r="F27" s="192">
        <f t="shared" si="11"/>
        <v>0</v>
      </c>
      <c r="G27" s="192">
        <f t="shared" si="11"/>
        <v>0</v>
      </c>
      <c r="H27" s="192">
        <f t="shared" si="11"/>
        <v>0</v>
      </c>
      <c r="I27" s="192">
        <f t="shared" si="11"/>
        <v>0</v>
      </c>
      <c r="J27" s="192">
        <f t="shared" si="11"/>
        <v>0</v>
      </c>
      <c r="K27" s="192">
        <f t="shared" si="11"/>
        <v>0</v>
      </c>
      <c r="L27" s="192">
        <f t="shared" si="11"/>
        <v>0</v>
      </c>
      <c r="M27" s="192">
        <f t="shared" si="11"/>
        <v>0</v>
      </c>
      <c r="N27" s="192">
        <f t="shared" si="11"/>
        <v>0</v>
      </c>
      <c r="O27" s="192">
        <f t="shared" si="11"/>
        <v>0</v>
      </c>
      <c r="P27" s="192">
        <f>SUM(P28:P35)</f>
        <v>0</v>
      </c>
      <c r="Q27" s="192">
        <f>SUM(Q28:Q35)</f>
        <v>0</v>
      </c>
      <c r="R27" s="192">
        <f t="shared" si="11"/>
        <v>758</v>
      </c>
      <c r="S27" s="192">
        <f t="shared" si="11"/>
        <v>831</v>
      </c>
      <c r="T27" s="192">
        <f t="shared" si="11"/>
        <v>0</v>
      </c>
      <c r="U27" s="192">
        <f t="shared" si="11"/>
        <v>0</v>
      </c>
      <c r="W27" s="1213">
        <f t="shared" si="6"/>
        <v>1330</v>
      </c>
      <c r="X27" s="1213">
        <f t="shared" si="7"/>
        <v>1403</v>
      </c>
      <c r="Z27" s="1149" t="e">
        <f>SUM(#REF!,#REF!,#REF!,#REF!,#REF!,#REF!)</f>
        <v>#REF!</v>
      </c>
      <c r="AA27" s="1149">
        <f t="shared" si="9"/>
        <v>572</v>
      </c>
      <c r="AB27" s="1149">
        <f t="shared" si="10"/>
        <v>572</v>
      </c>
      <c r="AC27" s="1149" t="e">
        <f>SUM(#REF!,#REF!,#REF!,#REF!,#REF!,#REF!)</f>
        <v>#REF!</v>
      </c>
      <c r="AD27" s="1149"/>
      <c r="AE27" s="1149"/>
      <c r="AF27" s="1149">
        <f>AA27+'11B'!Y27+'11C'!P27</f>
        <v>572</v>
      </c>
      <c r="AG27" s="1149">
        <f>AB27+'11B'!Z27+'11C'!Q27</f>
        <v>572</v>
      </c>
      <c r="AH27" s="1149" t="e">
        <f>AC27+'11B'!AA27+'11C'!R27</f>
        <v>#REF!</v>
      </c>
      <c r="AI27" s="1149"/>
      <c r="AJ27" s="1149"/>
    </row>
    <row r="28" spans="1:36" ht="12" customHeight="1" hidden="1">
      <c r="A28" s="1167"/>
      <c r="B28" s="1168" t="s">
        <v>658</v>
      </c>
      <c r="C28" s="1169" t="s">
        <v>726</v>
      </c>
      <c r="D28" s="192">
        <v>0</v>
      </c>
      <c r="E28" s="192"/>
      <c r="F28" s="192">
        <v>0</v>
      </c>
      <c r="G28" s="192"/>
      <c r="H28" s="192">
        <v>0</v>
      </c>
      <c r="I28" s="192"/>
      <c r="J28" s="192">
        <v>0</v>
      </c>
      <c r="K28" s="192"/>
      <c r="L28" s="192">
        <v>0</v>
      </c>
      <c r="M28" s="192"/>
      <c r="N28" s="192"/>
      <c r="O28" s="192"/>
      <c r="P28" s="192"/>
      <c r="Q28" s="192"/>
      <c r="R28" s="192"/>
      <c r="S28" s="192"/>
      <c r="T28" s="192"/>
      <c r="U28" s="192"/>
      <c r="W28" s="1213">
        <f t="shared" si="6"/>
        <v>0</v>
      </c>
      <c r="X28" s="1213">
        <f t="shared" si="7"/>
        <v>0</v>
      </c>
      <c r="Z28" s="1149" t="e">
        <f>SUM(#REF!,#REF!,#REF!,#REF!,#REF!,#REF!)</f>
        <v>#REF!</v>
      </c>
      <c r="AA28" s="1149">
        <f t="shared" si="9"/>
        <v>0</v>
      </c>
      <c r="AB28" s="1149">
        <f t="shared" si="10"/>
        <v>0</v>
      </c>
      <c r="AC28" s="1149" t="e">
        <f>SUM(#REF!,#REF!,#REF!,#REF!,#REF!,#REF!)</f>
        <v>#REF!</v>
      </c>
      <c r="AD28" s="1149"/>
      <c r="AE28" s="1149"/>
      <c r="AF28" s="1149">
        <f>AA28+'11B'!Y28+'11C'!P28</f>
        <v>0</v>
      </c>
      <c r="AG28" s="1149">
        <f>AB28+'11B'!Z28+'11C'!Q28</f>
        <v>0</v>
      </c>
      <c r="AH28" s="1149" t="e">
        <f>AC28+'11B'!AA28+'11C'!R28</f>
        <v>#REF!</v>
      </c>
      <c r="AI28" s="1149"/>
      <c r="AJ28" s="1149"/>
    </row>
    <row r="29" spans="1:36" ht="12" customHeight="1" hidden="1">
      <c r="A29" s="1167"/>
      <c r="B29" s="1168" t="s">
        <v>659</v>
      </c>
      <c r="C29" s="1170" t="s">
        <v>516</v>
      </c>
      <c r="D29" s="192"/>
      <c r="E29" s="192"/>
      <c r="F29" s="192">
        <v>0</v>
      </c>
      <c r="G29" s="192"/>
      <c r="H29" s="192">
        <v>0</v>
      </c>
      <c r="I29" s="192"/>
      <c r="J29" s="192">
        <v>0</v>
      </c>
      <c r="K29" s="192"/>
      <c r="L29" s="192">
        <v>0</v>
      </c>
      <c r="M29" s="192"/>
      <c r="N29" s="192"/>
      <c r="O29" s="192"/>
      <c r="P29" s="192"/>
      <c r="Q29" s="192"/>
      <c r="R29" s="192">
        <v>758</v>
      </c>
      <c r="S29" s="192">
        <v>831</v>
      </c>
      <c r="T29" s="192"/>
      <c r="U29" s="192"/>
      <c r="W29" s="1213">
        <f t="shared" si="6"/>
        <v>758</v>
      </c>
      <c r="X29" s="1213">
        <f t="shared" si="7"/>
        <v>831</v>
      </c>
      <c r="Z29" s="1149" t="e">
        <f>SUM(#REF!,#REF!,#REF!,#REF!,#REF!,#REF!)</f>
        <v>#REF!</v>
      </c>
      <c r="AA29" s="1149">
        <f t="shared" si="9"/>
        <v>0</v>
      </c>
      <c r="AB29" s="1149">
        <f t="shared" si="10"/>
        <v>0</v>
      </c>
      <c r="AC29" s="1149" t="e">
        <f>SUM(#REF!,#REF!,#REF!,#REF!,#REF!,#REF!)</f>
        <v>#REF!</v>
      </c>
      <c r="AD29" s="1149"/>
      <c r="AE29" s="1149"/>
      <c r="AF29" s="1149">
        <f>AA29+'11B'!Y29+'11C'!P29</f>
        <v>0</v>
      </c>
      <c r="AG29" s="1149">
        <f>AB29+'11B'!Z29+'11C'!Q29</f>
        <v>0</v>
      </c>
      <c r="AH29" s="1149" t="e">
        <f>AC29+'11B'!AA29+'11C'!R29</f>
        <v>#REF!</v>
      </c>
      <c r="AI29" s="1149"/>
      <c r="AJ29" s="1149"/>
    </row>
    <row r="30" spans="1:36" ht="22.5" hidden="1">
      <c r="A30" s="1167"/>
      <c r="B30" s="1168" t="s">
        <v>666</v>
      </c>
      <c r="C30" s="1171" t="s">
        <v>517</v>
      </c>
      <c r="D30" s="192">
        <v>572</v>
      </c>
      <c r="E30" s="192">
        <v>572</v>
      </c>
      <c r="F30" s="192">
        <v>0</v>
      </c>
      <c r="G30" s="192"/>
      <c r="H30" s="192">
        <v>0</v>
      </c>
      <c r="I30" s="192"/>
      <c r="J30" s="192">
        <v>0</v>
      </c>
      <c r="K30" s="192"/>
      <c r="L30" s="192">
        <v>0</v>
      </c>
      <c r="M30" s="192"/>
      <c r="N30" s="192"/>
      <c r="O30" s="192"/>
      <c r="P30" s="192"/>
      <c r="Q30" s="192"/>
      <c r="R30" s="192"/>
      <c r="S30" s="192"/>
      <c r="T30" s="192"/>
      <c r="U30" s="192"/>
      <c r="W30" s="1213">
        <f t="shared" si="6"/>
        <v>572</v>
      </c>
      <c r="X30" s="1213">
        <f t="shared" si="7"/>
        <v>572</v>
      </c>
      <c r="Z30" s="1149" t="e">
        <f>SUM(#REF!,#REF!,#REF!,#REF!,#REF!,#REF!)</f>
        <v>#REF!</v>
      </c>
      <c r="AA30" s="1149">
        <f t="shared" si="9"/>
        <v>572</v>
      </c>
      <c r="AB30" s="1149">
        <f t="shared" si="10"/>
        <v>572</v>
      </c>
      <c r="AC30" s="1149" t="e">
        <f>SUM(#REF!,#REF!,#REF!,#REF!,#REF!,#REF!)</f>
        <v>#REF!</v>
      </c>
      <c r="AD30" s="1149"/>
      <c r="AE30" s="1149"/>
      <c r="AF30" s="1149">
        <f>AA30+'11B'!Y30+'11C'!P30</f>
        <v>572</v>
      </c>
      <c r="AG30" s="1149">
        <f>AB30+'11B'!Z30+'11C'!Q30</f>
        <v>572</v>
      </c>
      <c r="AH30" s="1149" t="e">
        <f>AC30+'11B'!AA30+'11C'!R30</f>
        <v>#REF!</v>
      </c>
      <c r="AI30" s="1149"/>
      <c r="AJ30" s="1149"/>
    </row>
    <row r="31" spans="1:36" ht="22.5" hidden="1">
      <c r="A31" s="1167"/>
      <c r="B31" s="1168" t="s">
        <v>667</v>
      </c>
      <c r="C31" s="1171" t="s">
        <v>518</v>
      </c>
      <c r="D31" s="192">
        <v>0</v>
      </c>
      <c r="E31" s="192"/>
      <c r="F31" s="192">
        <v>0</v>
      </c>
      <c r="G31" s="192"/>
      <c r="H31" s="192">
        <v>0</v>
      </c>
      <c r="I31" s="192"/>
      <c r="J31" s="192">
        <v>0</v>
      </c>
      <c r="K31" s="192"/>
      <c r="L31" s="192">
        <v>0</v>
      </c>
      <c r="M31" s="192"/>
      <c r="N31" s="192"/>
      <c r="O31" s="192"/>
      <c r="P31" s="192"/>
      <c r="Q31" s="192"/>
      <c r="R31" s="192"/>
      <c r="S31" s="192"/>
      <c r="T31" s="192"/>
      <c r="U31" s="192"/>
      <c r="W31" s="1213">
        <f t="shared" si="6"/>
        <v>0</v>
      </c>
      <c r="X31" s="1213">
        <f t="shared" si="7"/>
        <v>0</v>
      </c>
      <c r="Z31" s="1149" t="e">
        <f>SUM(#REF!,#REF!,#REF!,#REF!,#REF!,#REF!)</f>
        <v>#REF!</v>
      </c>
      <c r="AA31" s="1149">
        <f t="shared" si="9"/>
        <v>0</v>
      </c>
      <c r="AB31" s="1149">
        <f t="shared" si="10"/>
        <v>0</v>
      </c>
      <c r="AC31" s="1149" t="e">
        <f>SUM(#REF!,#REF!,#REF!,#REF!,#REF!,#REF!)</f>
        <v>#REF!</v>
      </c>
      <c r="AD31" s="1149"/>
      <c r="AE31" s="1149"/>
      <c r="AF31" s="1149">
        <f>AA31+'11B'!Y31+'11C'!P31</f>
        <v>0</v>
      </c>
      <c r="AG31" s="1149">
        <f>AB31+'11B'!Z31+'11C'!Q31</f>
        <v>0</v>
      </c>
      <c r="AH31" s="1149" t="e">
        <f>AC31+'11B'!AA31+'11C'!R31</f>
        <v>#REF!</v>
      </c>
      <c r="AI31" s="1149"/>
      <c r="AJ31" s="1149"/>
    </row>
    <row r="32" spans="1:36" ht="12.75" hidden="1">
      <c r="A32" s="1167"/>
      <c r="B32" s="1168" t="s">
        <v>668</v>
      </c>
      <c r="C32" s="1171" t="s">
        <v>519</v>
      </c>
      <c r="D32" s="192">
        <v>0</v>
      </c>
      <c r="E32" s="192"/>
      <c r="F32" s="192">
        <v>0</v>
      </c>
      <c r="G32" s="192"/>
      <c r="H32" s="192">
        <v>0</v>
      </c>
      <c r="I32" s="192"/>
      <c r="J32" s="192">
        <v>0</v>
      </c>
      <c r="K32" s="192"/>
      <c r="L32" s="192">
        <v>0</v>
      </c>
      <c r="M32" s="192"/>
      <c r="N32" s="192"/>
      <c r="O32" s="192"/>
      <c r="P32" s="192"/>
      <c r="Q32" s="192"/>
      <c r="R32" s="192"/>
      <c r="S32" s="192"/>
      <c r="T32" s="192"/>
      <c r="U32" s="192"/>
      <c r="W32" s="1213">
        <f t="shared" si="6"/>
        <v>0</v>
      </c>
      <c r="X32" s="1213">
        <f t="shared" si="7"/>
        <v>0</v>
      </c>
      <c r="Z32" s="1149" t="e">
        <f>SUM(#REF!,#REF!,#REF!,#REF!,#REF!,#REF!)</f>
        <v>#REF!</v>
      </c>
      <c r="AA32" s="1149">
        <f t="shared" si="9"/>
        <v>0</v>
      </c>
      <c r="AB32" s="1149">
        <f t="shared" si="10"/>
        <v>0</v>
      </c>
      <c r="AC32" s="1149" t="e">
        <f>SUM(#REF!,#REF!,#REF!,#REF!,#REF!,#REF!)</f>
        <v>#REF!</v>
      </c>
      <c r="AD32" s="1149"/>
      <c r="AE32" s="1149"/>
      <c r="AF32" s="1149">
        <f>AA32+'11B'!Y32+'11C'!P32</f>
        <v>0</v>
      </c>
      <c r="AG32" s="1149">
        <f>AB32+'11B'!Z32+'11C'!Q32</f>
        <v>0</v>
      </c>
      <c r="AH32" s="1149" t="e">
        <f>AC32+'11B'!AA32+'11C'!R32</f>
        <v>#REF!</v>
      </c>
      <c r="AI32" s="1149"/>
      <c r="AJ32" s="1149"/>
    </row>
    <row r="33" spans="1:36" ht="22.5" hidden="1">
      <c r="A33" s="1167"/>
      <c r="B33" s="1168" t="s">
        <v>669</v>
      </c>
      <c r="C33" s="1172" t="s">
        <v>520</v>
      </c>
      <c r="D33" s="192">
        <v>0</v>
      </c>
      <c r="E33" s="192"/>
      <c r="F33" s="192">
        <v>0</v>
      </c>
      <c r="G33" s="192"/>
      <c r="H33" s="192">
        <v>0</v>
      </c>
      <c r="I33" s="192"/>
      <c r="J33" s="192">
        <v>0</v>
      </c>
      <c r="K33" s="192"/>
      <c r="L33" s="192">
        <v>0</v>
      </c>
      <c r="M33" s="192"/>
      <c r="N33" s="192"/>
      <c r="O33" s="192"/>
      <c r="P33" s="192"/>
      <c r="Q33" s="192"/>
      <c r="R33" s="192"/>
      <c r="S33" s="192"/>
      <c r="T33" s="192"/>
      <c r="U33" s="192"/>
      <c r="W33" s="1213">
        <f t="shared" si="6"/>
        <v>0</v>
      </c>
      <c r="X33" s="1213">
        <f t="shared" si="7"/>
        <v>0</v>
      </c>
      <c r="Z33" s="1149" t="e">
        <f>SUM(#REF!,#REF!,#REF!,#REF!,#REF!,#REF!)</f>
        <v>#REF!</v>
      </c>
      <c r="AA33" s="1149">
        <f t="shared" si="9"/>
        <v>0</v>
      </c>
      <c r="AB33" s="1149">
        <f t="shared" si="10"/>
        <v>0</v>
      </c>
      <c r="AC33" s="1149" t="e">
        <f>SUM(#REF!,#REF!,#REF!,#REF!,#REF!,#REF!)</f>
        <v>#REF!</v>
      </c>
      <c r="AD33" s="1149"/>
      <c r="AE33" s="1149"/>
      <c r="AF33" s="1149">
        <f>AA33+'11B'!Y33+'11C'!P33</f>
        <v>0</v>
      </c>
      <c r="AG33" s="1149">
        <f>AB33+'11B'!Z33+'11C'!Q33</f>
        <v>0</v>
      </c>
      <c r="AH33" s="1149" t="e">
        <f>AC33+'11B'!AA33+'11C'!R33</f>
        <v>#REF!</v>
      </c>
      <c r="AI33" s="1149"/>
      <c r="AJ33" s="1149"/>
    </row>
    <row r="34" spans="1:36" ht="12.75" hidden="1">
      <c r="A34" s="1167"/>
      <c r="B34" s="1168" t="s">
        <v>671</v>
      </c>
      <c r="C34" s="1173" t="s">
        <v>521</v>
      </c>
      <c r="D34" s="192">
        <v>0</v>
      </c>
      <c r="E34" s="192"/>
      <c r="F34" s="192">
        <v>0</v>
      </c>
      <c r="G34" s="192"/>
      <c r="H34" s="192">
        <v>0</v>
      </c>
      <c r="I34" s="192"/>
      <c r="J34" s="192">
        <v>0</v>
      </c>
      <c r="K34" s="192"/>
      <c r="L34" s="192">
        <v>0</v>
      </c>
      <c r="M34" s="192"/>
      <c r="N34" s="192"/>
      <c r="O34" s="192"/>
      <c r="P34" s="192"/>
      <c r="Q34" s="192"/>
      <c r="R34" s="192"/>
      <c r="S34" s="192"/>
      <c r="T34" s="192"/>
      <c r="U34" s="192"/>
      <c r="W34" s="1213">
        <f t="shared" si="6"/>
        <v>0</v>
      </c>
      <c r="X34" s="1213">
        <f t="shared" si="7"/>
        <v>0</v>
      </c>
      <c r="Z34" s="1149" t="e">
        <f>SUM(#REF!,#REF!,#REF!,#REF!,#REF!,#REF!)</f>
        <v>#REF!</v>
      </c>
      <c r="AA34" s="1149">
        <f t="shared" si="9"/>
        <v>0</v>
      </c>
      <c r="AB34" s="1149">
        <f t="shared" si="10"/>
        <v>0</v>
      </c>
      <c r="AC34" s="1149" t="e">
        <f>SUM(#REF!,#REF!,#REF!,#REF!,#REF!,#REF!)</f>
        <v>#REF!</v>
      </c>
      <c r="AD34" s="1149"/>
      <c r="AE34" s="1149"/>
      <c r="AF34" s="1149">
        <f>AA34+'11B'!Y34+'11C'!P34</f>
        <v>0</v>
      </c>
      <c r="AG34" s="1149">
        <f>AB34+'11B'!Z34+'11C'!Q34</f>
        <v>0</v>
      </c>
      <c r="AH34" s="1149" t="e">
        <f>AC34+'11B'!AA34+'11C'!R34</f>
        <v>#REF!</v>
      </c>
      <c r="AI34" s="1149"/>
      <c r="AJ34" s="1149"/>
    </row>
    <row r="35" spans="1:36" ht="12" customHeight="1" hidden="1" thickBot="1">
      <c r="A35" s="1174"/>
      <c r="B35" s="1175" t="s">
        <v>522</v>
      </c>
      <c r="C35" s="1176" t="s">
        <v>523</v>
      </c>
      <c r="D35" s="193">
        <v>0</v>
      </c>
      <c r="E35" s="193"/>
      <c r="F35" s="193">
        <v>0</v>
      </c>
      <c r="G35" s="193"/>
      <c r="H35" s="193">
        <v>0</v>
      </c>
      <c r="I35" s="193"/>
      <c r="J35" s="193">
        <v>0</v>
      </c>
      <c r="K35" s="193"/>
      <c r="L35" s="193">
        <v>0</v>
      </c>
      <c r="M35" s="193"/>
      <c r="N35" s="193"/>
      <c r="O35" s="193"/>
      <c r="P35" s="193"/>
      <c r="Q35" s="193"/>
      <c r="R35" s="193"/>
      <c r="S35" s="193"/>
      <c r="T35" s="193"/>
      <c r="U35" s="193"/>
      <c r="W35" s="1213">
        <f t="shared" si="6"/>
        <v>0</v>
      </c>
      <c r="X35" s="1213">
        <f t="shared" si="7"/>
        <v>0</v>
      </c>
      <c r="Z35" s="1149" t="e">
        <f>SUM(#REF!,#REF!,#REF!,#REF!,#REF!,#REF!)</f>
        <v>#REF!</v>
      </c>
      <c r="AA35" s="1149">
        <f t="shared" si="9"/>
        <v>0</v>
      </c>
      <c r="AB35" s="1149">
        <f t="shared" si="10"/>
        <v>0</v>
      </c>
      <c r="AC35" s="1149" t="e">
        <f>SUM(#REF!,#REF!,#REF!,#REF!,#REF!,#REF!)</f>
        <v>#REF!</v>
      </c>
      <c r="AD35" s="1149"/>
      <c r="AE35" s="1149"/>
      <c r="AF35" s="1149">
        <f>AA35+'11B'!Y35+'11C'!P35</f>
        <v>0</v>
      </c>
      <c r="AG35" s="1149">
        <f>AB35+'11B'!Z35+'11C'!Q35</f>
        <v>0</v>
      </c>
      <c r="AH35" s="1149" t="e">
        <f>AC35+'11B'!AA35+'11C'!R35</f>
        <v>#REF!</v>
      </c>
      <c r="AI35" s="1149"/>
      <c r="AJ35" s="1149"/>
    </row>
    <row r="36" spans="1:36" ht="12" customHeight="1" thickBot="1">
      <c r="A36" s="1158" t="s">
        <v>597</v>
      </c>
      <c r="B36" s="1159"/>
      <c r="C36" s="1177" t="s">
        <v>524</v>
      </c>
      <c r="D36" s="1178">
        <v>3000</v>
      </c>
      <c r="E36" s="1178">
        <f>SUM(E37:E39)</f>
        <v>2553</v>
      </c>
      <c r="F36" s="1178">
        <v>0</v>
      </c>
      <c r="G36" s="1178">
        <f>SUM(G37:G39)</f>
        <v>0</v>
      </c>
      <c r="H36" s="1178">
        <v>0</v>
      </c>
      <c r="I36" s="1178">
        <f>SUM(I37:I39)</f>
        <v>0</v>
      </c>
      <c r="J36" s="1178">
        <v>0</v>
      </c>
      <c r="K36" s="1178">
        <f>SUM(K37:K39)</f>
        <v>0</v>
      </c>
      <c r="L36" s="1178">
        <v>0</v>
      </c>
      <c r="M36" s="1178">
        <f>SUM(M37:M39)</f>
        <v>0</v>
      </c>
      <c r="N36" s="1178"/>
      <c r="O36" s="1178">
        <f>SUM(O37:O39)</f>
        <v>0</v>
      </c>
      <c r="P36" s="1178"/>
      <c r="Q36" s="1178">
        <f>SUM(Q37:Q39)</f>
        <v>0</v>
      </c>
      <c r="R36" s="1178"/>
      <c r="S36" s="1178">
        <f>SUM(S37:S39)</f>
        <v>0</v>
      </c>
      <c r="T36" s="1178"/>
      <c r="U36" s="1178">
        <f>SUM(U37:U39)</f>
        <v>0</v>
      </c>
      <c r="W36" s="1213">
        <f t="shared" si="6"/>
        <v>3000</v>
      </c>
      <c r="X36" s="1213">
        <f t="shared" si="7"/>
        <v>2553</v>
      </c>
      <c r="Z36" s="1149" t="e">
        <f>SUM(#REF!,#REF!,#REF!,#REF!,#REF!,#REF!)</f>
        <v>#REF!</v>
      </c>
      <c r="AA36" s="1149">
        <f t="shared" si="9"/>
        <v>3000</v>
      </c>
      <c r="AB36" s="1149">
        <f t="shared" si="10"/>
        <v>2553</v>
      </c>
      <c r="AC36" s="1149" t="e">
        <f>SUM(#REF!,#REF!,#REF!,#REF!,#REF!,#REF!)</f>
        <v>#REF!</v>
      </c>
      <c r="AD36" s="1149"/>
      <c r="AE36" s="1149"/>
      <c r="AF36" s="1149">
        <f>AA36+'11B'!Y36+'11C'!P36</f>
        <v>3800</v>
      </c>
      <c r="AG36" s="1149">
        <f>AB36+'11B'!Z36+'11C'!Q36</f>
        <v>3333</v>
      </c>
      <c r="AH36" s="1149" t="e">
        <f>AC36+'11B'!AA36+'11C'!R36</f>
        <v>#REF!</v>
      </c>
      <c r="AI36" s="1149"/>
      <c r="AJ36" s="1149"/>
    </row>
    <row r="37" spans="1:37" s="1161" customFormat="1" ht="12" customHeight="1">
      <c r="A37" s="1162"/>
      <c r="B37" s="1163" t="s">
        <v>660</v>
      </c>
      <c r="C37" s="1179" t="s">
        <v>525</v>
      </c>
      <c r="D37" s="1180">
        <v>3000</v>
      </c>
      <c r="E37" s="1180">
        <v>2553</v>
      </c>
      <c r="F37" s="1180">
        <v>0</v>
      </c>
      <c r="G37" s="1180"/>
      <c r="H37" s="1180">
        <v>0</v>
      </c>
      <c r="I37" s="1180"/>
      <c r="J37" s="1180">
        <v>0</v>
      </c>
      <c r="K37" s="1180"/>
      <c r="L37" s="1180">
        <v>0</v>
      </c>
      <c r="M37" s="1180"/>
      <c r="N37" s="1180"/>
      <c r="O37" s="1180"/>
      <c r="P37" s="1180"/>
      <c r="Q37" s="1180"/>
      <c r="R37" s="1180"/>
      <c r="S37" s="1180"/>
      <c r="T37" s="1180"/>
      <c r="U37" s="1180"/>
      <c r="W37" s="1213">
        <f t="shared" si="6"/>
        <v>3000</v>
      </c>
      <c r="X37" s="1213">
        <f t="shared" si="7"/>
        <v>2553</v>
      </c>
      <c r="Z37" s="1149" t="e">
        <f>SUM(#REF!,#REF!,#REF!,#REF!,#REF!,#REF!)</f>
        <v>#REF!</v>
      </c>
      <c r="AA37" s="1149">
        <f t="shared" si="9"/>
        <v>3000</v>
      </c>
      <c r="AB37" s="1149">
        <f t="shared" si="10"/>
        <v>2553</v>
      </c>
      <c r="AC37" s="1149" t="e">
        <f>SUM(#REF!,#REF!,#REF!,#REF!,#REF!,#REF!)</f>
        <v>#REF!</v>
      </c>
      <c r="AD37" s="1149"/>
      <c r="AE37" s="1149"/>
      <c r="AF37" s="1149">
        <f>AA37+'11B'!Y37+'11C'!P37</f>
        <v>3800</v>
      </c>
      <c r="AG37" s="1149">
        <f>AB37+'11B'!Z37+'11C'!Q37</f>
        <v>3333</v>
      </c>
      <c r="AH37" s="1149" t="e">
        <f>AC37+'11B'!AA37+'11C'!R37</f>
        <v>#REF!</v>
      </c>
      <c r="AI37" s="1149"/>
      <c r="AJ37" s="1149"/>
      <c r="AK37" s="1145"/>
    </row>
    <row r="38" spans="1:37" ht="12" customHeight="1">
      <c r="A38" s="1167"/>
      <c r="B38" s="1168" t="s">
        <v>661</v>
      </c>
      <c r="C38" s="1181" t="s">
        <v>709</v>
      </c>
      <c r="D38" s="138">
        <v>0</v>
      </c>
      <c r="E38" s="138"/>
      <c r="F38" s="138">
        <v>0</v>
      </c>
      <c r="G38" s="138"/>
      <c r="H38" s="138">
        <v>0</v>
      </c>
      <c r="I38" s="138"/>
      <c r="J38" s="138">
        <v>0</v>
      </c>
      <c r="K38" s="138"/>
      <c r="L38" s="138">
        <v>0</v>
      </c>
      <c r="M38" s="138"/>
      <c r="N38" s="138"/>
      <c r="O38" s="138"/>
      <c r="P38" s="138"/>
      <c r="Q38" s="138"/>
      <c r="R38" s="138"/>
      <c r="S38" s="138"/>
      <c r="T38" s="138"/>
      <c r="U38" s="138"/>
      <c r="W38" s="1213">
        <f t="shared" si="6"/>
        <v>0</v>
      </c>
      <c r="X38" s="1213">
        <f t="shared" si="7"/>
        <v>0</v>
      </c>
      <c r="Z38" s="1149" t="e">
        <f>SUM(#REF!,#REF!,#REF!,#REF!,#REF!,#REF!)</f>
        <v>#REF!</v>
      </c>
      <c r="AA38" s="1149">
        <f t="shared" si="9"/>
        <v>0</v>
      </c>
      <c r="AB38" s="1149">
        <f t="shared" si="10"/>
        <v>0</v>
      </c>
      <c r="AC38" s="1149" t="e">
        <f>SUM(#REF!,#REF!,#REF!,#REF!,#REF!,#REF!)</f>
        <v>#REF!</v>
      </c>
      <c r="AD38" s="1149"/>
      <c r="AE38" s="1149"/>
      <c r="AF38" s="1149">
        <f>AA38+'11B'!Y38+'11C'!P38</f>
        <v>0</v>
      </c>
      <c r="AG38" s="1149">
        <f>AB38+'11B'!Z38+'11C'!Q38</f>
        <v>0</v>
      </c>
      <c r="AH38" s="1149" t="e">
        <f>AC38+'11B'!AA38+'11C'!R38</f>
        <v>#REF!</v>
      </c>
      <c r="AI38" s="1149"/>
      <c r="AJ38" s="1149"/>
      <c r="AK38" s="1161"/>
    </row>
    <row r="39" spans="1:36" ht="12" customHeight="1" thickBot="1">
      <c r="A39" s="1167"/>
      <c r="B39" s="1168" t="s">
        <v>662</v>
      </c>
      <c r="C39" s="1181" t="s">
        <v>526</v>
      </c>
      <c r="D39" s="138">
        <v>0</v>
      </c>
      <c r="E39" s="138">
        <f>SUM(E40:E46)</f>
        <v>0</v>
      </c>
      <c r="F39" s="138">
        <v>0</v>
      </c>
      <c r="G39" s="138">
        <f>SUM(G40:G46)</f>
        <v>0</v>
      </c>
      <c r="H39" s="138">
        <v>0</v>
      </c>
      <c r="I39" s="138">
        <f>SUM(I40:I46)</f>
        <v>0</v>
      </c>
      <c r="J39" s="138">
        <v>0</v>
      </c>
      <c r="K39" s="138">
        <f>SUM(K40:K46)</f>
        <v>0</v>
      </c>
      <c r="L39" s="138">
        <v>0</v>
      </c>
      <c r="M39" s="138">
        <f>SUM(M40:M46)</f>
        <v>0</v>
      </c>
      <c r="N39" s="138"/>
      <c r="O39" s="138">
        <f>SUM(O40:O46)</f>
        <v>0</v>
      </c>
      <c r="P39" s="138"/>
      <c r="Q39" s="138">
        <f>SUM(Q40:Q46)</f>
        <v>0</v>
      </c>
      <c r="R39" s="138"/>
      <c r="S39" s="138">
        <f>SUM(S40:S46)</f>
        <v>0</v>
      </c>
      <c r="T39" s="138"/>
      <c r="U39" s="138">
        <f>SUM(U40:U46)</f>
        <v>0</v>
      </c>
      <c r="W39" s="1213">
        <f t="shared" si="6"/>
        <v>0</v>
      </c>
      <c r="X39" s="1213">
        <f t="shared" si="7"/>
        <v>0</v>
      </c>
      <c r="Z39" s="1149" t="e">
        <f>SUM(#REF!,#REF!,#REF!,#REF!,#REF!,#REF!)</f>
        <v>#REF!</v>
      </c>
      <c r="AA39" s="1149">
        <f t="shared" si="9"/>
        <v>0</v>
      </c>
      <c r="AB39" s="1149">
        <f t="shared" si="10"/>
        <v>0</v>
      </c>
      <c r="AC39" s="1149" t="e">
        <f>SUM(#REF!,#REF!,#REF!,#REF!,#REF!,#REF!)</f>
        <v>#REF!</v>
      </c>
      <c r="AD39" s="1149"/>
      <c r="AE39" s="1149"/>
      <c r="AF39" s="1149">
        <f>AA39+'11B'!Y39+'11C'!P39</f>
        <v>0</v>
      </c>
      <c r="AG39" s="1149">
        <f>AB39+'11B'!Z39+'11C'!Q39</f>
        <v>0</v>
      </c>
      <c r="AH39" s="1149" t="e">
        <f>AC39+'11B'!AA39+'11C'!R39</f>
        <v>#REF!</v>
      </c>
      <c r="AI39" s="1149"/>
      <c r="AJ39" s="1149"/>
    </row>
    <row r="40" spans="1:36" ht="23.25" hidden="1" thickBot="1">
      <c r="A40" s="1167"/>
      <c r="B40" s="1168" t="s">
        <v>663</v>
      </c>
      <c r="C40" s="1181" t="s">
        <v>527</v>
      </c>
      <c r="D40" s="138">
        <v>0</v>
      </c>
      <c r="E40" s="138"/>
      <c r="F40" s="138">
        <v>0</v>
      </c>
      <c r="G40" s="138"/>
      <c r="H40" s="138">
        <v>0</v>
      </c>
      <c r="I40" s="138"/>
      <c r="J40" s="138">
        <v>0</v>
      </c>
      <c r="K40" s="138"/>
      <c r="L40" s="138">
        <v>0</v>
      </c>
      <c r="M40" s="138"/>
      <c r="N40" s="138"/>
      <c r="O40" s="138"/>
      <c r="P40" s="138"/>
      <c r="Q40" s="138"/>
      <c r="R40" s="138"/>
      <c r="S40" s="138"/>
      <c r="T40" s="138"/>
      <c r="U40" s="138"/>
      <c r="W40" s="1213">
        <f t="shared" si="6"/>
        <v>0</v>
      </c>
      <c r="X40" s="1213">
        <f t="shared" si="7"/>
        <v>0</v>
      </c>
      <c r="Z40" s="1149" t="e">
        <f>SUM(#REF!,#REF!,#REF!,#REF!,#REF!,#REF!)</f>
        <v>#REF!</v>
      </c>
      <c r="AA40" s="1149">
        <f t="shared" si="9"/>
        <v>0</v>
      </c>
      <c r="AB40" s="1149">
        <f t="shared" si="10"/>
        <v>0</v>
      </c>
      <c r="AC40" s="1149" t="e">
        <f>SUM(#REF!,#REF!,#REF!,#REF!,#REF!,#REF!)</f>
        <v>#REF!</v>
      </c>
      <c r="AD40" s="1149"/>
      <c r="AE40" s="1149"/>
      <c r="AF40" s="1149">
        <f>AA40+'11B'!Y40+'11C'!P40</f>
        <v>0</v>
      </c>
      <c r="AG40" s="1149">
        <f>AB40+'11B'!Z40+'11C'!Q40</f>
        <v>0</v>
      </c>
      <c r="AH40" s="1149" t="e">
        <f>AC40+'11B'!AA40+'11C'!R40</f>
        <v>#REF!</v>
      </c>
      <c r="AI40" s="1149"/>
      <c r="AJ40" s="1149"/>
    </row>
    <row r="41" spans="1:36" ht="23.25" hidden="1" thickBot="1">
      <c r="A41" s="1167"/>
      <c r="B41" s="1168" t="s">
        <v>664</v>
      </c>
      <c r="C41" s="1171" t="s">
        <v>528</v>
      </c>
      <c r="D41" s="138">
        <v>0</v>
      </c>
      <c r="E41" s="138"/>
      <c r="F41" s="138">
        <v>0</v>
      </c>
      <c r="G41" s="138"/>
      <c r="H41" s="138">
        <v>0</v>
      </c>
      <c r="I41" s="138"/>
      <c r="J41" s="138">
        <v>0</v>
      </c>
      <c r="K41" s="138"/>
      <c r="L41" s="138">
        <v>0</v>
      </c>
      <c r="M41" s="138"/>
      <c r="N41" s="138"/>
      <c r="O41" s="138"/>
      <c r="P41" s="138"/>
      <c r="Q41" s="138"/>
      <c r="R41" s="138"/>
      <c r="S41" s="138"/>
      <c r="T41" s="138"/>
      <c r="U41" s="138"/>
      <c r="W41" s="1213">
        <f t="shared" si="6"/>
        <v>0</v>
      </c>
      <c r="X41" s="1213">
        <f t="shared" si="7"/>
        <v>0</v>
      </c>
      <c r="Z41" s="1149" t="e">
        <f>SUM(#REF!,#REF!,#REF!,#REF!,#REF!,#REF!)</f>
        <v>#REF!</v>
      </c>
      <c r="AA41" s="1149">
        <f t="shared" si="9"/>
        <v>0</v>
      </c>
      <c r="AB41" s="1149">
        <f t="shared" si="10"/>
        <v>0</v>
      </c>
      <c r="AC41" s="1149" t="e">
        <f>SUM(#REF!,#REF!,#REF!,#REF!,#REF!,#REF!)</f>
        <v>#REF!</v>
      </c>
      <c r="AD41" s="1149"/>
      <c r="AE41" s="1149"/>
      <c r="AF41" s="1149">
        <f>AA41+'11B'!Y41+'11C'!P41</f>
        <v>0</v>
      </c>
      <c r="AG41" s="1149">
        <f>AB41+'11B'!Z41+'11C'!Q41</f>
        <v>0</v>
      </c>
      <c r="AH41" s="1149" t="e">
        <f>AC41+'11B'!AA41+'11C'!R41</f>
        <v>#REF!</v>
      </c>
      <c r="AI41" s="1149"/>
      <c r="AJ41" s="1149"/>
    </row>
    <row r="42" spans="1:36" ht="13.5" hidden="1" thickBot="1">
      <c r="A42" s="1167"/>
      <c r="B42" s="1168" t="s">
        <v>670</v>
      </c>
      <c r="C42" s="1171" t="s">
        <v>529</v>
      </c>
      <c r="D42" s="138">
        <v>0</v>
      </c>
      <c r="E42" s="138"/>
      <c r="F42" s="138">
        <v>0</v>
      </c>
      <c r="G42" s="138"/>
      <c r="H42" s="138">
        <v>0</v>
      </c>
      <c r="I42" s="138"/>
      <c r="J42" s="138">
        <v>0</v>
      </c>
      <c r="K42" s="138"/>
      <c r="L42" s="138">
        <v>0</v>
      </c>
      <c r="M42" s="138"/>
      <c r="N42" s="138"/>
      <c r="O42" s="138"/>
      <c r="P42" s="138"/>
      <c r="Q42" s="138"/>
      <c r="R42" s="138"/>
      <c r="S42" s="138"/>
      <c r="T42" s="138"/>
      <c r="U42" s="138"/>
      <c r="W42" s="1213">
        <f t="shared" si="6"/>
        <v>0</v>
      </c>
      <c r="X42" s="1213">
        <f t="shared" si="7"/>
        <v>0</v>
      </c>
      <c r="Z42" s="1149" t="e">
        <f>SUM(#REF!,#REF!,#REF!,#REF!,#REF!,#REF!)</f>
        <v>#REF!</v>
      </c>
      <c r="AA42" s="1149">
        <f t="shared" si="9"/>
        <v>0</v>
      </c>
      <c r="AB42" s="1149">
        <f t="shared" si="10"/>
        <v>0</v>
      </c>
      <c r="AC42" s="1149" t="e">
        <f>SUM(#REF!,#REF!,#REF!,#REF!,#REF!,#REF!)</f>
        <v>#REF!</v>
      </c>
      <c r="AD42" s="1149"/>
      <c r="AE42" s="1149"/>
      <c r="AF42" s="1149">
        <f>AA42+'11B'!Y42+'11C'!P42</f>
        <v>0</v>
      </c>
      <c r="AG42" s="1149">
        <f>AB42+'11B'!Z42+'11C'!Q42</f>
        <v>0</v>
      </c>
      <c r="AH42" s="1149" t="e">
        <f>AC42+'11B'!AA42+'11C'!R42</f>
        <v>#REF!</v>
      </c>
      <c r="AI42" s="1149"/>
      <c r="AJ42" s="1149"/>
    </row>
    <row r="43" spans="1:36" ht="13.5" hidden="1" thickBot="1">
      <c r="A43" s="1167"/>
      <c r="B43" s="1168" t="s">
        <v>672</v>
      </c>
      <c r="C43" s="1171" t="s">
        <v>530</v>
      </c>
      <c r="D43" s="138">
        <v>0</v>
      </c>
      <c r="E43" s="138"/>
      <c r="F43" s="138">
        <v>0</v>
      </c>
      <c r="G43" s="138"/>
      <c r="H43" s="138">
        <v>0</v>
      </c>
      <c r="I43" s="138"/>
      <c r="J43" s="138">
        <v>0</v>
      </c>
      <c r="K43" s="138"/>
      <c r="L43" s="138">
        <v>0</v>
      </c>
      <c r="M43" s="138"/>
      <c r="N43" s="138"/>
      <c r="O43" s="138"/>
      <c r="P43" s="138"/>
      <c r="Q43" s="138"/>
      <c r="R43" s="138"/>
      <c r="S43" s="138"/>
      <c r="T43" s="138"/>
      <c r="U43" s="138"/>
      <c r="W43" s="1213">
        <f t="shared" si="6"/>
        <v>0</v>
      </c>
      <c r="X43" s="1213">
        <f t="shared" si="7"/>
        <v>0</v>
      </c>
      <c r="Z43" s="1149" t="e">
        <f>SUM(#REF!,#REF!,#REF!,#REF!,#REF!,#REF!)</f>
        <v>#REF!</v>
      </c>
      <c r="AA43" s="1149">
        <f t="shared" si="9"/>
        <v>0</v>
      </c>
      <c r="AB43" s="1149">
        <f t="shared" si="10"/>
        <v>0</v>
      </c>
      <c r="AC43" s="1149" t="e">
        <f>SUM(#REF!,#REF!,#REF!,#REF!,#REF!,#REF!)</f>
        <v>#REF!</v>
      </c>
      <c r="AD43" s="1149"/>
      <c r="AE43" s="1149"/>
      <c r="AF43" s="1149">
        <f>AA43+'11B'!Y43+'11C'!P43</f>
        <v>0</v>
      </c>
      <c r="AG43" s="1149">
        <f>AB43+'11B'!Z43+'11C'!Q43</f>
        <v>0</v>
      </c>
      <c r="AH43" s="1149" t="e">
        <f>AC43+'11B'!AA43+'11C'!R43</f>
        <v>#REF!</v>
      </c>
      <c r="AI43" s="1149"/>
      <c r="AJ43" s="1149"/>
    </row>
    <row r="44" spans="1:37" s="1161" customFormat="1" ht="13.5" hidden="1" thickBot="1">
      <c r="A44" s="1167"/>
      <c r="B44" s="1168" t="s">
        <v>531</v>
      </c>
      <c r="C44" s="1171" t="s">
        <v>532</v>
      </c>
      <c r="D44" s="138">
        <v>0</v>
      </c>
      <c r="E44" s="138"/>
      <c r="F44" s="138">
        <v>0</v>
      </c>
      <c r="G44" s="138"/>
      <c r="H44" s="138">
        <v>0</v>
      </c>
      <c r="I44" s="138"/>
      <c r="J44" s="138">
        <v>0</v>
      </c>
      <c r="K44" s="138"/>
      <c r="L44" s="138">
        <v>0</v>
      </c>
      <c r="M44" s="138"/>
      <c r="N44" s="138"/>
      <c r="O44" s="138"/>
      <c r="P44" s="138"/>
      <c r="Q44" s="138"/>
      <c r="R44" s="138"/>
      <c r="S44" s="138"/>
      <c r="T44" s="138"/>
      <c r="U44" s="138"/>
      <c r="W44" s="1213">
        <f t="shared" si="6"/>
        <v>0</v>
      </c>
      <c r="X44" s="1213">
        <f t="shared" si="7"/>
        <v>0</v>
      </c>
      <c r="Z44" s="1149" t="e">
        <f>SUM(#REF!,#REF!,#REF!,#REF!,#REF!,#REF!)</f>
        <v>#REF!</v>
      </c>
      <c r="AA44" s="1149">
        <f t="shared" si="9"/>
        <v>0</v>
      </c>
      <c r="AB44" s="1149">
        <f t="shared" si="10"/>
        <v>0</v>
      </c>
      <c r="AC44" s="1149" t="e">
        <f>SUM(#REF!,#REF!,#REF!,#REF!,#REF!,#REF!)</f>
        <v>#REF!</v>
      </c>
      <c r="AD44" s="1149"/>
      <c r="AE44" s="1149"/>
      <c r="AF44" s="1149">
        <f>AA44+'11B'!Y44+'11C'!P44</f>
        <v>0</v>
      </c>
      <c r="AG44" s="1149">
        <f>AB44+'11B'!Z44+'11C'!Q44</f>
        <v>0</v>
      </c>
      <c r="AH44" s="1149" t="e">
        <f>AC44+'11B'!AA44+'11C'!R44</f>
        <v>#REF!</v>
      </c>
      <c r="AI44" s="1149"/>
      <c r="AJ44" s="1149"/>
      <c r="AK44" s="1145"/>
    </row>
    <row r="45" spans="1:37" ht="23.25" hidden="1" thickBot="1">
      <c r="A45" s="1167"/>
      <c r="B45" s="1168" t="s">
        <v>533</v>
      </c>
      <c r="C45" s="1171" t="s">
        <v>534</v>
      </c>
      <c r="D45" s="138">
        <v>0</v>
      </c>
      <c r="E45" s="138"/>
      <c r="F45" s="138">
        <v>0</v>
      </c>
      <c r="G45" s="138"/>
      <c r="H45" s="138">
        <v>0</v>
      </c>
      <c r="I45" s="138"/>
      <c r="J45" s="138">
        <v>0</v>
      </c>
      <c r="K45" s="138"/>
      <c r="L45" s="138">
        <v>0</v>
      </c>
      <c r="M45" s="138"/>
      <c r="N45" s="138"/>
      <c r="O45" s="138"/>
      <c r="P45" s="138"/>
      <c r="Q45" s="138"/>
      <c r="R45" s="138"/>
      <c r="S45" s="138"/>
      <c r="T45" s="138"/>
      <c r="U45" s="138"/>
      <c r="W45" s="1213">
        <f t="shared" si="6"/>
        <v>0</v>
      </c>
      <c r="X45" s="1213">
        <f t="shared" si="7"/>
        <v>0</v>
      </c>
      <c r="Z45" s="1149" t="e">
        <f>SUM(#REF!,#REF!,#REF!,#REF!,#REF!,#REF!)</f>
        <v>#REF!</v>
      </c>
      <c r="AA45" s="1149">
        <f t="shared" si="9"/>
        <v>0</v>
      </c>
      <c r="AB45" s="1149">
        <f t="shared" si="10"/>
        <v>0</v>
      </c>
      <c r="AC45" s="1149" t="e">
        <f>SUM(#REF!,#REF!,#REF!,#REF!,#REF!,#REF!)</f>
        <v>#REF!</v>
      </c>
      <c r="AD45" s="1149"/>
      <c r="AE45" s="1149"/>
      <c r="AF45" s="1149">
        <f>AA45+'11B'!Y45+'11C'!P45</f>
        <v>0</v>
      </c>
      <c r="AG45" s="1149">
        <f>AB45+'11B'!Z45+'11C'!Q45</f>
        <v>0</v>
      </c>
      <c r="AH45" s="1149" t="e">
        <f>AC45+'11B'!AA45+'11C'!R45</f>
        <v>#REF!</v>
      </c>
      <c r="AI45" s="1149"/>
      <c r="AJ45" s="1149"/>
      <c r="AK45" s="1161"/>
    </row>
    <row r="46" spans="1:36" ht="21" customHeight="1" hidden="1" thickBot="1">
      <c r="A46" s="1167"/>
      <c r="B46" s="1168" t="s">
        <v>535</v>
      </c>
      <c r="C46" s="1182" t="s">
        <v>536</v>
      </c>
      <c r="D46" s="138">
        <v>0</v>
      </c>
      <c r="E46" s="138"/>
      <c r="F46" s="138">
        <v>0</v>
      </c>
      <c r="G46" s="138"/>
      <c r="H46" s="138">
        <v>0</v>
      </c>
      <c r="I46" s="138"/>
      <c r="J46" s="138">
        <v>0</v>
      </c>
      <c r="K46" s="138"/>
      <c r="L46" s="138">
        <v>0</v>
      </c>
      <c r="M46" s="138"/>
      <c r="N46" s="138"/>
      <c r="O46" s="138"/>
      <c r="P46" s="138"/>
      <c r="Q46" s="138"/>
      <c r="R46" s="138"/>
      <c r="S46" s="138"/>
      <c r="T46" s="138"/>
      <c r="U46" s="138"/>
      <c r="W46" s="1213">
        <f t="shared" si="6"/>
        <v>0</v>
      </c>
      <c r="X46" s="1213">
        <f t="shared" si="7"/>
        <v>0</v>
      </c>
      <c r="Z46" s="1149" t="e">
        <f>SUM(#REF!,#REF!,#REF!,#REF!,#REF!,#REF!)</f>
        <v>#REF!</v>
      </c>
      <c r="AA46" s="1149">
        <f t="shared" si="9"/>
        <v>0</v>
      </c>
      <c r="AB46" s="1149">
        <f t="shared" si="10"/>
        <v>0</v>
      </c>
      <c r="AC46" s="1149" t="e">
        <f>SUM(#REF!,#REF!,#REF!,#REF!,#REF!,#REF!)</f>
        <v>#REF!</v>
      </c>
      <c r="AD46" s="1149"/>
      <c r="AE46" s="1149"/>
      <c r="AF46" s="1149">
        <f>AA46+'11B'!Y46+'11C'!P46</f>
        <v>0</v>
      </c>
      <c r="AG46" s="1149">
        <f>AB46+'11B'!Z46+'11C'!Q46</f>
        <v>0</v>
      </c>
      <c r="AH46" s="1149" t="e">
        <f>AC46+'11B'!AA46+'11C'!R46</f>
        <v>#REF!</v>
      </c>
      <c r="AI46" s="1149"/>
      <c r="AJ46" s="1149"/>
    </row>
    <row r="47" spans="1:36" ht="12" customHeight="1" thickBot="1">
      <c r="A47" s="1158" t="s">
        <v>598</v>
      </c>
      <c r="B47" s="1159"/>
      <c r="C47" s="1183" t="s">
        <v>537</v>
      </c>
      <c r="D47" s="1184">
        <v>0</v>
      </c>
      <c r="E47" s="1184">
        <f>+E48+E49</f>
        <v>0</v>
      </c>
      <c r="F47" s="1184">
        <v>0</v>
      </c>
      <c r="G47" s="1184">
        <f>+G48+G49</f>
        <v>0</v>
      </c>
      <c r="H47" s="1184">
        <v>0</v>
      </c>
      <c r="I47" s="1184">
        <f>+I48+I49</f>
        <v>0</v>
      </c>
      <c r="J47" s="1184">
        <v>0</v>
      </c>
      <c r="K47" s="1184">
        <f>+K48+K49</f>
        <v>0</v>
      </c>
      <c r="L47" s="1184">
        <v>0</v>
      </c>
      <c r="M47" s="1184">
        <f>+M48+M49</f>
        <v>0</v>
      </c>
      <c r="N47" s="1184"/>
      <c r="O47" s="1184">
        <f>+O48+O49</f>
        <v>0</v>
      </c>
      <c r="P47" s="1184"/>
      <c r="Q47" s="1184">
        <f>+Q48+Q49</f>
        <v>0</v>
      </c>
      <c r="R47" s="1184"/>
      <c r="S47" s="1184">
        <f>+S48+S49</f>
        <v>0</v>
      </c>
      <c r="T47" s="1184"/>
      <c r="U47" s="1184">
        <f>+U48+U49</f>
        <v>0</v>
      </c>
      <c r="W47" s="1213">
        <f t="shared" si="6"/>
        <v>0</v>
      </c>
      <c r="X47" s="1213">
        <f t="shared" si="7"/>
        <v>0</v>
      </c>
      <c r="Z47" s="1149" t="e">
        <f>SUM(#REF!,#REF!,#REF!,#REF!,#REF!,#REF!)</f>
        <v>#REF!</v>
      </c>
      <c r="AA47" s="1149">
        <f t="shared" si="9"/>
        <v>0</v>
      </c>
      <c r="AB47" s="1149">
        <f t="shared" si="10"/>
        <v>0</v>
      </c>
      <c r="AC47" s="1149" t="e">
        <f>SUM(#REF!,#REF!,#REF!,#REF!,#REF!,#REF!)</f>
        <v>#REF!</v>
      </c>
      <c r="AD47" s="1149"/>
      <c r="AE47" s="1149"/>
      <c r="AF47" s="1149">
        <f>AA47+'11B'!Y47+'11C'!P47</f>
        <v>0</v>
      </c>
      <c r="AG47" s="1149">
        <f>AB47+'11B'!Z47+'11C'!Q47</f>
        <v>0</v>
      </c>
      <c r="AH47" s="1149" t="e">
        <f>AC47+'11B'!AA47+'11C'!R47</f>
        <v>#REF!</v>
      </c>
      <c r="AI47" s="1149"/>
      <c r="AJ47" s="1149"/>
    </row>
    <row r="48" spans="1:37" s="1161" customFormat="1" ht="12" customHeight="1">
      <c r="A48" s="1185"/>
      <c r="B48" s="1186" t="s">
        <v>639</v>
      </c>
      <c r="C48" s="1187" t="s">
        <v>633</v>
      </c>
      <c r="D48" s="1188">
        <v>0</v>
      </c>
      <c r="E48" s="1188"/>
      <c r="F48" s="1188">
        <v>0</v>
      </c>
      <c r="G48" s="1188"/>
      <c r="H48" s="1188">
        <v>0</v>
      </c>
      <c r="I48" s="1188"/>
      <c r="J48" s="1188">
        <v>0</v>
      </c>
      <c r="K48" s="1188"/>
      <c r="L48" s="1188">
        <v>0</v>
      </c>
      <c r="M48" s="1188"/>
      <c r="N48" s="1188"/>
      <c r="O48" s="1188"/>
      <c r="P48" s="1188"/>
      <c r="Q48" s="1188"/>
      <c r="R48" s="1188"/>
      <c r="S48" s="1188"/>
      <c r="T48" s="1188"/>
      <c r="U48" s="1188"/>
      <c r="W48" s="1213">
        <f t="shared" si="6"/>
        <v>0</v>
      </c>
      <c r="X48" s="1213">
        <f t="shared" si="7"/>
        <v>0</v>
      </c>
      <c r="Z48" s="1149" t="e">
        <f>SUM(#REF!,#REF!,#REF!,#REF!,#REF!,#REF!)</f>
        <v>#REF!</v>
      </c>
      <c r="AA48" s="1149">
        <f t="shared" si="9"/>
        <v>0</v>
      </c>
      <c r="AB48" s="1149">
        <f t="shared" si="10"/>
        <v>0</v>
      </c>
      <c r="AC48" s="1149" t="e">
        <f>SUM(#REF!,#REF!,#REF!,#REF!,#REF!,#REF!)</f>
        <v>#REF!</v>
      </c>
      <c r="AD48" s="1149"/>
      <c r="AE48" s="1149"/>
      <c r="AF48" s="1149">
        <f>AA48+'11B'!Y48+'11C'!P48</f>
        <v>0</v>
      </c>
      <c r="AG48" s="1149">
        <f>AB48+'11B'!Z48+'11C'!Q48</f>
        <v>0</v>
      </c>
      <c r="AH48" s="1149" t="e">
        <f>AC48+'11B'!AA48+'11C'!R48</f>
        <v>#REF!</v>
      </c>
      <c r="AI48" s="1149"/>
      <c r="AJ48" s="1149"/>
      <c r="AK48" s="1145"/>
    </row>
    <row r="49" spans="1:36" s="1161" customFormat="1" ht="12" customHeight="1" thickBot="1">
      <c r="A49" s="1189"/>
      <c r="B49" s="1190" t="s">
        <v>640</v>
      </c>
      <c r="C49" s="1191" t="s">
        <v>634</v>
      </c>
      <c r="D49" s="1192">
        <v>0</v>
      </c>
      <c r="E49" s="1192"/>
      <c r="F49" s="1192">
        <v>0</v>
      </c>
      <c r="G49" s="1192"/>
      <c r="H49" s="1192">
        <v>0</v>
      </c>
      <c r="I49" s="1192"/>
      <c r="J49" s="1192">
        <v>0</v>
      </c>
      <c r="K49" s="1192"/>
      <c r="L49" s="1192">
        <v>0</v>
      </c>
      <c r="M49" s="1192"/>
      <c r="N49" s="1192"/>
      <c r="O49" s="1192"/>
      <c r="P49" s="1192"/>
      <c r="Q49" s="1192"/>
      <c r="R49" s="1192"/>
      <c r="S49" s="1192"/>
      <c r="T49" s="1192"/>
      <c r="U49" s="1192"/>
      <c r="W49" s="1213">
        <f t="shared" si="6"/>
        <v>0</v>
      </c>
      <c r="X49" s="1213">
        <f t="shared" si="7"/>
        <v>0</v>
      </c>
      <c r="Z49" s="1149" t="e">
        <f>SUM(#REF!,#REF!,#REF!,#REF!,#REF!,#REF!)</f>
        <v>#REF!</v>
      </c>
      <c r="AA49" s="1149">
        <f t="shared" si="9"/>
        <v>0</v>
      </c>
      <c r="AB49" s="1149">
        <f t="shared" si="10"/>
        <v>0</v>
      </c>
      <c r="AC49" s="1149" t="e">
        <f>SUM(#REF!,#REF!,#REF!,#REF!,#REF!,#REF!)</f>
        <v>#REF!</v>
      </c>
      <c r="AD49" s="1149"/>
      <c r="AE49" s="1149"/>
      <c r="AF49" s="1149">
        <f>AA49+'11B'!Y49+'11C'!P49</f>
        <v>0</v>
      </c>
      <c r="AG49" s="1149">
        <f>AB49+'11B'!Z49+'11C'!Q49</f>
        <v>0</v>
      </c>
      <c r="AH49" s="1149" t="e">
        <f>AC49+'11B'!AA49+'11C'!R49</f>
        <v>#REF!</v>
      </c>
      <c r="AI49" s="1149"/>
      <c r="AJ49" s="1149"/>
    </row>
    <row r="50" spans="1:36" s="1161" customFormat="1" ht="12" customHeight="1" thickBot="1">
      <c r="A50" s="1193" t="s">
        <v>599</v>
      </c>
      <c r="B50" s="1194"/>
      <c r="C50" s="1195" t="s">
        <v>538</v>
      </c>
      <c r="D50" s="1196">
        <v>0</v>
      </c>
      <c r="E50" s="1196"/>
      <c r="F50" s="1196">
        <v>0</v>
      </c>
      <c r="G50" s="1196"/>
      <c r="H50" s="1196">
        <v>0</v>
      </c>
      <c r="I50" s="1196"/>
      <c r="J50" s="1196">
        <v>0</v>
      </c>
      <c r="K50" s="1196"/>
      <c r="L50" s="1196">
        <v>0</v>
      </c>
      <c r="M50" s="1196"/>
      <c r="N50" s="1196"/>
      <c r="O50" s="1196"/>
      <c r="P50" s="1196"/>
      <c r="Q50" s="1196"/>
      <c r="R50" s="1196"/>
      <c r="S50" s="1196"/>
      <c r="T50" s="1196"/>
      <c r="U50" s="1196"/>
      <c r="W50" s="1213">
        <f t="shared" si="6"/>
        <v>0</v>
      </c>
      <c r="X50" s="1213">
        <f t="shared" si="7"/>
        <v>0</v>
      </c>
      <c r="Z50" s="1149" t="e">
        <f>SUM(#REF!,#REF!,#REF!,#REF!,#REF!,#REF!)</f>
        <v>#REF!</v>
      </c>
      <c r="AA50" s="1149">
        <f t="shared" si="9"/>
        <v>0</v>
      </c>
      <c r="AB50" s="1149">
        <f t="shared" si="10"/>
        <v>0</v>
      </c>
      <c r="AC50" s="1149" t="e">
        <f>SUM(#REF!,#REF!,#REF!,#REF!,#REF!,#REF!)</f>
        <v>#REF!</v>
      </c>
      <c r="AD50" s="1149"/>
      <c r="AE50" s="1149"/>
      <c r="AF50" s="1149">
        <f>AA50+'11B'!Y50+'11C'!P50</f>
        <v>0</v>
      </c>
      <c r="AG50" s="1149">
        <f>AB50+'11B'!Z50+'11C'!Q50</f>
        <v>0</v>
      </c>
      <c r="AH50" s="1149" t="e">
        <f>AC50+'11B'!AA50+'11C'!R50</f>
        <v>#REF!</v>
      </c>
      <c r="AI50" s="1149"/>
      <c r="AJ50" s="1149"/>
    </row>
    <row r="51" spans="1:36" s="1161" customFormat="1" ht="12" customHeight="1" thickBot="1">
      <c r="A51" s="1158" t="s">
        <v>601</v>
      </c>
      <c r="B51" s="1159"/>
      <c r="C51" s="1197" t="s">
        <v>539</v>
      </c>
      <c r="D51" s="1198">
        <f aca="true" t="shared" si="12" ref="D51:U51">+D22+D36+D47+D50</f>
        <v>173198</v>
      </c>
      <c r="E51" s="1198">
        <f t="shared" si="12"/>
        <v>167063</v>
      </c>
      <c r="F51" s="1198">
        <v>4122</v>
      </c>
      <c r="G51" s="1198">
        <f t="shared" si="12"/>
        <v>3875</v>
      </c>
      <c r="H51" s="1198">
        <f t="shared" si="12"/>
        <v>0</v>
      </c>
      <c r="I51" s="1198">
        <f t="shared" si="12"/>
        <v>0</v>
      </c>
      <c r="J51" s="1198">
        <f t="shared" si="12"/>
        <v>289</v>
      </c>
      <c r="K51" s="1198">
        <f t="shared" si="12"/>
        <v>317</v>
      </c>
      <c r="L51" s="1198">
        <f t="shared" si="12"/>
        <v>9300</v>
      </c>
      <c r="M51" s="1198">
        <f t="shared" si="12"/>
        <v>8396</v>
      </c>
      <c r="N51" s="1198"/>
      <c r="O51" s="1198">
        <f>+O22+O36+O47+O50</f>
        <v>92</v>
      </c>
      <c r="P51" s="1198">
        <f>+P22+P36+P47+P50</f>
        <v>0</v>
      </c>
      <c r="Q51" s="1198">
        <f>+Q22+Q36+Q47+Q50</f>
        <v>114</v>
      </c>
      <c r="R51" s="1198">
        <f>+R22+R36+R47+R50</f>
        <v>758</v>
      </c>
      <c r="S51" s="1198">
        <f>+S22+S36+S47+S50</f>
        <v>831</v>
      </c>
      <c r="T51" s="1198"/>
      <c r="U51" s="1198">
        <f t="shared" si="12"/>
        <v>0</v>
      </c>
      <c r="W51" s="1213">
        <f t="shared" si="6"/>
        <v>187667</v>
      </c>
      <c r="X51" s="1213">
        <f t="shared" si="7"/>
        <v>180688</v>
      </c>
      <c r="Z51" s="1149" t="e">
        <f>SUM(#REF!,#REF!,#REF!,#REF!,#REF!,#REF!)</f>
        <v>#REF!</v>
      </c>
      <c r="AA51" s="1149">
        <f t="shared" si="9"/>
        <v>186909</v>
      </c>
      <c r="AB51" s="1149">
        <f t="shared" si="10"/>
        <v>179651</v>
      </c>
      <c r="AC51" s="1149" t="e">
        <f>SUM(#REF!,#REF!,#REF!,#REF!,#REF!,#REF!)</f>
        <v>#REF!</v>
      </c>
      <c r="AD51" s="1149"/>
      <c r="AE51" s="1149"/>
      <c r="AF51" s="1149">
        <f>AA51+'11B'!Y51+'11C'!P51</f>
        <v>273485</v>
      </c>
      <c r="AG51" s="1149">
        <f>AB51+'11B'!Z51+'11C'!Q51</f>
        <v>263320</v>
      </c>
      <c r="AH51" s="1149" t="e">
        <f>AC51+'11B'!AA51+'11C'!R51</f>
        <v>#REF!</v>
      </c>
      <c r="AI51" s="1149"/>
      <c r="AJ51" s="1149"/>
    </row>
    <row r="52" spans="1:36" s="1161" customFormat="1" ht="12" customHeight="1" thickBot="1">
      <c r="A52" s="1158" t="s">
        <v>602</v>
      </c>
      <c r="B52" s="1159"/>
      <c r="C52" s="1197" t="s">
        <v>540</v>
      </c>
      <c r="D52" s="1160">
        <v>0</v>
      </c>
      <c r="E52" s="1160">
        <f>+E53+E54</f>
        <v>0</v>
      </c>
      <c r="F52" s="1160">
        <v>0</v>
      </c>
      <c r="G52" s="1160">
        <f>+G53+G54</f>
        <v>0</v>
      </c>
      <c r="H52" s="1160">
        <v>0</v>
      </c>
      <c r="I52" s="1160">
        <f>+I53+I54</f>
        <v>0</v>
      </c>
      <c r="J52" s="1160">
        <v>0</v>
      </c>
      <c r="K52" s="1160">
        <f>+K53+K54</f>
        <v>0</v>
      </c>
      <c r="L52" s="1160">
        <v>0</v>
      </c>
      <c r="M52" s="1160">
        <f>+M53+M54</f>
        <v>0</v>
      </c>
      <c r="N52" s="1160"/>
      <c r="O52" s="1160">
        <f>+O53+O54</f>
        <v>0</v>
      </c>
      <c r="P52" s="1160"/>
      <c r="Q52" s="1160">
        <f>+Q53+Q54</f>
        <v>0</v>
      </c>
      <c r="R52" s="1160"/>
      <c r="S52" s="1160">
        <f>+S53+S54</f>
        <v>0</v>
      </c>
      <c r="T52" s="1160"/>
      <c r="U52" s="1160">
        <f>+U53+U54</f>
        <v>0</v>
      </c>
      <c r="W52" s="1213">
        <f t="shared" si="6"/>
        <v>0</v>
      </c>
      <c r="X52" s="1213">
        <f t="shared" si="7"/>
        <v>0</v>
      </c>
      <c r="Z52" s="1149" t="e">
        <f>SUM(#REF!,#REF!,#REF!,#REF!,#REF!,#REF!)</f>
        <v>#REF!</v>
      </c>
      <c r="AA52" s="1149">
        <f t="shared" si="9"/>
        <v>0</v>
      </c>
      <c r="AB52" s="1149">
        <f t="shared" si="10"/>
        <v>0</v>
      </c>
      <c r="AC52" s="1149" t="e">
        <f>SUM(#REF!,#REF!,#REF!,#REF!,#REF!,#REF!)</f>
        <v>#REF!</v>
      </c>
      <c r="AD52" s="1149"/>
      <c r="AE52" s="1149"/>
      <c r="AF52" s="1149">
        <f>AA52+'11B'!Y52+'11C'!P52</f>
        <v>0</v>
      </c>
      <c r="AG52" s="1149">
        <f>AB52+'11B'!Z52+'11C'!Q52</f>
        <v>0</v>
      </c>
      <c r="AH52" s="1149" t="e">
        <f>AC52+'11B'!AA52+'11C'!R52</f>
        <v>#REF!</v>
      </c>
      <c r="AI52" s="1149"/>
      <c r="AJ52" s="1149"/>
    </row>
    <row r="53" spans="1:37" ht="12.75" customHeight="1">
      <c r="A53" s="1162"/>
      <c r="B53" s="1168" t="s">
        <v>541</v>
      </c>
      <c r="C53" s="1179" t="s">
        <v>542</v>
      </c>
      <c r="D53" s="1180">
        <v>0</v>
      </c>
      <c r="E53" s="1180"/>
      <c r="F53" s="1180">
        <v>0</v>
      </c>
      <c r="G53" s="1180"/>
      <c r="H53" s="1180">
        <v>0</v>
      </c>
      <c r="I53" s="1180"/>
      <c r="J53" s="1180">
        <v>0</v>
      </c>
      <c r="K53" s="1180"/>
      <c r="L53" s="1180">
        <v>0</v>
      </c>
      <c r="M53" s="1180"/>
      <c r="N53" s="1180"/>
      <c r="O53" s="1180"/>
      <c r="P53" s="1180"/>
      <c r="Q53" s="1180"/>
      <c r="R53" s="1180"/>
      <c r="S53" s="1180"/>
      <c r="T53" s="1180"/>
      <c r="U53" s="1180"/>
      <c r="W53" s="1213">
        <f t="shared" si="6"/>
        <v>0</v>
      </c>
      <c r="X53" s="1213">
        <f t="shared" si="7"/>
        <v>0</v>
      </c>
      <c r="Z53" s="1149" t="e">
        <f>SUM(#REF!,#REF!,#REF!,#REF!,#REF!,#REF!)</f>
        <v>#REF!</v>
      </c>
      <c r="AA53" s="1149">
        <f t="shared" si="9"/>
        <v>0</v>
      </c>
      <c r="AB53" s="1149">
        <f t="shared" si="10"/>
        <v>0</v>
      </c>
      <c r="AC53" s="1149" t="e">
        <f>SUM(#REF!,#REF!,#REF!,#REF!,#REF!,#REF!)</f>
        <v>#REF!</v>
      </c>
      <c r="AD53" s="1149"/>
      <c r="AE53" s="1149"/>
      <c r="AF53" s="1149">
        <f>AA53+'11B'!Y53+'11C'!P53</f>
        <v>0</v>
      </c>
      <c r="AG53" s="1149">
        <f>AB53+'11B'!Z53+'11C'!Q53</f>
        <v>0</v>
      </c>
      <c r="AH53" s="1149" t="e">
        <f>AC53+'11B'!AA53+'11C'!R53</f>
        <v>#REF!</v>
      </c>
      <c r="AI53" s="1149"/>
      <c r="AJ53" s="1149"/>
      <c r="AK53" s="1161"/>
    </row>
    <row r="54" spans="1:36" ht="12" customHeight="1" thickBot="1">
      <c r="A54" s="1174"/>
      <c r="B54" s="1175" t="s">
        <v>649</v>
      </c>
      <c r="C54" s="1199" t="s">
        <v>543</v>
      </c>
      <c r="D54" s="141">
        <v>0</v>
      </c>
      <c r="E54" s="141"/>
      <c r="F54" s="141">
        <v>0</v>
      </c>
      <c r="G54" s="141"/>
      <c r="H54" s="141">
        <v>0</v>
      </c>
      <c r="I54" s="141"/>
      <c r="J54" s="141">
        <v>0</v>
      </c>
      <c r="K54" s="141"/>
      <c r="L54" s="141">
        <v>0</v>
      </c>
      <c r="M54" s="141"/>
      <c r="N54" s="141"/>
      <c r="O54" s="141"/>
      <c r="P54" s="141"/>
      <c r="Q54" s="141"/>
      <c r="R54" s="141"/>
      <c r="S54" s="141"/>
      <c r="T54" s="141"/>
      <c r="U54" s="141"/>
      <c r="W54" s="1213">
        <f t="shared" si="6"/>
        <v>0</v>
      </c>
      <c r="X54" s="1213">
        <f t="shared" si="7"/>
        <v>0</v>
      </c>
      <c r="Z54" s="1149" t="e">
        <f>SUM(#REF!,#REF!,#REF!,#REF!,#REF!,#REF!)</f>
        <v>#REF!</v>
      </c>
      <c r="AA54" s="1149">
        <f t="shared" si="9"/>
        <v>0</v>
      </c>
      <c r="AB54" s="1149">
        <f t="shared" si="10"/>
        <v>0</v>
      </c>
      <c r="AC54" s="1149" t="e">
        <f>SUM(#REF!,#REF!,#REF!,#REF!,#REF!,#REF!)</f>
        <v>#REF!</v>
      </c>
      <c r="AD54" s="1149"/>
      <c r="AE54" s="1149"/>
      <c r="AF54" s="1149">
        <f>AA54+'11B'!Y54+'11C'!P54</f>
        <v>0</v>
      </c>
      <c r="AG54" s="1149">
        <f>AB54+'11B'!Z54+'11C'!Q54</f>
        <v>0</v>
      </c>
      <c r="AH54" s="1149" t="e">
        <f>AC54+'11B'!AA54+'11C'!R54</f>
        <v>#REF!</v>
      </c>
      <c r="AI54" s="1149"/>
      <c r="AJ54" s="1149"/>
    </row>
    <row r="55" spans="1:36" ht="15" customHeight="1" thickBot="1">
      <c r="A55" s="1158" t="s">
        <v>603</v>
      </c>
      <c r="B55" s="1200"/>
      <c r="C55" s="1197" t="s">
        <v>544</v>
      </c>
      <c r="D55" s="1160">
        <f aca="true" t="shared" si="13" ref="D55:U55">+D51+D52</f>
        <v>173198</v>
      </c>
      <c r="E55" s="1160">
        <f t="shared" si="13"/>
        <v>167063</v>
      </c>
      <c r="F55" s="1160">
        <f t="shared" si="13"/>
        <v>4122</v>
      </c>
      <c r="G55" s="1160">
        <f t="shared" si="13"/>
        <v>3875</v>
      </c>
      <c r="H55" s="1160">
        <f t="shared" si="13"/>
        <v>0</v>
      </c>
      <c r="I55" s="1160">
        <f t="shared" si="13"/>
        <v>0</v>
      </c>
      <c r="J55" s="1160">
        <f t="shared" si="13"/>
        <v>289</v>
      </c>
      <c r="K55" s="1160">
        <f t="shared" si="13"/>
        <v>317</v>
      </c>
      <c r="L55" s="1160">
        <f t="shared" si="13"/>
        <v>9300</v>
      </c>
      <c r="M55" s="1160">
        <f t="shared" si="13"/>
        <v>8396</v>
      </c>
      <c r="N55" s="1160">
        <f t="shared" si="13"/>
        <v>0</v>
      </c>
      <c r="O55" s="1160">
        <f t="shared" si="13"/>
        <v>92</v>
      </c>
      <c r="P55" s="1160">
        <f>+P51+P52</f>
        <v>0</v>
      </c>
      <c r="Q55" s="1160">
        <f>+Q51+Q52</f>
        <v>114</v>
      </c>
      <c r="R55" s="1160">
        <f t="shared" si="13"/>
        <v>758</v>
      </c>
      <c r="S55" s="1160">
        <f t="shared" si="13"/>
        <v>831</v>
      </c>
      <c r="T55" s="1160">
        <f t="shared" si="13"/>
        <v>0</v>
      </c>
      <c r="U55" s="1160">
        <f t="shared" si="13"/>
        <v>0</v>
      </c>
      <c r="W55" s="1213">
        <f t="shared" si="6"/>
        <v>187667</v>
      </c>
      <c r="X55" s="1213">
        <f t="shared" si="7"/>
        <v>180688</v>
      </c>
      <c r="Z55" s="1149" t="e">
        <f>SUM(#REF!,#REF!,#REF!,#REF!,#REF!,#REF!)</f>
        <v>#REF!</v>
      </c>
      <c r="AA55" s="1149">
        <f t="shared" si="9"/>
        <v>186909</v>
      </c>
      <c r="AB55" s="1149">
        <f t="shared" si="10"/>
        <v>179651</v>
      </c>
      <c r="AC55" s="1149" t="e">
        <f>SUM(#REF!,#REF!,#REF!,#REF!,#REF!,#REF!)</f>
        <v>#REF!</v>
      </c>
      <c r="AD55" s="1149"/>
      <c r="AE55" s="1149"/>
      <c r="AF55" s="1149">
        <f>AA55+'11B'!Y55+'11C'!P55</f>
        <v>273485</v>
      </c>
      <c r="AG55" s="1149">
        <f>AB55+'11B'!Z55+'11C'!Q55</f>
        <v>263320</v>
      </c>
      <c r="AH55" s="1149" t="e">
        <f>AC55+'11B'!AA55+'11C'!R55</f>
        <v>#REF!</v>
      </c>
      <c r="AI55" s="1149"/>
      <c r="AJ55" s="1149"/>
    </row>
    <row r="56" spans="6:21" ht="12.75">
      <c r="F56" s="1203"/>
      <c r="G56" s="1203"/>
      <c r="H56" s="1203"/>
      <c r="I56" s="1203"/>
      <c r="J56" s="1203"/>
      <c r="K56" s="1203"/>
      <c r="L56" s="1203"/>
      <c r="M56" s="1203"/>
      <c r="N56" s="1203"/>
      <c r="O56" s="1203"/>
      <c r="P56" s="1203"/>
      <c r="Q56" s="1203"/>
      <c r="R56" s="1203"/>
      <c r="S56" s="1203"/>
      <c r="T56" s="1203"/>
      <c r="U56" s="1203"/>
    </row>
    <row r="57" spans="23:34" ht="12.75">
      <c r="W57" s="1149">
        <f>W55-W18</f>
        <v>0</v>
      </c>
      <c r="Z57" s="1149" t="e">
        <f aca="true" t="shared" si="14" ref="Z57:AH57">Z55-Z18</f>
        <v>#REF!</v>
      </c>
      <c r="AA57" s="1149">
        <f t="shared" si="14"/>
        <v>-758</v>
      </c>
      <c r="AB57" s="1149">
        <f t="shared" si="14"/>
        <v>-9723</v>
      </c>
      <c r="AC57" s="1149" t="e">
        <f t="shared" si="14"/>
        <v>#REF!</v>
      </c>
      <c r="AD57" s="1149">
        <f t="shared" si="14"/>
        <v>0</v>
      </c>
      <c r="AE57" s="1149">
        <f t="shared" si="14"/>
        <v>0</v>
      </c>
      <c r="AF57" s="1149">
        <f t="shared" si="14"/>
        <v>-758</v>
      </c>
      <c r="AG57" s="1149">
        <f t="shared" si="14"/>
        <v>-9723</v>
      </c>
      <c r="AH57" s="1149" t="e">
        <f t="shared" si="14"/>
        <v>#REF!</v>
      </c>
    </row>
  </sheetData>
  <sheetProtection selectLockedCells="1" selectUnlockedCells="1"/>
  <mergeCells count="20">
    <mergeCell ref="T20:U20"/>
    <mergeCell ref="R20:S20"/>
    <mergeCell ref="N20:O20"/>
    <mergeCell ref="P20:Q20"/>
    <mergeCell ref="N2:O2"/>
    <mergeCell ref="P2:Q2"/>
    <mergeCell ref="D20:E20"/>
    <mergeCell ref="F20:G20"/>
    <mergeCell ref="H20:I20"/>
    <mergeCell ref="L20:M20"/>
    <mergeCell ref="A20:B20"/>
    <mergeCell ref="T1:U1"/>
    <mergeCell ref="A2:B2"/>
    <mergeCell ref="D2:E2"/>
    <mergeCell ref="F2:G2"/>
    <mergeCell ref="H2:I2"/>
    <mergeCell ref="J2:K2"/>
    <mergeCell ref="L2:M2"/>
    <mergeCell ref="T2:U2"/>
    <mergeCell ref="R2:S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 alignWithMargins="0">
    <oddHeader>&amp;C&amp;"Times New Roman CE,Félkövér"&amp;12Bonyhádi Közös Önkormányzati Hivatal kiadásai és bevételei Ei csoport, kiemelt előirányzat szerinti bontásban - Kötelező feladatok &amp;R&amp;"Times New Roman CE,Félkövér dőlt"&amp;12 Z.11.A.sz.melléklet</oddHeader>
  </headerFooter>
  <colBreaks count="1" manualBreakCount="1">
    <brk id="11" max="5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6"/>
  <sheetViews>
    <sheetView view="pageBreakPreview" zoomScale="130" zoomScaleSheetLayoutView="130" zoomScalePageLayoutView="0" workbookViewId="0" topLeftCell="A13">
      <selection activeCell="Z55" sqref="Z55"/>
    </sheetView>
  </sheetViews>
  <sheetFormatPr defaultColWidth="9.00390625" defaultRowHeight="12.75"/>
  <cols>
    <col min="1" max="1" width="3.625" style="1201" bestFit="1" customWidth="1"/>
    <col min="2" max="2" width="7.125" style="1202" bestFit="1" customWidth="1"/>
    <col min="3" max="3" width="55.875" style="1202" customWidth="1"/>
    <col min="4" max="5" width="11.50390625" style="1203" customWidth="1"/>
    <col min="6" max="7" width="11.50390625" style="1145" customWidth="1"/>
    <col min="8" max="8" width="9.375" style="1145" customWidth="1"/>
    <col min="9" max="9" width="11.875" style="1145" hidden="1" customWidth="1"/>
    <col min="10" max="10" width="10.125" style="1145" hidden="1" customWidth="1"/>
    <col min="11" max="12" width="9.50390625" style="1145" hidden="1" customWidth="1"/>
    <col min="13" max="13" width="0" style="1145" hidden="1" customWidth="1"/>
    <col min="14" max="14" width="10.125" style="1145" hidden="1" customWidth="1"/>
    <col min="15" max="22" width="0" style="1145" hidden="1" customWidth="1"/>
    <col min="23" max="23" width="9.375" style="1145" customWidth="1"/>
    <col min="24" max="28" width="11.125" style="1145" customWidth="1"/>
    <col min="29" max="16384" width="9.375" style="1145" customWidth="1"/>
  </cols>
  <sheetData>
    <row r="1" spans="1:7" s="1142" customFormat="1" ht="15.75" customHeight="1" thickBot="1">
      <c r="A1" s="1140"/>
      <c r="B1" s="1140"/>
      <c r="C1" s="1140"/>
      <c r="D1" s="1141"/>
      <c r="E1" s="1141"/>
      <c r="F1" s="1372"/>
      <c r="G1" s="1372"/>
    </row>
    <row r="2" spans="1:7" s="1207" customFormat="1" ht="12" thickBot="1">
      <c r="A2" s="1373" t="s">
        <v>501</v>
      </c>
      <c r="B2" s="1374"/>
      <c r="C2" s="1206" t="s">
        <v>502</v>
      </c>
      <c r="D2" s="1375">
        <v>841126</v>
      </c>
      <c r="E2" s="1375"/>
      <c r="F2" s="1375">
        <v>841907</v>
      </c>
      <c r="G2" s="1375"/>
    </row>
    <row r="3" spans="1:7" s="1210" customFormat="1" ht="23.25" thickBot="1">
      <c r="A3" s="1208"/>
      <c r="B3" s="1209"/>
      <c r="C3" s="1209" t="s">
        <v>629</v>
      </c>
      <c r="D3" s="10" t="s">
        <v>916</v>
      </c>
      <c r="E3" s="10" t="s">
        <v>1186</v>
      </c>
      <c r="F3" s="10" t="s">
        <v>916</v>
      </c>
      <c r="G3" s="10" t="s">
        <v>1186</v>
      </c>
    </row>
    <row r="4" spans="1:27" s="1210" customFormat="1" ht="12" customHeight="1" thickBot="1">
      <c r="A4" s="1158" t="s">
        <v>596</v>
      </c>
      <c r="B4" s="1211"/>
      <c r="C4" s="1212" t="s">
        <v>503</v>
      </c>
      <c r="D4" s="175">
        <v>0</v>
      </c>
      <c r="E4" s="175"/>
      <c r="F4" s="175">
        <v>0</v>
      </c>
      <c r="G4" s="175"/>
      <c r="I4" s="1155">
        <f aca="true" t="shared" si="0" ref="I4:I19">SUM(D4:H4)</f>
        <v>0</v>
      </c>
      <c r="J4" s="1213" t="e">
        <f>SUM(#REF!,#REF!,#REF!,#REF!,#REF!)</f>
        <v>#REF!</v>
      </c>
      <c r="K4" s="1213" t="e">
        <f>SUM(#REF!,#REF!,#REF!,#REF!,#REF!)</f>
        <v>#REF!</v>
      </c>
      <c r="L4" s="1213" t="e">
        <f>SUM(#REF!,#REF!,#REF!,#REF!,#REF!)</f>
        <v>#REF!</v>
      </c>
      <c r="N4" s="1213" t="e">
        <f aca="true" t="shared" si="1" ref="N4:N30">SUM(J4:M4)</f>
        <v>#REF!</v>
      </c>
      <c r="X4" s="1213" t="e">
        <f>SUM(#REF!,#REF!)</f>
        <v>#REF!</v>
      </c>
      <c r="Y4" s="1213"/>
      <c r="Z4" s="1213">
        <f aca="true" t="shared" si="2" ref="Z4:Z20">SUM(E4,G4)</f>
        <v>0</v>
      </c>
      <c r="AA4" s="1213" t="e">
        <f>SUM(#REF!,#REF!)</f>
        <v>#REF!</v>
      </c>
    </row>
    <row r="5" spans="1:27" s="1214" customFormat="1" ht="12" customHeight="1" thickBot="1">
      <c r="A5" s="1158" t="s">
        <v>597</v>
      </c>
      <c r="B5" s="1211"/>
      <c r="C5" s="1212" t="s">
        <v>504</v>
      </c>
      <c r="D5" s="175">
        <f>SUM(D6:D7)</f>
        <v>7057</v>
      </c>
      <c r="E5" s="175">
        <f>SUM(E6:E7)</f>
        <v>7073</v>
      </c>
      <c r="F5" s="175">
        <f>SUM(F6:F7)</f>
        <v>0</v>
      </c>
      <c r="G5" s="175">
        <f>SUM(G6:G7)</f>
        <v>0</v>
      </c>
      <c r="I5" s="1155">
        <f t="shared" si="0"/>
        <v>14130</v>
      </c>
      <c r="J5" s="1213" t="e">
        <f>SUM(#REF!,#REF!,#REF!,#REF!,#REF!)</f>
        <v>#REF!</v>
      </c>
      <c r="K5" s="1213" t="e">
        <f>SUM(#REF!,#REF!,#REF!,#REF!,#REF!)</f>
        <v>#REF!</v>
      </c>
      <c r="L5" s="1213" t="e">
        <f>SUM(#REF!,#REF!,#REF!,#REF!,#REF!)</f>
        <v>#REF!</v>
      </c>
      <c r="N5" s="1213" t="e">
        <f t="shared" si="1"/>
        <v>#REF!</v>
      </c>
      <c r="X5" s="1213" t="e">
        <f>SUM(#REF!,#REF!)</f>
        <v>#REF!</v>
      </c>
      <c r="Y5" s="1213">
        <f aca="true" t="shared" si="3" ref="Y5:Y18">SUM(D5,F5)</f>
        <v>7057</v>
      </c>
      <c r="Z5" s="1213">
        <f t="shared" si="2"/>
        <v>7073</v>
      </c>
      <c r="AA5" s="1213" t="e">
        <f>SUM(#REF!,#REF!)</f>
        <v>#REF!</v>
      </c>
    </row>
    <row r="6" spans="1:27" s="1214" customFormat="1" ht="12" customHeight="1">
      <c r="A6" s="1167"/>
      <c r="B6" s="1215" t="s">
        <v>660</v>
      </c>
      <c r="C6" s="38" t="s">
        <v>935</v>
      </c>
      <c r="D6" s="173">
        <v>7057</v>
      </c>
      <c r="E6" s="173">
        <v>7073</v>
      </c>
      <c r="F6" s="173">
        <v>0</v>
      </c>
      <c r="G6" s="173"/>
      <c r="I6" s="1155">
        <f t="shared" si="0"/>
        <v>14130</v>
      </c>
      <c r="J6" s="1213" t="e">
        <f>SUM(#REF!,#REF!,#REF!,#REF!,#REF!)</f>
        <v>#REF!</v>
      </c>
      <c r="K6" s="1213" t="e">
        <f>SUM(#REF!,#REF!,#REF!,#REF!,#REF!)</f>
        <v>#REF!</v>
      </c>
      <c r="L6" s="1213" t="e">
        <f>SUM(#REF!,#REF!,#REF!,#REF!,#REF!)</f>
        <v>#REF!</v>
      </c>
      <c r="N6" s="1213" t="e">
        <f t="shared" si="1"/>
        <v>#REF!</v>
      </c>
      <c r="X6" s="1213" t="e">
        <f>SUM(#REF!,#REF!)</f>
        <v>#REF!</v>
      </c>
      <c r="Y6" s="1213">
        <f t="shared" si="3"/>
        <v>7057</v>
      </c>
      <c r="Z6" s="1213">
        <f t="shared" si="2"/>
        <v>7073</v>
      </c>
      <c r="AA6" s="1213" t="e">
        <f>SUM(#REF!,#REF!)</f>
        <v>#REF!</v>
      </c>
    </row>
    <row r="7" spans="1:27" s="1207" customFormat="1" ht="12" customHeight="1" thickBot="1">
      <c r="A7" s="1167"/>
      <c r="B7" s="1215" t="s">
        <v>662</v>
      </c>
      <c r="C7" s="28" t="s">
        <v>947</v>
      </c>
      <c r="D7" s="173">
        <v>0</v>
      </c>
      <c r="E7" s="173"/>
      <c r="F7" s="173">
        <v>0</v>
      </c>
      <c r="G7" s="173"/>
      <c r="I7" s="1155">
        <f t="shared" si="0"/>
        <v>0</v>
      </c>
      <c r="J7" s="1213" t="e">
        <f>SUM(#REF!,#REF!,#REF!,#REF!,#REF!)</f>
        <v>#REF!</v>
      </c>
      <c r="K7" s="1213" t="e">
        <f>SUM(#REF!,#REF!,#REF!,#REF!,#REF!)</f>
        <v>#REF!</v>
      </c>
      <c r="L7" s="1213" t="e">
        <f>SUM(#REF!,#REF!,#REF!,#REF!,#REF!)</f>
        <v>#REF!</v>
      </c>
      <c r="N7" s="1213" t="e">
        <f t="shared" si="1"/>
        <v>#REF!</v>
      </c>
      <c r="X7" s="1213" t="e">
        <f>SUM(#REF!,#REF!)</f>
        <v>#REF!</v>
      </c>
      <c r="Y7" s="1213">
        <f t="shared" si="3"/>
        <v>0</v>
      </c>
      <c r="Z7" s="1213">
        <f t="shared" si="2"/>
        <v>0</v>
      </c>
      <c r="AA7" s="1213" t="e">
        <f>SUM(#REF!,#REF!)</f>
        <v>#REF!</v>
      </c>
    </row>
    <row r="8" spans="1:27" s="1214" customFormat="1" ht="12" customHeight="1" thickBot="1">
      <c r="A8" s="1158" t="s">
        <v>598</v>
      </c>
      <c r="B8" s="1159"/>
      <c r="C8" s="13" t="s">
        <v>505</v>
      </c>
      <c r="D8" s="175">
        <v>0</v>
      </c>
      <c r="E8" s="175"/>
      <c r="F8" s="175">
        <v>0</v>
      </c>
      <c r="G8" s="175"/>
      <c r="I8" s="1155">
        <f t="shared" si="0"/>
        <v>0</v>
      </c>
      <c r="J8" s="1213" t="e">
        <f>SUM(#REF!,#REF!,#REF!,#REF!,#REF!)</f>
        <v>#REF!</v>
      </c>
      <c r="K8" s="1213" t="e">
        <f>SUM(#REF!,#REF!,#REF!,#REF!,#REF!)</f>
        <v>#REF!</v>
      </c>
      <c r="L8" s="1213" t="e">
        <f>SUM(#REF!,#REF!,#REF!,#REF!,#REF!)</f>
        <v>#REF!</v>
      </c>
      <c r="N8" s="1213" t="e">
        <f t="shared" si="1"/>
        <v>#REF!</v>
      </c>
      <c r="X8" s="1213" t="e">
        <f>SUM(#REF!,#REF!)</f>
        <v>#REF!</v>
      </c>
      <c r="Y8" s="1213">
        <f t="shared" si="3"/>
        <v>0</v>
      </c>
      <c r="Z8" s="1213">
        <f t="shared" si="2"/>
        <v>0</v>
      </c>
      <c r="AA8" s="1213" t="e">
        <f>SUM(#REF!,#REF!)</f>
        <v>#REF!</v>
      </c>
    </row>
    <row r="9" spans="1:27" s="1207" customFormat="1" ht="11.25">
      <c r="A9" s="1185"/>
      <c r="B9" s="1216" t="s">
        <v>639</v>
      </c>
      <c r="C9" s="25" t="s">
        <v>506</v>
      </c>
      <c r="D9" s="1217">
        <v>0</v>
      </c>
      <c r="E9" s="1217"/>
      <c r="F9" s="1217">
        <v>0</v>
      </c>
      <c r="G9" s="1217"/>
      <c r="I9" s="1155">
        <f t="shared" si="0"/>
        <v>0</v>
      </c>
      <c r="J9" s="1213" t="e">
        <f>SUM(#REF!,#REF!,#REF!,#REF!,#REF!)</f>
        <v>#REF!</v>
      </c>
      <c r="K9" s="1213" t="e">
        <f>SUM(#REF!,#REF!,#REF!,#REF!,#REF!)</f>
        <v>#REF!</v>
      </c>
      <c r="L9" s="1213" t="e">
        <f>SUM(#REF!,#REF!,#REF!,#REF!,#REF!)</f>
        <v>#REF!</v>
      </c>
      <c r="N9" s="1213" t="e">
        <f t="shared" si="1"/>
        <v>#REF!</v>
      </c>
      <c r="X9" s="1213" t="e">
        <f>SUM(#REF!,#REF!)</f>
        <v>#REF!</v>
      </c>
      <c r="Y9" s="1213">
        <f t="shared" si="3"/>
        <v>0</v>
      </c>
      <c r="Z9" s="1213">
        <f t="shared" si="2"/>
        <v>0</v>
      </c>
      <c r="AA9" s="1213" t="e">
        <f>SUM(#REF!,#REF!)</f>
        <v>#REF!</v>
      </c>
    </row>
    <row r="10" spans="1:27" s="1207" customFormat="1" ht="12" customHeight="1" thickBot="1">
      <c r="A10" s="1218"/>
      <c r="B10" s="1219" t="s">
        <v>640</v>
      </c>
      <c r="C10" s="1220" t="s">
        <v>507</v>
      </c>
      <c r="D10" s="1221">
        <v>0</v>
      </c>
      <c r="E10" s="1221"/>
      <c r="F10" s="1221">
        <v>0</v>
      </c>
      <c r="G10" s="1221"/>
      <c r="I10" s="1155">
        <f t="shared" si="0"/>
        <v>0</v>
      </c>
      <c r="J10" s="1213" t="e">
        <f>SUM(#REF!,#REF!,#REF!,#REF!,#REF!)</f>
        <v>#REF!</v>
      </c>
      <c r="K10" s="1213" t="e">
        <f>SUM(#REF!,#REF!,#REF!,#REF!,#REF!)</f>
        <v>#REF!</v>
      </c>
      <c r="L10" s="1213" t="e">
        <f>SUM(#REF!,#REF!,#REF!,#REF!,#REF!)</f>
        <v>#REF!</v>
      </c>
      <c r="N10" s="1213" t="e">
        <f t="shared" si="1"/>
        <v>#REF!</v>
      </c>
      <c r="X10" s="1213" t="e">
        <f>SUM(#REF!,#REF!)</f>
        <v>#REF!</v>
      </c>
      <c r="Y10" s="1213">
        <f t="shared" si="3"/>
        <v>0</v>
      </c>
      <c r="Z10" s="1213">
        <f t="shared" si="2"/>
        <v>0</v>
      </c>
      <c r="AA10" s="1213" t="e">
        <f>SUM(#REF!,#REF!)</f>
        <v>#REF!</v>
      </c>
    </row>
    <row r="11" spans="1:27" s="1207" customFormat="1" ht="12" thickBot="1">
      <c r="A11" s="1158" t="s">
        <v>599</v>
      </c>
      <c r="B11" s="1211"/>
      <c r="C11" s="13" t="s">
        <v>508</v>
      </c>
      <c r="D11" s="1222"/>
      <c r="E11" s="1222"/>
      <c r="F11" s="1222">
        <v>343</v>
      </c>
      <c r="G11" s="1222">
        <v>468</v>
      </c>
      <c r="I11" s="1155">
        <f t="shared" si="0"/>
        <v>811</v>
      </c>
      <c r="J11" s="1213" t="e">
        <f>SUM(#REF!,#REF!,#REF!,#REF!,#REF!)</f>
        <v>#REF!</v>
      </c>
      <c r="K11" s="1213" t="e">
        <f>SUM(#REF!,#REF!,#REF!,#REF!,#REF!)</f>
        <v>#REF!</v>
      </c>
      <c r="L11" s="1213" t="e">
        <f>SUM(#REF!,#REF!,#REF!,#REF!,#REF!)</f>
        <v>#REF!</v>
      </c>
      <c r="N11" s="1213" t="e">
        <f t="shared" si="1"/>
        <v>#REF!</v>
      </c>
      <c r="X11" s="1213" t="e">
        <f>SUM(#REF!,#REF!)</f>
        <v>#REF!</v>
      </c>
      <c r="Y11" s="1213">
        <f t="shared" si="3"/>
        <v>343</v>
      </c>
      <c r="Z11" s="1213">
        <f t="shared" si="2"/>
        <v>468</v>
      </c>
      <c r="AA11" s="1213" t="e">
        <f>SUM(#REF!,#REF!)</f>
        <v>#REF!</v>
      </c>
    </row>
    <row r="12" spans="1:27" s="1214" customFormat="1" ht="12" customHeight="1" thickBot="1">
      <c r="A12" s="1158" t="s">
        <v>600</v>
      </c>
      <c r="B12" s="1211"/>
      <c r="C12" s="13" t="s">
        <v>509</v>
      </c>
      <c r="D12" s="161">
        <v>0</v>
      </c>
      <c r="E12" s="161"/>
      <c r="F12" s="161">
        <v>0</v>
      </c>
      <c r="G12" s="161"/>
      <c r="I12" s="1155">
        <f t="shared" si="0"/>
        <v>0</v>
      </c>
      <c r="J12" s="1213" t="e">
        <f>SUM(#REF!,#REF!,#REF!,#REF!,#REF!)</f>
        <v>#REF!</v>
      </c>
      <c r="K12" s="1213" t="e">
        <f>SUM(#REF!,#REF!,#REF!,#REF!,#REF!)</f>
        <v>#REF!</v>
      </c>
      <c r="L12" s="1213" t="e">
        <f>SUM(#REF!,#REF!,#REF!,#REF!,#REF!)</f>
        <v>#REF!</v>
      </c>
      <c r="N12" s="1213" t="e">
        <f t="shared" si="1"/>
        <v>#REF!</v>
      </c>
      <c r="X12" s="1213" t="e">
        <f>SUM(#REF!,#REF!)</f>
        <v>#REF!</v>
      </c>
      <c r="Y12" s="1213">
        <f t="shared" si="3"/>
        <v>0</v>
      </c>
      <c r="Z12" s="1213">
        <f t="shared" si="2"/>
        <v>0</v>
      </c>
      <c r="AA12" s="1213" t="e">
        <f>SUM(#REF!,#REF!)</f>
        <v>#REF!</v>
      </c>
    </row>
    <row r="13" spans="1:27" s="1207" customFormat="1" ht="12" customHeight="1" thickBot="1">
      <c r="A13" s="1158" t="s">
        <v>601</v>
      </c>
      <c r="B13" s="1223"/>
      <c r="C13" s="13" t="s">
        <v>510</v>
      </c>
      <c r="D13" s="175">
        <f>+D4+D5+D8+D11+D12</f>
        <v>7057</v>
      </c>
      <c r="E13" s="175">
        <f>+E4+E5+E8+E11+E12</f>
        <v>7073</v>
      </c>
      <c r="F13" s="175">
        <f>+F4+F5+F8+F11+F12</f>
        <v>343</v>
      </c>
      <c r="G13" s="175">
        <f>+G4+G5+G8+G11+G12</f>
        <v>468</v>
      </c>
      <c r="I13" s="1155">
        <f t="shared" si="0"/>
        <v>14941</v>
      </c>
      <c r="J13" s="1213" t="e">
        <f>SUM(#REF!,#REF!,#REF!,#REF!,#REF!)</f>
        <v>#REF!</v>
      </c>
      <c r="K13" s="1213" t="e">
        <f>SUM(#REF!,#REF!,#REF!,#REF!,#REF!)</f>
        <v>#REF!</v>
      </c>
      <c r="L13" s="1213" t="e">
        <f>SUM(#REF!,#REF!,#REF!,#REF!,#REF!)</f>
        <v>#REF!</v>
      </c>
      <c r="N13" s="1213" t="e">
        <f t="shared" si="1"/>
        <v>#REF!</v>
      </c>
      <c r="X13" s="1213" t="e">
        <f>SUM(#REF!,#REF!)</f>
        <v>#REF!</v>
      </c>
      <c r="Y13" s="1213">
        <f t="shared" si="3"/>
        <v>7400</v>
      </c>
      <c r="Z13" s="1213">
        <f t="shared" si="2"/>
        <v>7541</v>
      </c>
      <c r="AA13" s="1213" t="e">
        <f>SUM(#REF!,#REF!)</f>
        <v>#REF!</v>
      </c>
    </row>
    <row r="14" spans="1:27" s="1207" customFormat="1" ht="12" customHeight="1" thickBot="1">
      <c r="A14" s="1224" t="s">
        <v>602</v>
      </c>
      <c r="B14" s="1225"/>
      <c r="C14" s="1226" t="s">
        <v>511</v>
      </c>
      <c r="D14" s="1227">
        <v>0</v>
      </c>
      <c r="E14" s="1227"/>
      <c r="F14" s="1227">
        <v>0</v>
      </c>
      <c r="G14" s="1227"/>
      <c r="I14" s="1155">
        <f t="shared" si="0"/>
        <v>0</v>
      </c>
      <c r="J14" s="1213" t="e">
        <f>SUM(#REF!,#REF!,#REF!,#REF!,#REF!)</f>
        <v>#REF!</v>
      </c>
      <c r="K14" s="1213" t="e">
        <f>SUM(#REF!,#REF!,#REF!,#REF!,#REF!)</f>
        <v>#REF!</v>
      </c>
      <c r="L14" s="1213" t="e">
        <f>SUM(#REF!,#REF!,#REF!,#REF!,#REF!)</f>
        <v>#REF!</v>
      </c>
      <c r="N14" s="1213" t="e">
        <f t="shared" si="1"/>
        <v>#REF!</v>
      </c>
      <c r="X14" s="1213" t="e">
        <f>SUM(#REF!,#REF!)</f>
        <v>#REF!</v>
      </c>
      <c r="Y14" s="1213">
        <f t="shared" si="3"/>
        <v>0</v>
      </c>
      <c r="Z14" s="1213">
        <f t="shared" si="2"/>
        <v>0</v>
      </c>
      <c r="AA14" s="1213" t="e">
        <f>SUM(#REF!,#REF!)</f>
        <v>#REF!</v>
      </c>
    </row>
    <row r="15" spans="1:27" s="1207" customFormat="1" ht="12" customHeight="1">
      <c r="A15" s="1185"/>
      <c r="B15" s="1186" t="s">
        <v>648</v>
      </c>
      <c r="C15" s="25" t="s">
        <v>839</v>
      </c>
      <c r="D15" s="1217">
        <v>0</v>
      </c>
      <c r="E15" s="1217"/>
      <c r="F15" s="1217">
        <v>0</v>
      </c>
      <c r="G15" s="1217"/>
      <c r="I15" s="1155">
        <f t="shared" si="0"/>
        <v>0</v>
      </c>
      <c r="J15" s="1213" t="e">
        <f>SUM(#REF!,#REF!,#REF!,#REF!,#REF!)</f>
        <v>#REF!</v>
      </c>
      <c r="K15" s="1213" t="e">
        <f>SUM(#REF!,#REF!,#REF!,#REF!,#REF!)</f>
        <v>#REF!</v>
      </c>
      <c r="L15" s="1213" t="e">
        <f>SUM(#REF!,#REF!,#REF!,#REF!,#REF!)</f>
        <v>#REF!</v>
      </c>
      <c r="N15" s="1213" t="e">
        <f t="shared" si="1"/>
        <v>#REF!</v>
      </c>
      <c r="X15" s="1213" t="e">
        <f>SUM(#REF!,#REF!)</f>
        <v>#REF!</v>
      </c>
      <c r="Y15" s="1213">
        <f t="shared" si="3"/>
        <v>0</v>
      </c>
      <c r="Z15" s="1213">
        <f t="shared" si="2"/>
        <v>0</v>
      </c>
      <c r="AA15" s="1213" t="e">
        <f>SUM(#REF!,#REF!)</f>
        <v>#REF!</v>
      </c>
    </row>
    <row r="16" spans="1:27" s="1207" customFormat="1" ht="12" thickBot="1">
      <c r="A16" s="1228"/>
      <c r="B16" s="1190" t="s">
        <v>649</v>
      </c>
      <c r="C16" s="1229" t="s">
        <v>512</v>
      </c>
      <c r="D16" s="1230">
        <v>0</v>
      </c>
      <c r="E16" s="1230"/>
      <c r="F16" s="1230">
        <v>0</v>
      </c>
      <c r="G16" s="1230"/>
      <c r="I16" s="1155">
        <f t="shared" si="0"/>
        <v>0</v>
      </c>
      <c r="J16" s="1213" t="e">
        <f>SUM(#REF!,#REF!,#REF!,#REF!,#REF!)</f>
        <v>#REF!</v>
      </c>
      <c r="K16" s="1213" t="e">
        <f>SUM(#REF!,#REF!,#REF!,#REF!,#REF!)</f>
        <v>#REF!</v>
      </c>
      <c r="L16" s="1213" t="e">
        <f>SUM(#REF!,#REF!,#REF!,#REF!,#REF!)</f>
        <v>#REF!</v>
      </c>
      <c r="N16" s="1213" t="e">
        <f t="shared" si="1"/>
        <v>#REF!</v>
      </c>
      <c r="X16" s="1213" t="e">
        <f>SUM(#REF!,#REF!)</f>
        <v>#REF!</v>
      </c>
      <c r="Y16" s="1213">
        <f t="shared" si="3"/>
        <v>0</v>
      </c>
      <c r="Z16" s="1213">
        <f t="shared" si="2"/>
        <v>0</v>
      </c>
      <c r="AA16" s="1213" t="e">
        <f>SUM(#REF!,#REF!)</f>
        <v>#REF!</v>
      </c>
    </row>
    <row r="17" spans="1:27" s="1207" customFormat="1" ht="12" thickBot="1">
      <c r="A17" s="1231" t="s">
        <v>603</v>
      </c>
      <c r="B17" s="1232"/>
      <c r="C17" s="34" t="s">
        <v>513</v>
      </c>
      <c r="D17" s="161"/>
      <c r="E17" s="161"/>
      <c r="F17" s="161"/>
      <c r="G17" s="161"/>
      <c r="I17" s="1155">
        <f t="shared" si="0"/>
        <v>0</v>
      </c>
      <c r="J17" s="1213" t="e">
        <f>SUM(#REF!,#REF!,#REF!,#REF!,#REF!)</f>
        <v>#REF!</v>
      </c>
      <c r="K17" s="1213" t="e">
        <f>SUM(#REF!,#REF!,#REF!,#REF!,#REF!)</f>
        <v>#REF!</v>
      </c>
      <c r="L17" s="1213" t="e">
        <f>SUM(#REF!,#REF!,#REF!,#REF!,#REF!)</f>
        <v>#REF!</v>
      </c>
      <c r="N17" s="1213" t="e">
        <f t="shared" si="1"/>
        <v>#REF!</v>
      </c>
      <c r="X17" s="1213" t="e">
        <f>SUM(#REF!,#REF!)</f>
        <v>#REF!</v>
      </c>
      <c r="Y17" s="1213">
        <f t="shared" si="3"/>
        <v>0</v>
      </c>
      <c r="Z17" s="1213">
        <f t="shared" si="2"/>
        <v>0</v>
      </c>
      <c r="AA17" s="1213" t="e">
        <f>SUM(#REF!,#REF!)</f>
        <v>#REF!</v>
      </c>
    </row>
    <row r="18" spans="1:27" s="1207" customFormat="1" ht="12" thickBot="1">
      <c r="A18" s="1231" t="s">
        <v>604</v>
      </c>
      <c r="B18" s="1233"/>
      <c r="C18" s="1236" t="s">
        <v>514</v>
      </c>
      <c r="D18" s="175">
        <f>+D13+D14+D17</f>
        <v>7057</v>
      </c>
      <c r="E18" s="175">
        <f>+E13+E14+E17</f>
        <v>7073</v>
      </c>
      <c r="F18" s="175">
        <v>343</v>
      </c>
      <c r="G18" s="175">
        <f>+G13+G14+G17</f>
        <v>468</v>
      </c>
      <c r="I18" s="1155">
        <f t="shared" si="0"/>
        <v>14941</v>
      </c>
      <c r="J18" s="1213" t="e">
        <f>SUM(#REF!,#REF!,#REF!,#REF!,#REF!)</f>
        <v>#REF!</v>
      </c>
      <c r="K18" s="1213" t="e">
        <f>SUM(#REF!,#REF!,#REF!,#REF!,#REF!)</f>
        <v>#REF!</v>
      </c>
      <c r="L18" s="1213" t="e">
        <f>SUM(#REF!,#REF!,#REF!,#REF!,#REF!)</f>
        <v>#REF!</v>
      </c>
      <c r="N18" s="1213" t="e">
        <f t="shared" si="1"/>
        <v>#REF!</v>
      </c>
      <c r="X18" s="1213" t="e">
        <f>SUM(#REF!,#REF!)</f>
        <v>#REF!</v>
      </c>
      <c r="Y18" s="1213">
        <f t="shared" si="3"/>
        <v>7400</v>
      </c>
      <c r="Z18" s="1213">
        <f t="shared" si="2"/>
        <v>7541</v>
      </c>
      <c r="AA18" s="1213" t="e">
        <f>SUM(#REF!,#REF!)</f>
        <v>#REF!</v>
      </c>
    </row>
    <row r="19" spans="1:27" s="1151" customFormat="1" ht="15" customHeight="1" thickBot="1">
      <c r="A19" s="1152"/>
      <c r="B19" s="1152"/>
      <c r="C19" s="1153"/>
      <c r="D19" s="1154"/>
      <c r="E19" s="1154"/>
      <c r="F19" s="1154"/>
      <c r="G19" s="1154"/>
      <c r="I19" s="1155">
        <f t="shared" si="0"/>
        <v>0</v>
      </c>
      <c r="J19" s="1149" t="e">
        <f>SUM(#REF!,#REF!,#REF!,#REF!,#REF!)</f>
        <v>#REF!</v>
      </c>
      <c r="K19" s="1149" t="e">
        <f>SUM(#REF!,#REF!,#REF!,#REF!,#REF!)</f>
        <v>#REF!</v>
      </c>
      <c r="L19" s="1149" t="e">
        <f>SUM(#REF!,#REF!,#REF!,#REF!,#REF!)</f>
        <v>#REF!</v>
      </c>
      <c r="N19" s="1149" t="e">
        <f t="shared" si="1"/>
        <v>#REF!</v>
      </c>
      <c r="X19" s="1149" t="e">
        <f>SUM(#REF!,#REF!)</f>
        <v>#REF!</v>
      </c>
      <c r="Y19" s="1149"/>
      <c r="Z19" s="1149">
        <f t="shared" si="2"/>
        <v>0</v>
      </c>
      <c r="AA19" s="1149" t="e">
        <f>SUM(#REF!,#REF!)</f>
        <v>#REF!</v>
      </c>
    </row>
    <row r="20" spans="1:27" ht="13.5" thickBot="1">
      <c r="A20" s="1370" t="s">
        <v>501</v>
      </c>
      <c r="B20" s="1371"/>
      <c r="C20" s="1143" t="s">
        <v>502</v>
      </c>
      <c r="D20" s="1375"/>
      <c r="E20" s="1375"/>
      <c r="F20" s="1375"/>
      <c r="G20" s="1375"/>
      <c r="I20" s="1155"/>
      <c r="J20" s="1149"/>
      <c r="K20" s="1149" t="e">
        <f>SUM(#REF!,#REF!,#REF!,#REF!,#REF!)</f>
        <v>#REF!</v>
      </c>
      <c r="L20" s="1149" t="e">
        <f>SUM(#REF!,#REF!,#REF!,#REF!,#REF!)</f>
        <v>#REF!</v>
      </c>
      <c r="N20" s="1149" t="e">
        <f t="shared" si="1"/>
        <v>#REF!</v>
      </c>
      <c r="X20" s="1149" t="e">
        <f>SUM(#REF!,#REF!)</f>
        <v>#REF!</v>
      </c>
      <c r="Y20" s="1149"/>
      <c r="Z20" s="1149">
        <f t="shared" si="2"/>
        <v>0</v>
      </c>
      <c r="AA20" s="1149" t="e">
        <f>SUM(#REF!,#REF!)</f>
        <v>#REF!</v>
      </c>
    </row>
    <row r="21" spans="1:27" s="1148" customFormat="1" ht="24.75" thickBot="1">
      <c r="A21" s="1146"/>
      <c r="B21" s="1147"/>
      <c r="C21" s="1147" t="s">
        <v>632</v>
      </c>
      <c r="D21" s="6" t="s">
        <v>916</v>
      </c>
      <c r="E21" s="6" t="s">
        <v>1186</v>
      </c>
      <c r="F21" s="6" t="s">
        <v>916</v>
      </c>
      <c r="G21" s="6" t="s">
        <v>1186</v>
      </c>
      <c r="I21" s="1155">
        <f aca="true" t="shared" si="4" ref="I21:I55">SUM(D21:H21)</f>
        <v>0</v>
      </c>
      <c r="J21" s="1149" t="e">
        <f>SUM(#REF!,#REF!,#REF!,#REF!,#REF!)</f>
        <v>#REF!</v>
      </c>
      <c r="K21" s="1149" t="e">
        <f>SUM(#REF!,#REF!,#REF!,#REF!,#REF!)</f>
        <v>#REF!</v>
      </c>
      <c r="L21" s="1149" t="e">
        <f>SUM(#REF!,#REF!,#REF!,#REF!,#REF!)</f>
        <v>#REF!</v>
      </c>
      <c r="N21" s="1149" t="e">
        <f t="shared" si="1"/>
        <v>#REF!</v>
      </c>
      <c r="Q21" s="1145"/>
      <c r="R21" s="1145"/>
      <c r="X21" s="6" t="s">
        <v>915</v>
      </c>
      <c r="Y21" s="6"/>
      <c r="Z21" s="6" t="s">
        <v>917</v>
      </c>
      <c r="AA21" s="7" t="s">
        <v>916</v>
      </c>
    </row>
    <row r="22" spans="1:27" s="1161" customFormat="1" ht="12" customHeight="1" thickBot="1">
      <c r="A22" s="1158" t="s">
        <v>596</v>
      </c>
      <c r="B22" s="1159"/>
      <c r="C22" s="1159" t="s">
        <v>515</v>
      </c>
      <c r="D22" s="1160">
        <f>SUM(D23:D27)</f>
        <v>6600</v>
      </c>
      <c r="E22" s="1160">
        <f>SUM(E23:E27)</f>
        <v>6761</v>
      </c>
      <c r="F22" s="1160">
        <f>SUM(F23:F27)</f>
        <v>0</v>
      </c>
      <c r="G22" s="1160">
        <f>SUM(G23:G27)</f>
        <v>0</v>
      </c>
      <c r="I22" s="1155">
        <f t="shared" si="4"/>
        <v>13361</v>
      </c>
      <c r="J22" s="1149" t="e">
        <f>SUM(#REF!,#REF!,#REF!,#REF!,#REF!)</f>
        <v>#REF!</v>
      </c>
      <c r="K22" s="1149" t="e">
        <f>SUM(#REF!,#REF!,#REF!,#REF!,#REF!)</f>
        <v>#REF!</v>
      </c>
      <c r="L22" s="1149" t="e">
        <f>SUM(#REF!,#REF!,#REF!,#REF!,#REF!)</f>
        <v>#REF!</v>
      </c>
      <c r="N22" s="1149" t="e">
        <f t="shared" si="1"/>
        <v>#REF!</v>
      </c>
      <c r="Q22" s="1148"/>
      <c r="R22" s="1148"/>
      <c r="X22" s="1149">
        <f aca="true" t="shared" si="5" ref="X22:X55">SUM(D22,F22)</f>
        <v>6600</v>
      </c>
      <c r="Y22" s="1149">
        <f aca="true" t="shared" si="6" ref="Y22:Y55">SUM(D22,F22)</f>
        <v>6600</v>
      </c>
      <c r="Z22" s="1149">
        <f aca="true" t="shared" si="7" ref="Z22:Z55">SUM(E22,G22)</f>
        <v>6761</v>
      </c>
      <c r="AA22" s="1149" t="e">
        <f>SUM(#REF!,#REF!)</f>
        <v>#REF!</v>
      </c>
    </row>
    <row r="23" spans="1:27" ht="12" customHeight="1">
      <c r="A23" s="1162"/>
      <c r="B23" s="1163" t="s">
        <v>654</v>
      </c>
      <c r="C23" s="1164" t="s">
        <v>627</v>
      </c>
      <c r="D23" s="1165">
        <v>5189</v>
      </c>
      <c r="E23" s="1165">
        <v>5291</v>
      </c>
      <c r="F23" s="1165"/>
      <c r="G23" s="1165"/>
      <c r="I23" s="1155">
        <f t="shared" si="4"/>
        <v>10480</v>
      </c>
      <c r="J23" s="1149" t="e">
        <f>SUM(#REF!,#REF!,#REF!,#REF!,#REF!)</f>
        <v>#REF!</v>
      </c>
      <c r="K23" s="1149" t="e">
        <f>SUM(#REF!,#REF!,#REF!,#REF!,#REF!)</f>
        <v>#REF!</v>
      </c>
      <c r="L23" s="1149" t="e">
        <f>SUM(#REF!,#REF!,#REF!,#REF!,#REF!)</f>
        <v>#REF!</v>
      </c>
      <c r="N23" s="1149" t="e">
        <f t="shared" si="1"/>
        <v>#REF!</v>
      </c>
      <c r="Q23" s="27">
        <v>110402</v>
      </c>
      <c r="R23" s="1166" t="e">
        <f>Q23-L23+K23</f>
        <v>#REF!</v>
      </c>
      <c r="X23" s="1149">
        <f t="shared" si="5"/>
        <v>5189</v>
      </c>
      <c r="Y23" s="1149">
        <f t="shared" si="6"/>
        <v>5189</v>
      </c>
      <c r="Z23" s="1149">
        <f t="shared" si="7"/>
        <v>5291</v>
      </c>
      <c r="AA23" s="1149" t="e">
        <f>SUM(#REF!,#REF!)</f>
        <v>#REF!</v>
      </c>
    </row>
    <row r="24" spans="1:27" ht="12" customHeight="1">
      <c r="A24" s="1167"/>
      <c r="B24" s="1168" t="s">
        <v>655</v>
      </c>
      <c r="C24" s="1169" t="s">
        <v>706</v>
      </c>
      <c r="D24" s="1165">
        <v>1353</v>
      </c>
      <c r="E24" s="192">
        <v>1358</v>
      </c>
      <c r="F24" s="192"/>
      <c r="G24" s="192"/>
      <c r="I24" s="1155">
        <f t="shared" si="4"/>
        <v>2711</v>
      </c>
      <c r="J24" s="1149" t="e">
        <f>SUM(#REF!,#REF!,#REF!,#REF!,#REF!)</f>
        <v>#REF!</v>
      </c>
      <c r="K24" s="1149" t="e">
        <f>SUM(#REF!,#REF!,#REF!,#REF!,#REF!)</f>
        <v>#REF!</v>
      </c>
      <c r="L24" s="1149" t="e">
        <f>SUM(#REF!,#REF!,#REF!,#REF!,#REF!)</f>
        <v>#REF!</v>
      </c>
      <c r="N24" s="1149" t="e">
        <f t="shared" si="1"/>
        <v>#REF!</v>
      </c>
      <c r="Q24" s="22">
        <v>27907</v>
      </c>
      <c r="R24" s="1166" t="e">
        <f>Q24-L24+K24</f>
        <v>#REF!</v>
      </c>
      <c r="X24" s="1149">
        <f t="shared" si="5"/>
        <v>1353</v>
      </c>
      <c r="Y24" s="1149">
        <f t="shared" si="6"/>
        <v>1353</v>
      </c>
      <c r="Z24" s="1149">
        <f t="shared" si="7"/>
        <v>1358</v>
      </c>
      <c r="AA24" s="1149" t="e">
        <f>SUM(#REF!,#REF!)</f>
        <v>#REF!</v>
      </c>
    </row>
    <row r="25" spans="1:27" ht="12" customHeight="1">
      <c r="A25" s="1167"/>
      <c r="B25" s="1168" t="s">
        <v>656</v>
      </c>
      <c r="C25" s="1169" t="s">
        <v>676</v>
      </c>
      <c r="D25" s="1165">
        <v>58</v>
      </c>
      <c r="E25" s="192">
        <v>112</v>
      </c>
      <c r="F25" s="192"/>
      <c r="G25" s="192"/>
      <c r="I25" s="1155">
        <f t="shared" si="4"/>
        <v>170</v>
      </c>
      <c r="J25" s="1149" t="e">
        <f>SUM(#REF!,#REF!,#REF!,#REF!,#REF!)</f>
        <v>#REF!</v>
      </c>
      <c r="K25" s="1149" t="e">
        <f>SUM(#REF!,#REF!,#REF!,#REF!,#REF!)</f>
        <v>#REF!</v>
      </c>
      <c r="L25" s="1149" t="e">
        <f>SUM(#REF!,#REF!,#REF!,#REF!,#REF!)</f>
        <v>#REF!</v>
      </c>
      <c r="N25" s="1149" t="e">
        <f t="shared" si="1"/>
        <v>#REF!</v>
      </c>
      <c r="Q25" s="32">
        <v>40157</v>
      </c>
      <c r="R25" s="1166" t="e">
        <f>Q25-L25+K25</f>
        <v>#REF!</v>
      </c>
      <c r="X25" s="1149">
        <f t="shared" si="5"/>
        <v>58</v>
      </c>
      <c r="Y25" s="1149">
        <f t="shared" si="6"/>
        <v>58</v>
      </c>
      <c r="Z25" s="1149">
        <f t="shared" si="7"/>
        <v>112</v>
      </c>
      <c r="AA25" s="1149" t="e">
        <f>SUM(#REF!,#REF!)</f>
        <v>#REF!</v>
      </c>
    </row>
    <row r="26" spans="1:27" ht="12" customHeight="1">
      <c r="A26" s="1167"/>
      <c r="B26" s="1168" t="s">
        <v>657</v>
      </c>
      <c r="C26" s="1169" t="s">
        <v>707</v>
      </c>
      <c r="D26" s="192">
        <v>0</v>
      </c>
      <c r="E26" s="192"/>
      <c r="F26" s="192"/>
      <c r="G26" s="192"/>
      <c r="I26" s="1155">
        <f t="shared" si="4"/>
        <v>0</v>
      </c>
      <c r="J26" s="1149" t="e">
        <f>SUM(#REF!,#REF!,#REF!,#REF!,#REF!)</f>
        <v>#REF!</v>
      </c>
      <c r="K26" s="1149" t="e">
        <f>SUM(#REF!,#REF!,#REF!,#REF!,#REF!)</f>
        <v>#REF!</v>
      </c>
      <c r="L26" s="1149" t="e">
        <f>SUM(#REF!,#REF!,#REF!,#REF!,#REF!)</f>
        <v>#REF!</v>
      </c>
      <c r="N26" s="1149" t="e">
        <f t="shared" si="1"/>
        <v>#REF!</v>
      </c>
      <c r="Q26" s="1204"/>
      <c r="X26" s="1149">
        <f t="shared" si="5"/>
        <v>0</v>
      </c>
      <c r="Y26" s="1149">
        <f t="shared" si="6"/>
        <v>0</v>
      </c>
      <c r="Z26" s="1149">
        <f t="shared" si="7"/>
        <v>0</v>
      </c>
      <c r="AA26" s="1149" t="e">
        <f>SUM(#REF!,#REF!)</f>
        <v>#REF!</v>
      </c>
    </row>
    <row r="27" spans="1:27" ht="12" customHeight="1" thickBot="1">
      <c r="A27" s="1167"/>
      <c r="B27" s="1168" t="s">
        <v>665</v>
      </c>
      <c r="C27" s="1169" t="s">
        <v>708</v>
      </c>
      <c r="D27" s="192">
        <v>0</v>
      </c>
      <c r="E27" s="192">
        <f>SUM(E28:E35)</f>
        <v>0</v>
      </c>
      <c r="F27" s="192"/>
      <c r="G27" s="192">
        <f>SUM(G28:G35)</f>
        <v>0</v>
      </c>
      <c r="I27" s="1155">
        <f t="shared" si="4"/>
        <v>0</v>
      </c>
      <c r="J27" s="1149" t="e">
        <f>SUM(#REF!,#REF!,#REF!,#REF!,#REF!)</f>
        <v>#REF!</v>
      </c>
      <c r="K27" s="1149" t="e">
        <f>SUM(#REF!,#REF!,#REF!,#REF!,#REF!)</f>
        <v>#REF!</v>
      </c>
      <c r="L27" s="1149" t="e">
        <f>SUM(#REF!,#REF!,#REF!,#REF!,#REF!)</f>
        <v>#REF!</v>
      </c>
      <c r="N27" s="1149" t="e">
        <f t="shared" si="1"/>
        <v>#REF!</v>
      </c>
      <c r="X27" s="1149">
        <f t="shared" si="5"/>
        <v>0</v>
      </c>
      <c r="Y27" s="1149">
        <f t="shared" si="6"/>
        <v>0</v>
      </c>
      <c r="Z27" s="1149">
        <f t="shared" si="7"/>
        <v>0</v>
      </c>
      <c r="AA27" s="1149" t="e">
        <f>SUM(#REF!,#REF!)</f>
        <v>#REF!</v>
      </c>
    </row>
    <row r="28" spans="1:27" ht="12" customHeight="1" hidden="1">
      <c r="A28" s="1167"/>
      <c r="B28" s="1168" t="s">
        <v>658</v>
      </c>
      <c r="C28" s="1169" t="s">
        <v>726</v>
      </c>
      <c r="D28" s="192">
        <v>0</v>
      </c>
      <c r="E28" s="192"/>
      <c r="F28" s="192"/>
      <c r="G28" s="192"/>
      <c r="I28" s="1155">
        <f t="shared" si="4"/>
        <v>0</v>
      </c>
      <c r="J28" s="1149" t="e">
        <f>SUM(#REF!,#REF!,#REF!,#REF!,#REF!)</f>
        <v>#REF!</v>
      </c>
      <c r="K28" s="1149" t="e">
        <f>SUM(#REF!,#REF!,#REF!,#REF!,#REF!)</f>
        <v>#REF!</v>
      </c>
      <c r="L28" s="1149" t="e">
        <f>SUM(#REF!,#REF!,#REF!,#REF!,#REF!)</f>
        <v>#REF!</v>
      </c>
      <c r="N28" s="1149" t="e">
        <f t="shared" si="1"/>
        <v>#REF!</v>
      </c>
      <c r="X28" s="1149">
        <f t="shared" si="5"/>
        <v>0</v>
      </c>
      <c r="Y28" s="1149">
        <f t="shared" si="6"/>
        <v>0</v>
      </c>
      <c r="Z28" s="1149">
        <f t="shared" si="7"/>
        <v>0</v>
      </c>
      <c r="AA28" s="1149" t="e">
        <f>SUM(#REF!,#REF!)</f>
        <v>#REF!</v>
      </c>
    </row>
    <row r="29" spans="1:27" ht="12" customHeight="1" hidden="1">
      <c r="A29" s="1167"/>
      <c r="B29" s="1168" t="s">
        <v>659</v>
      </c>
      <c r="C29" s="1170" t="s">
        <v>516</v>
      </c>
      <c r="D29" s="192">
        <v>0</v>
      </c>
      <c r="E29" s="192"/>
      <c r="F29" s="192"/>
      <c r="G29" s="192"/>
      <c r="I29" s="1155">
        <f t="shared" si="4"/>
        <v>0</v>
      </c>
      <c r="J29" s="1149" t="e">
        <f>SUM(#REF!,#REF!,#REF!,#REF!,#REF!)</f>
        <v>#REF!</v>
      </c>
      <c r="K29" s="1149" t="e">
        <f>SUM(#REF!,#REF!,#REF!,#REF!,#REF!)</f>
        <v>#REF!</v>
      </c>
      <c r="L29" s="1149" t="e">
        <f>SUM(#REF!,#REF!,#REF!,#REF!,#REF!)</f>
        <v>#REF!</v>
      </c>
      <c r="N29" s="1149" t="e">
        <f t="shared" si="1"/>
        <v>#REF!</v>
      </c>
      <c r="X29" s="1149">
        <f t="shared" si="5"/>
        <v>0</v>
      </c>
      <c r="Y29" s="1149">
        <f t="shared" si="6"/>
        <v>0</v>
      </c>
      <c r="Z29" s="1149">
        <f t="shared" si="7"/>
        <v>0</v>
      </c>
      <c r="AA29" s="1149" t="e">
        <f>SUM(#REF!,#REF!)</f>
        <v>#REF!</v>
      </c>
    </row>
    <row r="30" spans="1:27" ht="23.25" hidden="1" thickBot="1">
      <c r="A30" s="1167"/>
      <c r="B30" s="1168" t="s">
        <v>666</v>
      </c>
      <c r="C30" s="1171" t="s">
        <v>517</v>
      </c>
      <c r="D30" s="192">
        <v>0</v>
      </c>
      <c r="E30" s="192"/>
      <c r="F30" s="192"/>
      <c r="G30" s="192"/>
      <c r="I30" s="1155">
        <f t="shared" si="4"/>
        <v>0</v>
      </c>
      <c r="J30" s="1149" t="e">
        <f>SUM(#REF!,#REF!,#REF!,#REF!,#REF!)</f>
        <v>#REF!</v>
      </c>
      <c r="K30" s="1149" t="e">
        <f>SUM(#REF!,#REF!,#REF!,#REF!,#REF!)</f>
        <v>#REF!</v>
      </c>
      <c r="L30" s="1149" t="e">
        <f>SUM(#REF!,#REF!,#REF!,#REF!,#REF!)</f>
        <v>#REF!</v>
      </c>
      <c r="N30" s="1149" t="e">
        <f t="shared" si="1"/>
        <v>#REF!</v>
      </c>
      <c r="X30" s="1149">
        <f t="shared" si="5"/>
        <v>0</v>
      </c>
      <c r="Y30" s="1149">
        <f t="shared" si="6"/>
        <v>0</v>
      </c>
      <c r="Z30" s="1149">
        <f t="shared" si="7"/>
        <v>0</v>
      </c>
      <c r="AA30" s="1149" t="e">
        <f>SUM(#REF!,#REF!)</f>
        <v>#REF!</v>
      </c>
    </row>
    <row r="31" spans="1:27" ht="23.25" hidden="1" thickBot="1">
      <c r="A31" s="1167"/>
      <c r="B31" s="1168" t="s">
        <v>667</v>
      </c>
      <c r="C31" s="1171" t="s">
        <v>518</v>
      </c>
      <c r="D31" s="192">
        <v>0</v>
      </c>
      <c r="E31" s="192"/>
      <c r="F31" s="192"/>
      <c r="G31" s="192"/>
      <c r="I31" s="1155">
        <f t="shared" si="4"/>
        <v>0</v>
      </c>
      <c r="J31" s="1149" t="e">
        <f>SUM(#REF!,#REF!,#REF!,#REF!,#REF!)</f>
        <v>#REF!</v>
      </c>
      <c r="K31" s="1149" t="e">
        <f>SUM(#REF!,#REF!,#REF!,#REF!,#REF!)</f>
        <v>#REF!</v>
      </c>
      <c r="L31" s="1149" t="e">
        <f>SUM(#REF!,#REF!,#REF!,#REF!,#REF!)</f>
        <v>#REF!</v>
      </c>
      <c r="X31" s="1149">
        <f t="shared" si="5"/>
        <v>0</v>
      </c>
      <c r="Y31" s="1149">
        <f t="shared" si="6"/>
        <v>0</v>
      </c>
      <c r="Z31" s="1149">
        <f t="shared" si="7"/>
        <v>0</v>
      </c>
      <c r="AA31" s="1149" t="e">
        <f>SUM(#REF!,#REF!)</f>
        <v>#REF!</v>
      </c>
    </row>
    <row r="32" spans="1:27" ht="13.5" hidden="1" thickBot="1">
      <c r="A32" s="1167"/>
      <c r="B32" s="1168" t="s">
        <v>668</v>
      </c>
      <c r="C32" s="1171" t="s">
        <v>519</v>
      </c>
      <c r="D32" s="192">
        <v>0</v>
      </c>
      <c r="E32" s="192"/>
      <c r="F32" s="192"/>
      <c r="G32" s="192"/>
      <c r="I32" s="1155">
        <f t="shared" si="4"/>
        <v>0</v>
      </c>
      <c r="J32" s="1149" t="e">
        <f>SUM(#REF!,#REF!,#REF!,#REF!,#REF!)</f>
        <v>#REF!</v>
      </c>
      <c r="K32" s="1149" t="e">
        <f>SUM(#REF!,#REF!,#REF!,#REF!,#REF!)</f>
        <v>#REF!</v>
      </c>
      <c r="L32" s="1149" t="e">
        <f>SUM(#REF!,#REF!,#REF!,#REF!,#REF!)</f>
        <v>#REF!</v>
      </c>
      <c r="X32" s="1149">
        <f t="shared" si="5"/>
        <v>0</v>
      </c>
      <c r="Y32" s="1149">
        <f t="shared" si="6"/>
        <v>0</v>
      </c>
      <c r="Z32" s="1149">
        <f t="shared" si="7"/>
        <v>0</v>
      </c>
      <c r="AA32" s="1149" t="e">
        <f>SUM(#REF!,#REF!)</f>
        <v>#REF!</v>
      </c>
    </row>
    <row r="33" spans="1:27" ht="23.25" hidden="1" thickBot="1">
      <c r="A33" s="1167"/>
      <c r="B33" s="1168" t="s">
        <v>669</v>
      </c>
      <c r="C33" s="1172" t="s">
        <v>520</v>
      </c>
      <c r="D33" s="192">
        <v>0</v>
      </c>
      <c r="E33" s="192"/>
      <c r="F33" s="192"/>
      <c r="G33" s="192"/>
      <c r="I33" s="1155">
        <f t="shared" si="4"/>
        <v>0</v>
      </c>
      <c r="J33" s="1149" t="e">
        <f>SUM(#REF!,#REF!,#REF!,#REF!,#REF!)</f>
        <v>#REF!</v>
      </c>
      <c r="K33" s="1149" t="e">
        <f>SUM(#REF!,#REF!,#REF!,#REF!,#REF!)</f>
        <v>#REF!</v>
      </c>
      <c r="L33" s="1149" t="e">
        <f>SUM(#REF!,#REF!,#REF!,#REF!,#REF!)</f>
        <v>#REF!</v>
      </c>
      <c r="X33" s="1149">
        <f t="shared" si="5"/>
        <v>0</v>
      </c>
      <c r="Y33" s="1149">
        <f t="shared" si="6"/>
        <v>0</v>
      </c>
      <c r="Z33" s="1149">
        <f t="shared" si="7"/>
        <v>0</v>
      </c>
      <c r="AA33" s="1149" t="e">
        <f>SUM(#REF!,#REF!)</f>
        <v>#REF!</v>
      </c>
    </row>
    <row r="34" spans="1:27" ht="13.5" hidden="1" thickBot="1">
      <c r="A34" s="1167"/>
      <c r="B34" s="1168" t="s">
        <v>671</v>
      </c>
      <c r="C34" s="1173" t="s">
        <v>521</v>
      </c>
      <c r="D34" s="192">
        <v>0</v>
      </c>
      <c r="E34" s="192"/>
      <c r="F34" s="192"/>
      <c r="G34" s="192"/>
      <c r="I34" s="1155">
        <f t="shared" si="4"/>
        <v>0</v>
      </c>
      <c r="J34" s="1149" t="e">
        <f>SUM(#REF!,#REF!,#REF!,#REF!,#REF!)</f>
        <v>#REF!</v>
      </c>
      <c r="K34" s="1149" t="e">
        <f>SUM(#REF!,#REF!,#REF!,#REF!,#REF!)</f>
        <v>#REF!</v>
      </c>
      <c r="L34" s="1149" t="e">
        <f>SUM(#REF!,#REF!,#REF!,#REF!,#REF!)</f>
        <v>#REF!</v>
      </c>
      <c r="X34" s="1149">
        <f t="shared" si="5"/>
        <v>0</v>
      </c>
      <c r="Y34" s="1149">
        <f t="shared" si="6"/>
        <v>0</v>
      </c>
      <c r="Z34" s="1149">
        <f t="shared" si="7"/>
        <v>0</v>
      </c>
      <c r="AA34" s="1149" t="e">
        <f>SUM(#REF!,#REF!)</f>
        <v>#REF!</v>
      </c>
    </row>
    <row r="35" spans="1:27" ht="12" customHeight="1" hidden="1" thickBot="1">
      <c r="A35" s="1174"/>
      <c r="B35" s="1175" t="s">
        <v>522</v>
      </c>
      <c r="C35" s="1176" t="s">
        <v>523</v>
      </c>
      <c r="D35" s="193">
        <v>0</v>
      </c>
      <c r="E35" s="193"/>
      <c r="F35" s="193"/>
      <c r="G35" s="193"/>
      <c r="I35" s="1155">
        <f t="shared" si="4"/>
        <v>0</v>
      </c>
      <c r="J35" s="1149" t="e">
        <f>SUM(#REF!,#REF!,#REF!,#REF!,#REF!)</f>
        <v>#REF!</v>
      </c>
      <c r="K35" s="1149" t="e">
        <f>SUM(#REF!,#REF!,#REF!,#REF!,#REF!)</f>
        <v>#REF!</v>
      </c>
      <c r="L35" s="1149" t="e">
        <f>SUM(#REF!,#REF!,#REF!,#REF!,#REF!)</f>
        <v>#REF!</v>
      </c>
      <c r="X35" s="1149">
        <f t="shared" si="5"/>
        <v>0</v>
      </c>
      <c r="Y35" s="1149">
        <f t="shared" si="6"/>
        <v>0</v>
      </c>
      <c r="Z35" s="1149">
        <f t="shared" si="7"/>
        <v>0</v>
      </c>
      <c r="AA35" s="1149" t="e">
        <f>SUM(#REF!,#REF!)</f>
        <v>#REF!</v>
      </c>
    </row>
    <row r="36" spans="1:27" ht="12" customHeight="1" thickBot="1">
      <c r="A36" s="1158" t="s">
        <v>597</v>
      </c>
      <c r="B36" s="1159"/>
      <c r="C36" s="1177" t="s">
        <v>524</v>
      </c>
      <c r="D36" s="1178">
        <f>SUM(D37:D39)</f>
        <v>800</v>
      </c>
      <c r="E36" s="1178">
        <f>SUM(E37:E39)</f>
        <v>780</v>
      </c>
      <c r="F36" s="1178">
        <f>SUM(F37:F39)</f>
        <v>0</v>
      </c>
      <c r="G36" s="1178">
        <f>SUM(G37:G39)</f>
        <v>0</v>
      </c>
      <c r="I36" s="1155">
        <f t="shared" si="4"/>
        <v>1580</v>
      </c>
      <c r="J36" s="1149" t="e">
        <f>SUM(#REF!,#REF!,#REF!,#REF!,#REF!)</f>
        <v>#REF!</v>
      </c>
      <c r="K36" s="1149" t="e">
        <f>SUM(#REF!,#REF!,#REF!,#REF!,#REF!)</f>
        <v>#REF!</v>
      </c>
      <c r="L36" s="1149" t="e">
        <f>SUM(#REF!,#REF!,#REF!,#REF!,#REF!)</f>
        <v>#REF!</v>
      </c>
      <c r="X36" s="1149">
        <f t="shared" si="5"/>
        <v>800</v>
      </c>
      <c r="Y36" s="1149">
        <f t="shared" si="6"/>
        <v>800</v>
      </c>
      <c r="Z36" s="1149">
        <f t="shared" si="7"/>
        <v>780</v>
      </c>
      <c r="AA36" s="1149" t="e">
        <f>SUM(#REF!,#REF!)</f>
        <v>#REF!</v>
      </c>
    </row>
    <row r="37" spans="1:27" s="1161" customFormat="1" ht="12" customHeight="1">
      <c r="A37" s="1162"/>
      <c r="B37" s="1163" t="s">
        <v>660</v>
      </c>
      <c r="C37" s="1179" t="s">
        <v>525</v>
      </c>
      <c r="D37" s="1180">
        <v>800</v>
      </c>
      <c r="E37" s="1180">
        <v>780</v>
      </c>
      <c r="F37" s="1180"/>
      <c r="G37" s="1180"/>
      <c r="I37" s="1155">
        <f t="shared" si="4"/>
        <v>1580</v>
      </c>
      <c r="J37" s="1149" t="e">
        <f>SUM(#REF!,#REF!,#REF!,#REF!,#REF!)</f>
        <v>#REF!</v>
      </c>
      <c r="K37" s="1149" t="e">
        <f>SUM(#REF!,#REF!,#REF!,#REF!,#REF!)</f>
        <v>#REF!</v>
      </c>
      <c r="L37" s="1149" t="e">
        <f>SUM(#REF!,#REF!,#REF!,#REF!,#REF!)</f>
        <v>#REF!</v>
      </c>
      <c r="Q37" s="1145"/>
      <c r="R37" s="1145"/>
      <c r="X37" s="1149">
        <f t="shared" si="5"/>
        <v>800</v>
      </c>
      <c r="Y37" s="1149">
        <f t="shared" si="6"/>
        <v>800</v>
      </c>
      <c r="Z37" s="1149">
        <f t="shared" si="7"/>
        <v>780</v>
      </c>
      <c r="AA37" s="1149" t="e">
        <f>SUM(#REF!,#REF!)</f>
        <v>#REF!</v>
      </c>
    </row>
    <row r="38" spans="1:27" ht="12" customHeight="1">
      <c r="A38" s="1167"/>
      <c r="B38" s="1168" t="s">
        <v>661</v>
      </c>
      <c r="C38" s="1181" t="s">
        <v>709</v>
      </c>
      <c r="D38" s="138">
        <v>0</v>
      </c>
      <c r="E38" s="138"/>
      <c r="F38" s="138"/>
      <c r="G38" s="138"/>
      <c r="I38" s="1155">
        <f t="shared" si="4"/>
        <v>0</v>
      </c>
      <c r="J38" s="1149" t="e">
        <f>SUM(#REF!,#REF!,#REF!,#REF!,#REF!)</f>
        <v>#REF!</v>
      </c>
      <c r="K38" s="1149" t="e">
        <f>SUM(#REF!,#REF!,#REF!,#REF!,#REF!)</f>
        <v>#REF!</v>
      </c>
      <c r="L38" s="1149" t="e">
        <f>SUM(#REF!,#REF!,#REF!,#REF!,#REF!)</f>
        <v>#REF!</v>
      </c>
      <c r="Q38" s="1161"/>
      <c r="R38" s="1161"/>
      <c r="X38" s="1149">
        <f t="shared" si="5"/>
        <v>0</v>
      </c>
      <c r="Y38" s="1149">
        <f t="shared" si="6"/>
        <v>0</v>
      </c>
      <c r="Z38" s="1149">
        <f t="shared" si="7"/>
        <v>0</v>
      </c>
      <c r="AA38" s="1149" t="e">
        <f>SUM(#REF!,#REF!)</f>
        <v>#REF!</v>
      </c>
    </row>
    <row r="39" spans="1:27" ht="12" customHeight="1" thickBot="1">
      <c r="A39" s="1167"/>
      <c r="B39" s="1168" t="s">
        <v>662</v>
      </c>
      <c r="C39" s="1181" t="s">
        <v>526</v>
      </c>
      <c r="D39" s="138">
        <v>0</v>
      </c>
      <c r="E39" s="138"/>
      <c r="F39" s="138"/>
      <c r="G39" s="138"/>
      <c r="I39" s="1155">
        <f t="shared" si="4"/>
        <v>0</v>
      </c>
      <c r="J39" s="1149" t="e">
        <f>SUM(#REF!,#REF!,#REF!,#REF!,#REF!)</f>
        <v>#REF!</v>
      </c>
      <c r="K39" s="1149" t="e">
        <f>SUM(#REF!,#REF!,#REF!,#REF!,#REF!)</f>
        <v>#REF!</v>
      </c>
      <c r="L39" s="1149" t="e">
        <f>SUM(#REF!,#REF!,#REF!,#REF!,#REF!)</f>
        <v>#REF!</v>
      </c>
      <c r="X39" s="1149">
        <f t="shared" si="5"/>
        <v>0</v>
      </c>
      <c r="Y39" s="1149">
        <f t="shared" si="6"/>
        <v>0</v>
      </c>
      <c r="Z39" s="1149">
        <f t="shared" si="7"/>
        <v>0</v>
      </c>
      <c r="AA39" s="1149" t="e">
        <f>SUM(#REF!,#REF!)</f>
        <v>#REF!</v>
      </c>
    </row>
    <row r="40" spans="1:27" ht="23.25" hidden="1" thickBot="1">
      <c r="A40" s="1167"/>
      <c r="B40" s="1168" t="s">
        <v>663</v>
      </c>
      <c r="C40" s="1181" t="s">
        <v>527</v>
      </c>
      <c r="D40" s="138">
        <v>0</v>
      </c>
      <c r="E40" s="138"/>
      <c r="F40" s="138"/>
      <c r="G40" s="138"/>
      <c r="I40" s="1155">
        <f t="shared" si="4"/>
        <v>0</v>
      </c>
      <c r="J40" s="1149" t="e">
        <f>SUM(#REF!,#REF!,#REF!,#REF!,#REF!)</f>
        <v>#REF!</v>
      </c>
      <c r="K40" s="1149" t="e">
        <f>SUM(#REF!,#REF!,#REF!,#REF!,#REF!)</f>
        <v>#REF!</v>
      </c>
      <c r="L40" s="1149" t="e">
        <f>SUM(#REF!,#REF!,#REF!,#REF!,#REF!)</f>
        <v>#REF!</v>
      </c>
      <c r="X40" s="1149">
        <f t="shared" si="5"/>
        <v>0</v>
      </c>
      <c r="Y40" s="1149">
        <f t="shared" si="6"/>
        <v>0</v>
      </c>
      <c r="Z40" s="1149">
        <f t="shared" si="7"/>
        <v>0</v>
      </c>
      <c r="AA40" s="1149" t="e">
        <f>SUM(#REF!,#REF!)</f>
        <v>#REF!</v>
      </c>
    </row>
    <row r="41" spans="1:27" ht="23.25" hidden="1" thickBot="1">
      <c r="A41" s="1167"/>
      <c r="B41" s="1168" t="s">
        <v>664</v>
      </c>
      <c r="C41" s="1171" t="s">
        <v>528</v>
      </c>
      <c r="D41" s="138">
        <v>0</v>
      </c>
      <c r="E41" s="138"/>
      <c r="F41" s="138"/>
      <c r="G41" s="138"/>
      <c r="I41" s="1155">
        <f t="shared" si="4"/>
        <v>0</v>
      </c>
      <c r="J41" s="1149" t="e">
        <f>SUM(#REF!,#REF!,#REF!,#REF!,#REF!)</f>
        <v>#REF!</v>
      </c>
      <c r="K41" s="1149" t="e">
        <f>SUM(#REF!,#REF!,#REF!,#REF!,#REF!)</f>
        <v>#REF!</v>
      </c>
      <c r="L41" s="1149" t="e">
        <f>SUM(#REF!,#REF!,#REF!,#REF!,#REF!)</f>
        <v>#REF!</v>
      </c>
      <c r="X41" s="1149">
        <f t="shared" si="5"/>
        <v>0</v>
      </c>
      <c r="Y41" s="1149">
        <f t="shared" si="6"/>
        <v>0</v>
      </c>
      <c r="Z41" s="1149">
        <f t="shared" si="7"/>
        <v>0</v>
      </c>
      <c r="AA41" s="1149" t="e">
        <f>SUM(#REF!,#REF!)</f>
        <v>#REF!</v>
      </c>
    </row>
    <row r="42" spans="1:27" ht="13.5" hidden="1" thickBot="1">
      <c r="A42" s="1167"/>
      <c r="B42" s="1168" t="s">
        <v>670</v>
      </c>
      <c r="C42" s="1171" t="s">
        <v>529</v>
      </c>
      <c r="D42" s="138">
        <v>0</v>
      </c>
      <c r="E42" s="138"/>
      <c r="F42" s="138"/>
      <c r="G42" s="138"/>
      <c r="I42" s="1155">
        <f t="shared" si="4"/>
        <v>0</v>
      </c>
      <c r="J42" s="1149" t="e">
        <f>SUM(#REF!,#REF!,#REF!,#REF!,#REF!)</f>
        <v>#REF!</v>
      </c>
      <c r="K42" s="1149" t="e">
        <f>SUM(#REF!,#REF!,#REF!,#REF!,#REF!)</f>
        <v>#REF!</v>
      </c>
      <c r="L42" s="1149" t="e">
        <f>SUM(#REF!,#REF!,#REF!,#REF!,#REF!)</f>
        <v>#REF!</v>
      </c>
      <c r="X42" s="1149">
        <f t="shared" si="5"/>
        <v>0</v>
      </c>
      <c r="Y42" s="1149">
        <f t="shared" si="6"/>
        <v>0</v>
      </c>
      <c r="Z42" s="1149">
        <f t="shared" si="7"/>
        <v>0</v>
      </c>
      <c r="AA42" s="1149" t="e">
        <f>SUM(#REF!,#REF!)</f>
        <v>#REF!</v>
      </c>
    </row>
    <row r="43" spans="1:27" ht="13.5" hidden="1" thickBot="1">
      <c r="A43" s="1167"/>
      <c r="B43" s="1168" t="s">
        <v>672</v>
      </c>
      <c r="C43" s="1171" t="s">
        <v>530</v>
      </c>
      <c r="D43" s="138">
        <v>0</v>
      </c>
      <c r="E43" s="138"/>
      <c r="F43" s="138"/>
      <c r="G43" s="138"/>
      <c r="I43" s="1155">
        <f t="shared" si="4"/>
        <v>0</v>
      </c>
      <c r="J43" s="1149" t="e">
        <f>SUM(#REF!,#REF!,#REF!,#REF!,#REF!)</f>
        <v>#REF!</v>
      </c>
      <c r="K43" s="1149" t="e">
        <f>SUM(#REF!,#REF!,#REF!,#REF!,#REF!)</f>
        <v>#REF!</v>
      </c>
      <c r="L43" s="1149" t="e">
        <f>SUM(#REF!,#REF!,#REF!,#REF!,#REF!)</f>
        <v>#REF!</v>
      </c>
      <c r="X43" s="1149">
        <f t="shared" si="5"/>
        <v>0</v>
      </c>
      <c r="Y43" s="1149">
        <f t="shared" si="6"/>
        <v>0</v>
      </c>
      <c r="Z43" s="1149">
        <f t="shared" si="7"/>
        <v>0</v>
      </c>
      <c r="AA43" s="1149" t="e">
        <f>SUM(#REF!,#REF!)</f>
        <v>#REF!</v>
      </c>
    </row>
    <row r="44" spans="1:27" s="1161" customFormat="1" ht="13.5" hidden="1" thickBot="1">
      <c r="A44" s="1167"/>
      <c r="B44" s="1168" t="s">
        <v>531</v>
      </c>
      <c r="C44" s="1171" t="s">
        <v>532</v>
      </c>
      <c r="D44" s="138">
        <v>0</v>
      </c>
      <c r="E44" s="138"/>
      <c r="F44" s="138"/>
      <c r="G44" s="138"/>
      <c r="I44" s="1155">
        <f t="shared" si="4"/>
        <v>0</v>
      </c>
      <c r="J44" s="1149" t="e">
        <f>SUM(#REF!,#REF!,#REF!,#REF!,#REF!)</f>
        <v>#REF!</v>
      </c>
      <c r="K44" s="1149" t="e">
        <f>SUM(#REF!,#REF!,#REF!,#REF!,#REF!)</f>
        <v>#REF!</v>
      </c>
      <c r="L44" s="1149" t="e">
        <f>SUM(#REF!,#REF!,#REF!,#REF!,#REF!)</f>
        <v>#REF!</v>
      </c>
      <c r="Q44" s="1145"/>
      <c r="R44" s="1145"/>
      <c r="X44" s="1149">
        <f t="shared" si="5"/>
        <v>0</v>
      </c>
      <c r="Y44" s="1149">
        <f t="shared" si="6"/>
        <v>0</v>
      </c>
      <c r="Z44" s="1149">
        <f t="shared" si="7"/>
        <v>0</v>
      </c>
      <c r="AA44" s="1149" t="e">
        <f>SUM(#REF!,#REF!)</f>
        <v>#REF!</v>
      </c>
    </row>
    <row r="45" spans="1:27" ht="23.25" hidden="1" thickBot="1">
      <c r="A45" s="1167"/>
      <c r="B45" s="1168" t="s">
        <v>533</v>
      </c>
      <c r="C45" s="1171" t="s">
        <v>534</v>
      </c>
      <c r="D45" s="138">
        <v>0</v>
      </c>
      <c r="E45" s="138"/>
      <c r="F45" s="138"/>
      <c r="G45" s="138"/>
      <c r="I45" s="1155">
        <f t="shared" si="4"/>
        <v>0</v>
      </c>
      <c r="J45" s="1149" t="e">
        <f>SUM(#REF!,#REF!,#REF!,#REF!,#REF!)</f>
        <v>#REF!</v>
      </c>
      <c r="K45" s="1149" t="e">
        <f>SUM(#REF!,#REF!,#REF!,#REF!,#REF!)</f>
        <v>#REF!</v>
      </c>
      <c r="L45" s="1149" t="e">
        <f>SUM(#REF!,#REF!,#REF!,#REF!,#REF!)</f>
        <v>#REF!</v>
      </c>
      <c r="Q45" s="1161"/>
      <c r="R45" s="1161"/>
      <c r="X45" s="1149">
        <f t="shared" si="5"/>
        <v>0</v>
      </c>
      <c r="Y45" s="1149">
        <f t="shared" si="6"/>
        <v>0</v>
      </c>
      <c r="Z45" s="1149">
        <f t="shared" si="7"/>
        <v>0</v>
      </c>
      <c r="AA45" s="1149" t="e">
        <f>SUM(#REF!,#REF!)</f>
        <v>#REF!</v>
      </c>
    </row>
    <row r="46" spans="1:27" ht="21" customHeight="1" hidden="1" thickBot="1">
      <c r="A46" s="1167"/>
      <c r="B46" s="1168" t="s">
        <v>535</v>
      </c>
      <c r="C46" s="1182" t="s">
        <v>536</v>
      </c>
      <c r="D46" s="138">
        <v>0</v>
      </c>
      <c r="E46" s="138"/>
      <c r="F46" s="138"/>
      <c r="G46" s="138"/>
      <c r="I46" s="1155">
        <f t="shared" si="4"/>
        <v>0</v>
      </c>
      <c r="J46" s="1149" t="e">
        <f>SUM(#REF!,#REF!,#REF!,#REF!,#REF!)</f>
        <v>#REF!</v>
      </c>
      <c r="K46" s="1149" t="e">
        <f>SUM(#REF!,#REF!,#REF!,#REF!,#REF!)</f>
        <v>#REF!</v>
      </c>
      <c r="L46" s="1149" t="e">
        <f>SUM(#REF!,#REF!,#REF!,#REF!,#REF!)</f>
        <v>#REF!</v>
      </c>
      <c r="X46" s="1149">
        <f t="shared" si="5"/>
        <v>0</v>
      </c>
      <c r="Y46" s="1149">
        <f t="shared" si="6"/>
        <v>0</v>
      </c>
      <c r="Z46" s="1149">
        <f t="shared" si="7"/>
        <v>0</v>
      </c>
      <c r="AA46" s="1149" t="e">
        <f>SUM(#REF!,#REF!)</f>
        <v>#REF!</v>
      </c>
    </row>
    <row r="47" spans="1:27" ht="12" customHeight="1" thickBot="1">
      <c r="A47" s="1158" t="s">
        <v>598</v>
      </c>
      <c r="B47" s="1159"/>
      <c r="C47" s="1183" t="s">
        <v>537</v>
      </c>
      <c r="D47" s="1184">
        <v>0</v>
      </c>
      <c r="E47" s="1184"/>
      <c r="F47" s="1184"/>
      <c r="G47" s="1184"/>
      <c r="I47" s="1155">
        <f t="shared" si="4"/>
        <v>0</v>
      </c>
      <c r="J47" s="1149" t="e">
        <f>SUM(#REF!,#REF!,#REF!,#REF!,#REF!)</f>
        <v>#REF!</v>
      </c>
      <c r="K47" s="1149" t="e">
        <f>SUM(#REF!,#REF!,#REF!,#REF!,#REF!)</f>
        <v>#REF!</v>
      </c>
      <c r="L47" s="1149" t="e">
        <f>SUM(#REF!,#REF!,#REF!,#REF!,#REF!)</f>
        <v>#REF!</v>
      </c>
      <c r="X47" s="1149">
        <f t="shared" si="5"/>
        <v>0</v>
      </c>
      <c r="Y47" s="1149">
        <f t="shared" si="6"/>
        <v>0</v>
      </c>
      <c r="Z47" s="1149">
        <f t="shared" si="7"/>
        <v>0</v>
      </c>
      <c r="AA47" s="1149" t="e">
        <f>SUM(#REF!,#REF!)</f>
        <v>#REF!</v>
      </c>
    </row>
    <row r="48" spans="1:27" s="1161" customFormat="1" ht="12" customHeight="1">
      <c r="A48" s="1185"/>
      <c r="B48" s="1186" t="s">
        <v>639</v>
      </c>
      <c r="C48" s="1187" t="s">
        <v>633</v>
      </c>
      <c r="D48" s="1188">
        <v>0</v>
      </c>
      <c r="E48" s="1188"/>
      <c r="F48" s="1188"/>
      <c r="G48" s="1188"/>
      <c r="I48" s="1155">
        <f t="shared" si="4"/>
        <v>0</v>
      </c>
      <c r="J48" s="1149" t="e">
        <f>SUM(#REF!,#REF!,#REF!,#REF!,#REF!)</f>
        <v>#REF!</v>
      </c>
      <c r="K48" s="1149" t="e">
        <f>SUM(#REF!,#REF!,#REF!,#REF!,#REF!)</f>
        <v>#REF!</v>
      </c>
      <c r="L48" s="1149" t="e">
        <f>SUM(#REF!,#REF!,#REF!,#REF!,#REF!)</f>
        <v>#REF!</v>
      </c>
      <c r="Q48" s="1145"/>
      <c r="R48" s="1145"/>
      <c r="X48" s="1149">
        <f t="shared" si="5"/>
        <v>0</v>
      </c>
      <c r="Y48" s="1149">
        <f t="shared" si="6"/>
        <v>0</v>
      </c>
      <c r="Z48" s="1149">
        <f t="shared" si="7"/>
        <v>0</v>
      </c>
      <c r="AA48" s="1149" t="e">
        <f>SUM(#REF!,#REF!)</f>
        <v>#REF!</v>
      </c>
    </row>
    <row r="49" spans="1:27" s="1161" customFormat="1" ht="12" customHeight="1" thickBot="1">
      <c r="A49" s="1189"/>
      <c r="B49" s="1190" t="s">
        <v>640</v>
      </c>
      <c r="C49" s="1191" t="s">
        <v>634</v>
      </c>
      <c r="D49" s="1192">
        <v>0</v>
      </c>
      <c r="E49" s="1192"/>
      <c r="F49" s="1192"/>
      <c r="G49" s="1192"/>
      <c r="I49" s="1155">
        <f t="shared" si="4"/>
        <v>0</v>
      </c>
      <c r="J49" s="1149" t="e">
        <f>SUM(#REF!,#REF!,#REF!,#REF!,#REF!)</f>
        <v>#REF!</v>
      </c>
      <c r="K49" s="1149" t="e">
        <f>SUM(#REF!,#REF!,#REF!,#REF!,#REF!)</f>
        <v>#REF!</v>
      </c>
      <c r="L49" s="1149" t="e">
        <f>SUM(#REF!,#REF!,#REF!,#REF!,#REF!)</f>
        <v>#REF!</v>
      </c>
      <c r="X49" s="1149">
        <f t="shared" si="5"/>
        <v>0</v>
      </c>
      <c r="Y49" s="1149">
        <f t="shared" si="6"/>
        <v>0</v>
      </c>
      <c r="Z49" s="1149">
        <f t="shared" si="7"/>
        <v>0</v>
      </c>
      <c r="AA49" s="1149" t="e">
        <f>SUM(#REF!,#REF!)</f>
        <v>#REF!</v>
      </c>
    </row>
    <row r="50" spans="1:27" s="1161" customFormat="1" ht="12" customHeight="1" thickBot="1">
      <c r="A50" s="1193" t="s">
        <v>599</v>
      </c>
      <c r="B50" s="1194"/>
      <c r="C50" s="1195" t="s">
        <v>538</v>
      </c>
      <c r="D50" s="1196">
        <v>0</v>
      </c>
      <c r="E50" s="1196"/>
      <c r="F50" s="1196"/>
      <c r="G50" s="1196"/>
      <c r="I50" s="1155">
        <f t="shared" si="4"/>
        <v>0</v>
      </c>
      <c r="J50" s="1149" t="e">
        <f>SUM(#REF!,#REF!,#REF!,#REF!,#REF!)</f>
        <v>#REF!</v>
      </c>
      <c r="K50" s="1149" t="e">
        <f>SUM(#REF!,#REF!,#REF!,#REF!,#REF!)</f>
        <v>#REF!</v>
      </c>
      <c r="L50" s="1149" t="e">
        <f>SUM(#REF!,#REF!,#REF!,#REF!,#REF!)</f>
        <v>#REF!</v>
      </c>
      <c r="X50" s="1149">
        <f t="shared" si="5"/>
        <v>0</v>
      </c>
      <c r="Y50" s="1149">
        <f t="shared" si="6"/>
        <v>0</v>
      </c>
      <c r="Z50" s="1149">
        <f t="shared" si="7"/>
        <v>0</v>
      </c>
      <c r="AA50" s="1149" t="e">
        <f>SUM(#REF!,#REF!)</f>
        <v>#REF!</v>
      </c>
    </row>
    <row r="51" spans="1:27" s="1161" customFormat="1" ht="12" customHeight="1" thickBot="1">
      <c r="A51" s="1158" t="s">
        <v>601</v>
      </c>
      <c r="B51" s="1159"/>
      <c r="C51" s="1197" t="s">
        <v>539</v>
      </c>
      <c r="D51" s="1198">
        <f>+D22+D36+D47+D50</f>
        <v>7400</v>
      </c>
      <c r="E51" s="1198">
        <f>+E22+E36+E47+E50</f>
        <v>7541</v>
      </c>
      <c r="F51" s="1198">
        <f>+F22+F36+F47+F50</f>
        <v>0</v>
      </c>
      <c r="G51" s="1198">
        <f>+G22+G36+G47+G50</f>
        <v>0</v>
      </c>
      <c r="I51" s="1155">
        <f t="shared" si="4"/>
        <v>14941</v>
      </c>
      <c r="J51" s="1149" t="e">
        <f>SUM(#REF!,#REF!,#REF!,#REF!,#REF!)</f>
        <v>#REF!</v>
      </c>
      <c r="K51" s="1149" t="e">
        <f>SUM(#REF!,#REF!,#REF!,#REF!,#REF!)</f>
        <v>#REF!</v>
      </c>
      <c r="L51" s="1149" t="e">
        <f>SUM(#REF!,#REF!,#REF!,#REF!,#REF!)</f>
        <v>#REF!</v>
      </c>
      <c r="X51" s="1149">
        <f t="shared" si="5"/>
        <v>7400</v>
      </c>
      <c r="Y51" s="1149">
        <f t="shared" si="6"/>
        <v>7400</v>
      </c>
      <c r="Z51" s="1149">
        <f t="shared" si="7"/>
        <v>7541</v>
      </c>
      <c r="AA51" s="1149" t="e">
        <f>SUM(#REF!,#REF!)</f>
        <v>#REF!</v>
      </c>
    </row>
    <row r="52" spans="1:27" s="1161" customFormat="1" ht="12" customHeight="1" thickBot="1">
      <c r="A52" s="1158" t="s">
        <v>602</v>
      </c>
      <c r="B52" s="1159"/>
      <c r="C52" s="1197" t="s">
        <v>540</v>
      </c>
      <c r="D52" s="1160">
        <v>0</v>
      </c>
      <c r="E52" s="1160"/>
      <c r="F52" s="1160"/>
      <c r="G52" s="1160"/>
      <c r="I52" s="1155">
        <f t="shared" si="4"/>
        <v>0</v>
      </c>
      <c r="J52" s="1149" t="e">
        <f>SUM(#REF!,#REF!,#REF!,#REF!,#REF!)</f>
        <v>#REF!</v>
      </c>
      <c r="K52" s="1149" t="e">
        <f>SUM(#REF!,#REF!,#REF!,#REF!,#REF!)</f>
        <v>#REF!</v>
      </c>
      <c r="L52" s="1149" t="e">
        <f>SUM(#REF!,#REF!,#REF!,#REF!,#REF!)</f>
        <v>#REF!</v>
      </c>
      <c r="X52" s="1149">
        <f t="shared" si="5"/>
        <v>0</v>
      </c>
      <c r="Y52" s="1149">
        <f t="shared" si="6"/>
        <v>0</v>
      </c>
      <c r="Z52" s="1149">
        <f t="shared" si="7"/>
        <v>0</v>
      </c>
      <c r="AA52" s="1149" t="e">
        <f>SUM(#REF!,#REF!)</f>
        <v>#REF!</v>
      </c>
    </row>
    <row r="53" spans="1:27" ht="12.75" customHeight="1">
      <c r="A53" s="1162"/>
      <c r="B53" s="1168" t="s">
        <v>541</v>
      </c>
      <c r="C53" s="1179" t="s">
        <v>542</v>
      </c>
      <c r="D53" s="1180">
        <v>0</v>
      </c>
      <c r="E53" s="1180"/>
      <c r="F53" s="1180"/>
      <c r="G53" s="1180"/>
      <c r="I53" s="1155">
        <f t="shared" si="4"/>
        <v>0</v>
      </c>
      <c r="J53" s="1149" t="e">
        <f>SUM(#REF!,#REF!,#REF!,#REF!,#REF!)</f>
        <v>#REF!</v>
      </c>
      <c r="K53" s="1149" t="e">
        <f>SUM(#REF!,#REF!,#REF!,#REF!,#REF!)</f>
        <v>#REF!</v>
      </c>
      <c r="L53" s="1149" t="e">
        <f>SUM(#REF!,#REF!,#REF!,#REF!,#REF!)</f>
        <v>#REF!</v>
      </c>
      <c r="Q53" s="1161"/>
      <c r="R53" s="1161"/>
      <c r="X53" s="1149">
        <f t="shared" si="5"/>
        <v>0</v>
      </c>
      <c r="Y53" s="1149">
        <f t="shared" si="6"/>
        <v>0</v>
      </c>
      <c r="Z53" s="1149">
        <f t="shared" si="7"/>
        <v>0</v>
      </c>
      <c r="AA53" s="1149" t="e">
        <f>SUM(#REF!,#REF!)</f>
        <v>#REF!</v>
      </c>
    </row>
    <row r="54" spans="1:27" ht="12" customHeight="1" thickBot="1">
      <c r="A54" s="1174"/>
      <c r="B54" s="1175" t="s">
        <v>649</v>
      </c>
      <c r="C54" s="1199" t="s">
        <v>543</v>
      </c>
      <c r="D54" s="141">
        <v>0</v>
      </c>
      <c r="E54" s="141"/>
      <c r="F54" s="141"/>
      <c r="G54" s="141"/>
      <c r="I54" s="1155">
        <f t="shared" si="4"/>
        <v>0</v>
      </c>
      <c r="J54" s="1149" t="e">
        <f>SUM(#REF!,#REF!,#REF!,#REF!,#REF!)</f>
        <v>#REF!</v>
      </c>
      <c r="K54" s="1149" t="e">
        <f>SUM(#REF!,#REF!,#REF!,#REF!,#REF!)</f>
        <v>#REF!</v>
      </c>
      <c r="L54" s="1149" t="e">
        <f>SUM(#REF!,#REF!,#REF!,#REF!,#REF!)</f>
        <v>#REF!</v>
      </c>
      <c r="X54" s="1149">
        <f t="shared" si="5"/>
        <v>0</v>
      </c>
      <c r="Y54" s="1149">
        <f t="shared" si="6"/>
        <v>0</v>
      </c>
      <c r="Z54" s="1149">
        <f t="shared" si="7"/>
        <v>0</v>
      </c>
      <c r="AA54" s="1149" t="e">
        <f>SUM(#REF!,#REF!)</f>
        <v>#REF!</v>
      </c>
    </row>
    <row r="55" spans="1:27" ht="15" customHeight="1" thickBot="1">
      <c r="A55" s="1158" t="s">
        <v>603</v>
      </c>
      <c r="B55" s="1200"/>
      <c r="C55" s="1197" t="s">
        <v>544</v>
      </c>
      <c r="D55" s="1160">
        <f>+D51+D52</f>
        <v>7400</v>
      </c>
      <c r="E55" s="1160">
        <f>+E51+E52</f>
        <v>7541</v>
      </c>
      <c r="F55" s="1160">
        <f>+F51+F52</f>
        <v>0</v>
      </c>
      <c r="G55" s="1160">
        <f>+G51+G52</f>
        <v>0</v>
      </c>
      <c r="I55" s="1155">
        <f t="shared" si="4"/>
        <v>14941</v>
      </c>
      <c r="J55" s="1149" t="e">
        <f>SUM(#REF!,#REF!,#REF!,#REF!,#REF!)</f>
        <v>#REF!</v>
      </c>
      <c r="K55" s="1149" t="e">
        <f>SUM(#REF!,#REF!,#REF!,#REF!,#REF!)</f>
        <v>#REF!</v>
      </c>
      <c r="L55" s="1149" t="e">
        <f>SUM(#REF!,#REF!,#REF!,#REF!,#REF!)</f>
        <v>#REF!</v>
      </c>
      <c r="X55" s="1149">
        <f t="shared" si="5"/>
        <v>7400</v>
      </c>
      <c r="Y55" s="1149">
        <f t="shared" si="6"/>
        <v>7400</v>
      </c>
      <c r="Z55" s="1149">
        <f t="shared" si="7"/>
        <v>7541</v>
      </c>
      <c r="AA55" s="1149" t="e">
        <f>SUM(#REF!,#REF!)</f>
        <v>#REF!</v>
      </c>
    </row>
    <row r="56" spans="6:7" ht="12.75">
      <c r="F56" s="1203"/>
      <c r="G56" s="1203"/>
    </row>
  </sheetData>
  <sheetProtection selectLockedCells="1" selectUnlockedCells="1"/>
  <mergeCells count="7">
    <mergeCell ref="A20:B20"/>
    <mergeCell ref="D20:E20"/>
    <mergeCell ref="F20:G20"/>
    <mergeCell ref="F1:G1"/>
    <mergeCell ref="A2:B2"/>
    <mergeCell ref="D2:E2"/>
    <mergeCell ref="F2:G2"/>
  </mergeCells>
  <printOptions horizontalCentered="1"/>
  <pageMargins left="0.15748031496062992" right="0.1968503937007874" top="0.6299212598425197" bottom="0.3937007874015748" header="0.31496062992125984" footer="0.15748031496062992"/>
  <pageSetup horizontalDpi="600" verticalDpi="600" orientation="landscape" paperSize="9" scale="95" r:id="rId1"/>
  <headerFooter alignWithMargins="0">
    <oddHeader>&amp;C&amp;"Times New Roman CE,Félkövér"&amp;12Bonyhádi Közös Önkormányzati Hivatal kiadásai és bevételei Ei csoport, kiemelt előirányzat szerinti bontásban 
Önként vállalt feladatok&amp;R&amp;"Times New Roman CE,Félkövér dőlt"&amp;12 Z.11.B.sz.melléklet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56"/>
  <sheetViews>
    <sheetView zoomScale="145" zoomScaleNormal="145" zoomScaleSheetLayoutView="130" zoomScalePageLayoutView="0" workbookViewId="0" topLeftCell="C1">
      <pane xSplit="1" ySplit="3" topLeftCell="D4" activePane="bottomRight" state="frozen"/>
      <selection pane="topLeft" activeCell="E21" activeCellId="1" sqref="E3 E21"/>
      <selection pane="topRight" activeCell="E21" activeCellId="1" sqref="E3 E21"/>
      <selection pane="bottomLeft" activeCell="E21" activeCellId="1" sqref="E3 E21"/>
      <selection pane="bottomRight" activeCell="D3" sqref="D3:E3"/>
    </sheetView>
  </sheetViews>
  <sheetFormatPr defaultColWidth="9.00390625" defaultRowHeight="12.75"/>
  <cols>
    <col min="1" max="1" width="3.625" style="1201" bestFit="1" customWidth="1"/>
    <col min="2" max="2" width="7.125" style="1202" bestFit="1" customWidth="1"/>
    <col min="3" max="3" width="55.875" style="1202" customWidth="1"/>
    <col min="4" max="5" width="11.00390625" style="1203" customWidth="1"/>
    <col min="6" max="13" width="11.00390625" style="1145" customWidth="1"/>
    <col min="14" max="14" width="13.875" style="1145" customWidth="1"/>
    <col min="15" max="15" width="11.875" style="1145" customWidth="1"/>
    <col min="16" max="16" width="10.125" style="1145" customWidth="1"/>
    <col min="17" max="17" width="9.50390625" style="1145" customWidth="1"/>
    <col min="18" max="18" width="11.875" style="1145" customWidth="1"/>
    <col min="19" max="16384" width="9.375" style="1145" customWidth="1"/>
  </cols>
  <sheetData>
    <row r="1" spans="1:13" s="1142" customFormat="1" ht="15.75" customHeight="1" thickBot="1">
      <c r="A1" s="1140"/>
      <c r="B1" s="1140"/>
      <c r="C1" s="1140"/>
      <c r="D1" s="1141"/>
      <c r="E1" s="1141"/>
      <c r="L1" s="1372"/>
      <c r="M1" s="1372"/>
    </row>
    <row r="2" spans="1:13" s="1207" customFormat="1" ht="12" thickBot="1">
      <c r="A2" s="1373" t="s">
        <v>501</v>
      </c>
      <c r="B2" s="1374"/>
      <c r="C2" s="1206" t="s">
        <v>502</v>
      </c>
      <c r="D2" s="1375">
        <v>841126</v>
      </c>
      <c r="E2" s="1375"/>
      <c r="F2" s="1375">
        <v>841124</v>
      </c>
      <c r="G2" s="1375"/>
      <c r="H2" s="1375">
        <v>841133</v>
      </c>
      <c r="I2" s="1375"/>
      <c r="J2" s="1375"/>
      <c r="K2" s="1375"/>
      <c r="L2" s="1375">
        <v>841907</v>
      </c>
      <c r="M2" s="1375"/>
    </row>
    <row r="3" spans="1:13" s="1210" customFormat="1" ht="23.25" thickBot="1">
      <c r="A3" s="1208"/>
      <c r="B3" s="1209"/>
      <c r="C3" s="1209" t="s">
        <v>629</v>
      </c>
      <c r="D3" s="1205" t="s">
        <v>916</v>
      </c>
      <c r="E3" s="1205" t="s">
        <v>1186</v>
      </c>
      <c r="F3" s="10" t="s">
        <v>916</v>
      </c>
      <c r="G3" s="1205" t="s">
        <v>1186</v>
      </c>
      <c r="H3" s="10" t="s">
        <v>916</v>
      </c>
      <c r="I3" s="1205" t="s">
        <v>1186</v>
      </c>
      <c r="J3" s="10" t="s">
        <v>916</v>
      </c>
      <c r="K3" s="1205" t="s">
        <v>1186</v>
      </c>
      <c r="L3" s="10" t="s">
        <v>916</v>
      </c>
      <c r="M3" s="1205" t="s">
        <v>1186</v>
      </c>
    </row>
    <row r="4" spans="1:18" s="1210" customFormat="1" ht="12" customHeight="1" thickBot="1">
      <c r="A4" s="1158" t="s">
        <v>596</v>
      </c>
      <c r="B4" s="1211"/>
      <c r="C4" s="1212" t="s">
        <v>503</v>
      </c>
      <c r="D4" s="175"/>
      <c r="E4" s="175"/>
      <c r="F4" s="175"/>
      <c r="G4" s="175"/>
      <c r="H4" s="175"/>
      <c r="I4" s="175"/>
      <c r="J4" s="175"/>
      <c r="K4" s="175"/>
      <c r="L4" s="175">
        <v>0</v>
      </c>
      <c r="M4" s="175"/>
      <c r="O4" s="1155">
        <f aca="true" t="shared" si="0" ref="O4:O19">SUM(D4:N4)</f>
        <v>0</v>
      </c>
      <c r="P4" s="1213">
        <f aca="true" t="shared" si="1" ref="P4:P35">SUM(D4,F4,H4,J4,L4)</f>
        <v>0</v>
      </c>
      <c r="Q4" s="1213">
        <f aca="true" t="shared" si="2" ref="Q4:Q35">SUM(E4,G4,I4,K4,M4)</f>
        <v>0</v>
      </c>
      <c r="R4" s="1213" t="e">
        <f>SUM(#REF!,#REF!,#REF!,#REF!,#REF!)</f>
        <v>#REF!</v>
      </c>
    </row>
    <row r="5" spans="1:18" s="1214" customFormat="1" ht="12" customHeight="1" thickBot="1">
      <c r="A5" s="1158" t="s">
        <v>597</v>
      </c>
      <c r="B5" s="1211"/>
      <c r="C5" s="1212" t="s">
        <v>504</v>
      </c>
      <c r="D5" s="175"/>
      <c r="E5" s="175">
        <f aca="true" t="shared" si="3" ref="E5:M5">SUM(E6:E7)</f>
        <v>0</v>
      </c>
      <c r="F5" s="175"/>
      <c r="G5" s="175">
        <f t="shared" si="3"/>
        <v>0</v>
      </c>
      <c r="H5" s="175"/>
      <c r="I5" s="175">
        <f t="shared" si="3"/>
        <v>0</v>
      </c>
      <c r="J5" s="175"/>
      <c r="K5" s="175">
        <f t="shared" si="3"/>
        <v>0</v>
      </c>
      <c r="L5" s="175">
        <v>0</v>
      </c>
      <c r="M5" s="175">
        <f t="shared" si="3"/>
        <v>0</v>
      </c>
      <c r="O5" s="1155">
        <f t="shared" si="0"/>
        <v>0</v>
      </c>
      <c r="P5" s="1213">
        <f t="shared" si="1"/>
        <v>0</v>
      </c>
      <c r="Q5" s="1213">
        <f t="shared" si="2"/>
        <v>0</v>
      </c>
      <c r="R5" s="1213" t="e">
        <f>SUM(#REF!,#REF!,#REF!,#REF!,#REF!)</f>
        <v>#REF!</v>
      </c>
    </row>
    <row r="6" spans="1:18" s="1214" customFormat="1" ht="12" customHeight="1">
      <c r="A6" s="1167"/>
      <c r="B6" s="1215" t="s">
        <v>660</v>
      </c>
      <c r="C6" s="38" t="s">
        <v>935</v>
      </c>
      <c r="D6" s="173"/>
      <c r="E6" s="173"/>
      <c r="F6" s="173"/>
      <c r="G6" s="173"/>
      <c r="H6" s="173"/>
      <c r="I6" s="173"/>
      <c r="J6" s="173"/>
      <c r="K6" s="173"/>
      <c r="L6" s="173">
        <v>0</v>
      </c>
      <c r="M6" s="173"/>
      <c r="O6" s="1155">
        <f t="shared" si="0"/>
        <v>0</v>
      </c>
      <c r="P6" s="1213">
        <f t="shared" si="1"/>
        <v>0</v>
      </c>
      <c r="Q6" s="1213">
        <f t="shared" si="2"/>
        <v>0</v>
      </c>
      <c r="R6" s="1213" t="e">
        <f>SUM(#REF!,#REF!,#REF!,#REF!,#REF!)</f>
        <v>#REF!</v>
      </c>
    </row>
    <row r="7" spans="1:18" s="1207" customFormat="1" ht="12" customHeight="1" thickBot="1">
      <c r="A7" s="1167"/>
      <c r="B7" s="1215" t="s">
        <v>662</v>
      </c>
      <c r="C7" s="28" t="s">
        <v>947</v>
      </c>
      <c r="D7" s="173"/>
      <c r="E7" s="173"/>
      <c r="F7" s="173"/>
      <c r="G7" s="173"/>
      <c r="H7" s="173"/>
      <c r="I7" s="173"/>
      <c r="J7" s="173"/>
      <c r="K7" s="173"/>
      <c r="L7" s="173">
        <v>0</v>
      </c>
      <c r="M7" s="173"/>
      <c r="O7" s="1155">
        <f t="shared" si="0"/>
        <v>0</v>
      </c>
      <c r="P7" s="1213">
        <f t="shared" si="1"/>
        <v>0</v>
      </c>
      <c r="Q7" s="1213">
        <f t="shared" si="2"/>
        <v>0</v>
      </c>
      <c r="R7" s="1213" t="e">
        <f>SUM(#REF!,#REF!,#REF!,#REF!,#REF!)</f>
        <v>#REF!</v>
      </c>
    </row>
    <row r="8" spans="1:18" s="1214" customFormat="1" ht="12" customHeight="1" thickBot="1">
      <c r="A8" s="1158" t="s">
        <v>598</v>
      </c>
      <c r="B8" s="1159"/>
      <c r="C8" s="13" t="s">
        <v>505</v>
      </c>
      <c r="D8" s="175"/>
      <c r="E8" s="175">
        <f aca="true" t="shared" si="4" ref="E8:M8">+E9+E10</f>
        <v>0</v>
      </c>
      <c r="F8" s="175"/>
      <c r="G8" s="175">
        <f t="shared" si="4"/>
        <v>0</v>
      </c>
      <c r="H8" s="175"/>
      <c r="I8" s="175">
        <f t="shared" si="4"/>
        <v>0</v>
      </c>
      <c r="J8" s="175"/>
      <c r="K8" s="175">
        <f t="shared" si="4"/>
        <v>0</v>
      </c>
      <c r="L8" s="175">
        <v>0</v>
      </c>
      <c r="M8" s="175">
        <f t="shared" si="4"/>
        <v>0</v>
      </c>
      <c r="O8" s="1155">
        <f t="shared" si="0"/>
        <v>0</v>
      </c>
      <c r="P8" s="1213">
        <f t="shared" si="1"/>
        <v>0</v>
      </c>
      <c r="Q8" s="1213">
        <f t="shared" si="2"/>
        <v>0</v>
      </c>
      <c r="R8" s="1213" t="e">
        <f>SUM(#REF!,#REF!,#REF!,#REF!,#REF!)</f>
        <v>#REF!</v>
      </c>
    </row>
    <row r="9" spans="1:18" s="1207" customFormat="1" ht="11.25">
      <c r="A9" s="1185"/>
      <c r="B9" s="1216" t="s">
        <v>639</v>
      </c>
      <c r="C9" s="25" t="s">
        <v>506</v>
      </c>
      <c r="D9" s="1217"/>
      <c r="E9" s="1217"/>
      <c r="F9" s="1217"/>
      <c r="G9" s="1217"/>
      <c r="H9" s="1217"/>
      <c r="I9" s="1217"/>
      <c r="J9" s="1217"/>
      <c r="K9" s="1217"/>
      <c r="L9" s="1217">
        <v>0</v>
      </c>
      <c r="M9" s="1217"/>
      <c r="O9" s="1155">
        <f t="shared" si="0"/>
        <v>0</v>
      </c>
      <c r="P9" s="1213">
        <f t="shared" si="1"/>
        <v>0</v>
      </c>
      <c r="Q9" s="1213">
        <f t="shared" si="2"/>
        <v>0</v>
      </c>
      <c r="R9" s="1213" t="e">
        <f>SUM(#REF!,#REF!,#REF!,#REF!,#REF!)</f>
        <v>#REF!</v>
      </c>
    </row>
    <row r="10" spans="1:18" s="1207" customFormat="1" ht="12" customHeight="1" thickBot="1">
      <c r="A10" s="1218"/>
      <c r="B10" s="1219" t="s">
        <v>640</v>
      </c>
      <c r="C10" s="1220" t="s">
        <v>507</v>
      </c>
      <c r="D10" s="1221"/>
      <c r="E10" s="1221"/>
      <c r="F10" s="1221"/>
      <c r="G10" s="1221"/>
      <c r="H10" s="1221"/>
      <c r="I10" s="1221"/>
      <c r="J10" s="1221"/>
      <c r="K10" s="1221"/>
      <c r="L10" s="1221">
        <v>0</v>
      </c>
      <c r="M10" s="1221"/>
      <c r="O10" s="1155">
        <f t="shared" si="0"/>
        <v>0</v>
      </c>
      <c r="P10" s="1213">
        <f t="shared" si="1"/>
        <v>0</v>
      </c>
      <c r="Q10" s="1213">
        <f t="shared" si="2"/>
        <v>0</v>
      </c>
      <c r="R10" s="1213" t="e">
        <f>SUM(#REF!,#REF!,#REF!,#REF!,#REF!)</f>
        <v>#REF!</v>
      </c>
    </row>
    <row r="11" spans="1:18" s="1207" customFormat="1" ht="12" thickBot="1">
      <c r="A11" s="1158" t="s">
        <v>599</v>
      </c>
      <c r="B11" s="1211"/>
      <c r="C11" s="13" t="s">
        <v>508</v>
      </c>
      <c r="D11" s="1222"/>
      <c r="E11" s="1222"/>
      <c r="F11" s="1222"/>
      <c r="G11" s="1222"/>
      <c r="H11" s="1222"/>
      <c r="I11" s="1222"/>
      <c r="J11" s="1222"/>
      <c r="K11" s="1222"/>
      <c r="L11" s="1222">
        <v>79176</v>
      </c>
      <c r="M11" s="1222">
        <v>76128</v>
      </c>
      <c r="O11" s="1155">
        <f t="shared" si="0"/>
        <v>155304</v>
      </c>
      <c r="P11" s="1213">
        <f t="shared" si="1"/>
        <v>79176</v>
      </c>
      <c r="Q11" s="1213">
        <f t="shared" si="2"/>
        <v>76128</v>
      </c>
      <c r="R11" s="1213" t="e">
        <f>SUM(#REF!,#REF!,#REF!,#REF!,#REF!)</f>
        <v>#REF!</v>
      </c>
    </row>
    <row r="12" spans="1:18" s="1214" customFormat="1" ht="12" customHeight="1" thickBot="1">
      <c r="A12" s="1158" t="s">
        <v>600</v>
      </c>
      <c r="B12" s="1211"/>
      <c r="C12" s="13" t="s">
        <v>509</v>
      </c>
      <c r="D12" s="161"/>
      <c r="E12" s="161"/>
      <c r="F12" s="161"/>
      <c r="G12" s="161"/>
      <c r="H12" s="161"/>
      <c r="I12" s="161"/>
      <c r="J12" s="161"/>
      <c r="K12" s="161"/>
      <c r="L12" s="161">
        <v>0</v>
      </c>
      <c r="M12" s="161"/>
      <c r="O12" s="1155">
        <f t="shared" si="0"/>
        <v>0</v>
      </c>
      <c r="P12" s="1213">
        <f t="shared" si="1"/>
        <v>0</v>
      </c>
      <c r="Q12" s="1213">
        <f t="shared" si="2"/>
        <v>0</v>
      </c>
      <c r="R12" s="1213" t="e">
        <f>SUM(#REF!,#REF!,#REF!,#REF!,#REF!)</f>
        <v>#REF!</v>
      </c>
    </row>
    <row r="13" spans="1:18" s="1207" customFormat="1" ht="12" customHeight="1" thickBot="1">
      <c r="A13" s="1158" t="s">
        <v>601</v>
      </c>
      <c r="B13" s="1223"/>
      <c r="C13" s="13" t="s">
        <v>510</v>
      </c>
      <c r="D13" s="175"/>
      <c r="E13" s="175">
        <f aca="true" t="shared" si="5" ref="E13:M13">+E4+E5+E8+E11+E12</f>
        <v>0</v>
      </c>
      <c r="F13" s="175"/>
      <c r="G13" s="175">
        <f t="shared" si="5"/>
        <v>0</v>
      </c>
      <c r="H13" s="175"/>
      <c r="I13" s="175">
        <f t="shared" si="5"/>
        <v>0</v>
      </c>
      <c r="J13" s="175"/>
      <c r="K13" s="175">
        <f t="shared" si="5"/>
        <v>0</v>
      </c>
      <c r="L13" s="175">
        <v>79176</v>
      </c>
      <c r="M13" s="175">
        <f t="shared" si="5"/>
        <v>76128</v>
      </c>
      <c r="O13" s="1155">
        <f t="shared" si="0"/>
        <v>155304</v>
      </c>
      <c r="P13" s="1213">
        <f t="shared" si="1"/>
        <v>79176</v>
      </c>
      <c r="Q13" s="1213">
        <f t="shared" si="2"/>
        <v>76128</v>
      </c>
      <c r="R13" s="1213" t="e">
        <f>SUM(#REF!,#REF!,#REF!,#REF!,#REF!)</f>
        <v>#REF!</v>
      </c>
    </row>
    <row r="14" spans="1:18" s="1207" customFormat="1" ht="12" customHeight="1" thickBot="1">
      <c r="A14" s="1224" t="s">
        <v>602</v>
      </c>
      <c r="B14" s="1225"/>
      <c r="C14" s="1226" t="s">
        <v>511</v>
      </c>
      <c r="D14" s="1227"/>
      <c r="E14" s="1227">
        <f aca="true" t="shared" si="6" ref="E14:M14">+E15+E16</f>
        <v>0</v>
      </c>
      <c r="F14" s="1227"/>
      <c r="G14" s="1227">
        <f t="shared" si="6"/>
        <v>0</v>
      </c>
      <c r="H14" s="1227"/>
      <c r="I14" s="1227">
        <f t="shared" si="6"/>
        <v>0</v>
      </c>
      <c r="J14" s="1227"/>
      <c r="K14" s="1227">
        <f t="shared" si="6"/>
        <v>0</v>
      </c>
      <c r="L14" s="1227">
        <v>0</v>
      </c>
      <c r="M14" s="1227">
        <f t="shared" si="6"/>
        <v>0</v>
      </c>
      <c r="O14" s="1155">
        <f t="shared" si="0"/>
        <v>0</v>
      </c>
      <c r="P14" s="1213">
        <f t="shared" si="1"/>
        <v>0</v>
      </c>
      <c r="Q14" s="1213">
        <f t="shared" si="2"/>
        <v>0</v>
      </c>
      <c r="R14" s="1213" t="e">
        <f>SUM(#REF!,#REF!,#REF!,#REF!,#REF!)</f>
        <v>#REF!</v>
      </c>
    </row>
    <row r="15" spans="1:18" s="1207" customFormat="1" ht="12" customHeight="1">
      <c r="A15" s="1185"/>
      <c r="B15" s="1186" t="s">
        <v>648</v>
      </c>
      <c r="C15" s="25" t="s">
        <v>839</v>
      </c>
      <c r="D15" s="1217"/>
      <c r="E15" s="1217"/>
      <c r="F15" s="1217"/>
      <c r="G15" s="1217"/>
      <c r="H15" s="1217"/>
      <c r="I15" s="1217"/>
      <c r="J15" s="1217"/>
      <c r="K15" s="1217"/>
      <c r="L15" s="1217">
        <v>0</v>
      </c>
      <c r="M15" s="1217"/>
      <c r="O15" s="1155">
        <f t="shared" si="0"/>
        <v>0</v>
      </c>
      <c r="P15" s="1213">
        <f t="shared" si="1"/>
        <v>0</v>
      </c>
      <c r="Q15" s="1213">
        <f t="shared" si="2"/>
        <v>0</v>
      </c>
      <c r="R15" s="1213" t="e">
        <f>SUM(#REF!,#REF!,#REF!,#REF!,#REF!)</f>
        <v>#REF!</v>
      </c>
    </row>
    <row r="16" spans="1:18" s="1207" customFormat="1" ht="12" thickBot="1">
      <c r="A16" s="1228"/>
      <c r="B16" s="1190" t="s">
        <v>649</v>
      </c>
      <c r="C16" s="1229" t="s">
        <v>512</v>
      </c>
      <c r="D16" s="1230"/>
      <c r="E16" s="1230"/>
      <c r="F16" s="1230"/>
      <c r="G16" s="1230"/>
      <c r="H16" s="1230"/>
      <c r="I16" s="1230"/>
      <c r="J16" s="1230"/>
      <c r="K16" s="1230"/>
      <c r="L16" s="1230">
        <v>0</v>
      </c>
      <c r="M16" s="1230"/>
      <c r="O16" s="1155">
        <f t="shared" si="0"/>
        <v>0</v>
      </c>
      <c r="P16" s="1213">
        <f t="shared" si="1"/>
        <v>0</v>
      </c>
      <c r="Q16" s="1213">
        <f t="shared" si="2"/>
        <v>0</v>
      </c>
      <c r="R16" s="1213" t="e">
        <f>SUM(#REF!,#REF!,#REF!,#REF!,#REF!)</f>
        <v>#REF!</v>
      </c>
    </row>
    <row r="17" spans="1:18" s="1207" customFormat="1" ht="12" thickBot="1">
      <c r="A17" s="1231" t="s">
        <v>603</v>
      </c>
      <c r="B17" s="1232"/>
      <c r="C17" s="34" t="s">
        <v>513</v>
      </c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O17" s="1155">
        <f t="shared" si="0"/>
        <v>0</v>
      </c>
      <c r="P17" s="1213">
        <f t="shared" si="1"/>
        <v>0</v>
      </c>
      <c r="Q17" s="1213">
        <f t="shared" si="2"/>
        <v>0</v>
      </c>
      <c r="R17" s="1213" t="e">
        <f>SUM(#REF!,#REF!,#REF!,#REF!,#REF!)</f>
        <v>#REF!</v>
      </c>
    </row>
    <row r="18" spans="1:18" s="1207" customFormat="1" ht="12" thickBot="1">
      <c r="A18" s="1231" t="s">
        <v>604</v>
      </c>
      <c r="B18" s="1233"/>
      <c r="C18" s="1236" t="s">
        <v>514</v>
      </c>
      <c r="D18" s="175"/>
      <c r="E18" s="175">
        <f aca="true" t="shared" si="7" ref="E18:M18">+E13+E14+E17</f>
        <v>0</v>
      </c>
      <c r="F18" s="175"/>
      <c r="G18" s="175">
        <f t="shared" si="7"/>
        <v>0</v>
      </c>
      <c r="H18" s="175"/>
      <c r="I18" s="175">
        <f t="shared" si="7"/>
        <v>0</v>
      </c>
      <c r="J18" s="175"/>
      <c r="K18" s="175">
        <f t="shared" si="7"/>
        <v>0</v>
      </c>
      <c r="L18" s="175">
        <v>79176</v>
      </c>
      <c r="M18" s="175">
        <f t="shared" si="7"/>
        <v>76128</v>
      </c>
      <c r="O18" s="1155">
        <f t="shared" si="0"/>
        <v>155304</v>
      </c>
      <c r="P18" s="1213">
        <f t="shared" si="1"/>
        <v>79176</v>
      </c>
      <c r="Q18" s="1213">
        <f t="shared" si="2"/>
        <v>76128</v>
      </c>
      <c r="R18" s="1213" t="e">
        <f>SUM(#REF!,#REF!,#REF!,#REF!,#REF!)</f>
        <v>#REF!</v>
      </c>
    </row>
    <row r="19" spans="1:18" s="1151" customFormat="1" ht="15" customHeight="1" thickBot="1">
      <c r="A19" s="1152"/>
      <c r="B19" s="1152"/>
      <c r="C19" s="1153"/>
      <c r="D19" s="1154"/>
      <c r="E19" s="1154"/>
      <c r="F19" s="1154"/>
      <c r="G19" s="1154"/>
      <c r="H19" s="1154"/>
      <c r="I19" s="1154"/>
      <c r="J19" s="1154"/>
      <c r="K19" s="1154"/>
      <c r="L19" s="1154"/>
      <c r="M19" s="1154"/>
      <c r="O19" s="1155">
        <f t="shared" si="0"/>
        <v>0</v>
      </c>
      <c r="P19" s="1149">
        <f t="shared" si="1"/>
        <v>0</v>
      </c>
      <c r="Q19" s="1149">
        <f t="shared" si="2"/>
        <v>0</v>
      </c>
      <c r="R19" s="1149" t="e">
        <f>SUM(#REF!,#REF!,#REF!,#REF!,#REF!)</f>
        <v>#REF!</v>
      </c>
    </row>
    <row r="20" spans="1:18" ht="13.5" thickBot="1">
      <c r="A20" s="1370" t="s">
        <v>501</v>
      </c>
      <c r="B20" s="1371"/>
      <c r="C20" s="1143" t="s">
        <v>502</v>
      </c>
      <c r="D20" s="1375"/>
      <c r="E20" s="1375"/>
      <c r="F20" s="1375"/>
      <c r="G20" s="1375"/>
      <c r="H20" s="1375"/>
      <c r="I20" s="1375"/>
      <c r="J20" s="1375"/>
      <c r="K20" s="1375"/>
      <c r="L20" s="1375"/>
      <c r="M20" s="1375"/>
      <c r="O20" s="1155"/>
      <c r="P20" s="1149">
        <f t="shared" si="1"/>
        <v>0</v>
      </c>
      <c r="Q20" s="1149">
        <f t="shared" si="2"/>
        <v>0</v>
      </c>
      <c r="R20" s="1149" t="e">
        <f>SUM(#REF!,#REF!,#REF!,#REF!,#REF!)</f>
        <v>#REF!</v>
      </c>
    </row>
    <row r="21" spans="1:18" s="1148" customFormat="1" ht="24.75" thickBot="1">
      <c r="A21" s="1146"/>
      <c r="B21" s="1147"/>
      <c r="C21" s="1147" t="s">
        <v>632</v>
      </c>
      <c r="D21" s="1205" t="s">
        <v>916</v>
      </c>
      <c r="E21" s="1205" t="s">
        <v>1186</v>
      </c>
      <c r="F21" s="6" t="s">
        <v>916</v>
      </c>
      <c r="G21" s="1205" t="s">
        <v>1186</v>
      </c>
      <c r="H21" s="6" t="s">
        <v>916</v>
      </c>
      <c r="I21" s="1205" t="s">
        <v>1186</v>
      </c>
      <c r="J21" s="6" t="s">
        <v>916</v>
      </c>
      <c r="K21" s="1205" t="s">
        <v>1186</v>
      </c>
      <c r="L21" s="6" t="s">
        <v>916</v>
      </c>
      <c r="M21" s="1205" t="s">
        <v>1186</v>
      </c>
      <c r="O21" s="1155">
        <f aca="true" t="shared" si="8" ref="O21:O55">SUM(D21:N21)</f>
        <v>0</v>
      </c>
      <c r="P21" s="1149">
        <f t="shared" si="1"/>
        <v>0</v>
      </c>
      <c r="Q21" s="1149">
        <f t="shared" si="2"/>
        <v>0</v>
      </c>
      <c r="R21" s="1149" t="e">
        <f>SUM(#REF!,#REF!,#REF!,#REF!,#REF!)</f>
        <v>#REF!</v>
      </c>
    </row>
    <row r="22" spans="1:18" s="1161" customFormat="1" ht="12" customHeight="1" thickBot="1">
      <c r="A22" s="1158" t="s">
        <v>596</v>
      </c>
      <c r="B22" s="1159"/>
      <c r="C22" s="1159" t="s">
        <v>515</v>
      </c>
      <c r="D22" s="1160">
        <v>41522</v>
      </c>
      <c r="E22" s="1160">
        <f aca="true" t="shared" si="9" ref="E22:M22">SUM(E23:E27)</f>
        <v>37376</v>
      </c>
      <c r="F22" s="1160">
        <v>14176</v>
      </c>
      <c r="G22" s="1160">
        <f t="shared" si="9"/>
        <v>15358</v>
      </c>
      <c r="H22" s="1160">
        <v>23478</v>
      </c>
      <c r="I22" s="1160">
        <f t="shared" si="9"/>
        <v>23394</v>
      </c>
      <c r="J22" s="1160"/>
      <c r="K22" s="1160">
        <f t="shared" si="9"/>
        <v>0</v>
      </c>
      <c r="L22" s="1160"/>
      <c r="M22" s="1160">
        <f t="shared" si="9"/>
        <v>0</v>
      </c>
      <c r="O22" s="1155">
        <f t="shared" si="8"/>
        <v>155304</v>
      </c>
      <c r="P22" s="1149">
        <f t="shared" si="1"/>
        <v>79176</v>
      </c>
      <c r="Q22" s="1149">
        <f t="shared" si="2"/>
        <v>76128</v>
      </c>
      <c r="R22" s="1149" t="e">
        <f>SUM(#REF!,#REF!,#REF!,#REF!,#REF!)</f>
        <v>#REF!</v>
      </c>
    </row>
    <row r="23" spans="1:18" ht="12" customHeight="1">
      <c r="A23" s="1162"/>
      <c r="B23" s="1163" t="s">
        <v>654</v>
      </c>
      <c r="C23" s="1164" t="s">
        <v>627</v>
      </c>
      <c r="D23" s="1165">
        <v>31904</v>
      </c>
      <c r="E23" s="1165">
        <v>28327</v>
      </c>
      <c r="F23" s="1165">
        <v>10361</v>
      </c>
      <c r="G23" s="1165">
        <v>11414</v>
      </c>
      <c r="H23" s="1165">
        <v>18345</v>
      </c>
      <c r="I23" s="1165">
        <v>18520</v>
      </c>
      <c r="J23" s="1165"/>
      <c r="K23" s="1165"/>
      <c r="L23" s="1165"/>
      <c r="M23" s="1165"/>
      <c r="O23" s="1155">
        <f t="shared" si="8"/>
        <v>118871</v>
      </c>
      <c r="P23" s="1149">
        <f t="shared" si="1"/>
        <v>60610</v>
      </c>
      <c r="Q23" s="1149">
        <f t="shared" si="2"/>
        <v>58261</v>
      </c>
      <c r="R23" s="1149" t="e">
        <f>SUM(#REF!,#REF!,#REF!,#REF!,#REF!)</f>
        <v>#REF!</v>
      </c>
    </row>
    <row r="24" spans="1:18" ht="12" customHeight="1">
      <c r="A24" s="1167"/>
      <c r="B24" s="1168" t="s">
        <v>655</v>
      </c>
      <c r="C24" s="1169" t="s">
        <v>706</v>
      </c>
      <c r="D24" s="1165">
        <v>7944</v>
      </c>
      <c r="E24" s="1165">
        <v>8444</v>
      </c>
      <c r="F24" s="1165">
        <v>2815</v>
      </c>
      <c r="G24" s="1165">
        <v>3008</v>
      </c>
      <c r="H24" s="192">
        <v>4694</v>
      </c>
      <c r="I24" s="192">
        <v>4700</v>
      </c>
      <c r="J24" s="192"/>
      <c r="K24" s="192"/>
      <c r="L24" s="192"/>
      <c r="M24" s="192"/>
      <c r="O24" s="1155">
        <f t="shared" si="8"/>
        <v>31605</v>
      </c>
      <c r="P24" s="1149">
        <f t="shared" si="1"/>
        <v>15453</v>
      </c>
      <c r="Q24" s="1149">
        <f t="shared" si="2"/>
        <v>16152</v>
      </c>
      <c r="R24" s="1149" t="e">
        <f>SUM(#REF!,#REF!,#REF!,#REF!,#REF!)</f>
        <v>#REF!</v>
      </c>
    </row>
    <row r="25" spans="1:18" ht="12" customHeight="1">
      <c r="A25" s="1167"/>
      <c r="B25" s="1168" t="s">
        <v>656</v>
      </c>
      <c r="C25" s="1169" t="s">
        <v>676</v>
      </c>
      <c r="D25" s="1165">
        <v>1674</v>
      </c>
      <c r="E25" s="1165">
        <v>605</v>
      </c>
      <c r="F25" s="1165">
        <v>1000</v>
      </c>
      <c r="G25" s="1165">
        <v>936</v>
      </c>
      <c r="H25" s="192">
        <v>439</v>
      </c>
      <c r="I25" s="192">
        <v>174</v>
      </c>
      <c r="J25" s="192"/>
      <c r="K25" s="192"/>
      <c r="L25" s="192"/>
      <c r="M25" s="192"/>
      <c r="O25" s="1155">
        <f t="shared" si="8"/>
        <v>4828</v>
      </c>
      <c r="P25" s="1149">
        <f t="shared" si="1"/>
        <v>3113</v>
      </c>
      <c r="Q25" s="1149">
        <f t="shared" si="2"/>
        <v>1715</v>
      </c>
      <c r="R25" s="1149" t="e">
        <f>SUM(#REF!,#REF!,#REF!,#REF!,#REF!)</f>
        <v>#REF!</v>
      </c>
    </row>
    <row r="26" spans="1:18" ht="12" customHeight="1">
      <c r="A26" s="1167"/>
      <c r="B26" s="1168" t="s">
        <v>657</v>
      </c>
      <c r="C26" s="1169" t="s">
        <v>707</v>
      </c>
      <c r="D26" s="192">
        <v>0</v>
      </c>
      <c r="E26" s="192"/>
      <c r="F26" s="192">
        <v>0</v>
      </c>
      <c r="G26" s="192"/>
      <c r="H26" s="192">
        <v>0</v>
      </c>
      <c r="I26" s="192"/>
      <c r="J26" s="192"/>
      <c r="K26" s="192"/>
      <c r="L26" s="192"/>
      <c r="M26" s="192"/>
      <c r="O26" s="1155">
        <f t="shared" si="8"/>
        <v>0</v>
      </c>
      <c r="P26" s="1149">
        <f t="shared" si="1"/>
        <v>0</v>
      </c>
      <c r="Q26" s="1149">
        <f t="shared" si="2"/>
        <v>0</v>
      </c>
      <c r="R26" s="1149" t="e">
        <f>SUM(#REF!,#REF!,#REF!,#REF!,#REF!)</f>
        <v>#REF!</v>
      </c>
    </row>
    <row r="27" spans="1:18" ht="12" customHeight="1" thickBot="1">
      <c r="A27" s="1167"/>
      <c r="B27" s="1168" t="s">
        <v>665</v>
      </c>
      <c r="C27" s="1169" t="s">
        <v>708</v>
      </c>
      <c r="D27" s="192">
        <v>0</v>
      </c>
      <c r="E27" s="192">
        <f aca="true" t="shared" si="10" ref="E27:M27">SUM(E28:E35)</f>
        <v>0</v>
      </c>
      <c r="F27" s="192">
        <v>0</v>
      </c>
      <c r="G27" s="192">
        <f t="shared" si="10"/>
        <v>0</v>
      </c>
      <c r="H27" s="192">
        <v>0</v>
      </c>
      <c r="I27" s="192">
        <f t="shared" si="10"/>
        <v>0</v>
      </c>
      <c r="J27" s="192"/>
      <c r="K27" s="192">
        <f t="shared" si="10"/>
        <v>0</v>
      </c>
      <c r="L27" s="192"/>
      <c r="M27" s="192">
        <f t="shared" si="10"/>
        <v>0</v>
      </c>
      <c r="O27" s="1155">
        <f t="shared" si="8"/>
        <v>0</v>
      </c>
      <c r="P27" s="1149">
        <f t="shared" si="1"/>
        <v>0</v>
      </c>
      <c r="Q27" s="1149">
        <f t="shared" si="2"/>
        <v>0</v>
      </c>
      <c r="R27" s="1149" t="e">
        <f>SUM(#REF!,#REF!,#REF!,#REF!,#REF!)</f>
        <v>#REF!</v>
      </c>
    </row>
    <row r="28" spans="1:18" ht="12" customHeight="1" hidden="1">
      <c r="A28" s="1167"/>
      <c r="B28" s="1168" t="s">
        <v>658</v>
      </c>
      <c r="C28" s="1169" t="s">
        <v>726</v>
      </c>
      <c r="D28" s="192">
        <v>0</v>
      </c>
      <c r="E28" s="192"/>
      <c r="F28" s="192">
        <v>0</v>
      </c>
      <c r="G28" s="192"/>
      <c r="H28" s="192">
        <v>0</v>
      </c>
      <c r="I28" s="192"/>
      <c r="J28" s="192"/>
      <c r="K28" s="192"/>
      <c r="L28" s="192"/>
      <c r="M28" s="192"/>
      <c r="O28" s="1155">
        <f t="shared" si="8"/>
        <v>0</v>
      </c>
      <c r="P28" s="1149">
        <f t="shared" si="1"/>
        <v>0</v>
      </c>
      <c r="Q28" s="1149">
        <f t="shared" si="2"/>
        <v>0</v>
      </c>
      <c r="R28" s="1149" t="e">
        <f>SUM(#REF!,#REF!,#REF!,#REF!,#REF!)</f>
        <v>#REF!</v>
      </c>
    </row>
    <row r="29" spans="1:18" ht="12" customHeight="1" hidden="1">
      <c r="A29" s="1167"/>
      <c r="B29" s="1168" t="s">
        <v>659</v>
      </c>
      <c r="C29" s="1170" t="s">
        <v>516</v>
      </c>
      <c r="D29" s="192">
        <v>0</v>
      </c>
      <c r="E29" s="192"/>
      <c r="F29" s="192">
        <v>0</v>
      </c>
      <c r="G29" s="192"/>
      <c r="H29" s="192">
        <v>0</v>
      </c>
      <c r="I29" s="192"/>
      <c r="J29" s="192"/>
      <c r="K29" s="192"/>
      <c r="L29" s="192"/>
      <c r="M29" s="192"/>
      <c r="O29" s="1155">
        <f t="shared" si="8"/>
        <v>0</v>
      </c>
      <c r="P29" s="1149">
        <f t="shared" si="1"/>
        <v>0</v>
      </c>
      <c r="Q29" s="1149">
        <f t="shared" si="2"/>
        <v>0</v>
      </c>
      <c r="R29" s="1149" t="e">
        <f>SUM(#REF!,#REF!,#REF!,#REF!,#REF!)</f>
        <v>#REF!</v>
      </c>
    </row>
    <row r="30" spans="1:18" ht="23.25" hidden="1" thickBot="1">
      <c r="A30" s="1167"/>
      <c r="B30" s="1168" t="s">
        <v>666</v>
      </c>
      <c r="C30" s="1171" t="s">
        <v>517</v>
      </c>
      <c r="D30" s="192">
        <v>0</v>
      </c>
      <c r="E30" s="192"/>
      <c r="F30" s="192">
        <v>0</v>
      </c>
      <c r="G30" s="192"/>
      <c r="H30" s="192">
        <v>0</v>
      </c>
      <c r="I30" s="192"/>
      <c r="J30" s="192"/>
      <c r="K30" s="192"/>
      <c r="L30" s="192"/>
      <c r="M30" s="192"/>
      <c r="O30" s="1155">
        <f t="shared" si="8"/>
        <v>0</v>
      </c>
      <c r="P30" s="1149">
        <f t="shared" si="1"/>
        <v>0</v>
      </c>
      <c r="Q30" s="1149">
        <f t="shared" si="2"/>
        <v>0</v>
      </c>
      <c r="R30" s="1149" t="e">
        <f>SUM(#REF!,#REF!,#REF!,#REF!,#REF!)</f>
        <v>#REF!</v>
      </c>
    </row>
    <row r="31" spans="1:18" ht="23.25" hidden="1" thickBot="1">
      <c r="A31" s="1167"/>
      <c r="B31" s="1168" t="s">
        <v>667</v>
      </c>
      <c r="C31" s="1171" t="s">
        <v>518</v>
      </c>
      <c r="D31" s="192">
        <v>0</v>
      </c>
      <c r="E31" s="192"/>
      <c r="F31" s="192">
        <v>0</v>
      </c>
      <c r="G31" s="192"/>
      <c r="H31" s="192">
        <v>0</v>
      </c>
      <c r="I31" s="192"/>
      <c r="J31" s="192"/>
      <c r="K31" s="192"/>
      <c r="L31" s="192"/>
      <c r="M31" s="192"/>
      <c r="O31" s="1155">
        <f t="shared" si="8"/>
        <v>0</v>
      </c>
      <c r="P31" s="1149">
        <f t="shared" si="1"/>
        <v>0</v>
      </c>
      <c r="Q31" s="1149">
        <f t="shared" si="2"/>
        <v>0</v>
      </c>
      <c r="R31" s="1149" t="e">
        <f>SUM(#REF!,#REF!,#REF!,#REF!,#REF!)</f>
        <v>#REF!</v>
      </c>
    </row>
    <row r="32" spans="1:18" ht="13.5" hidden="1" thickBot="1">
      <c r="A32" s="1167"/>
      <c r="B32" s="1168" t="s">
        <v>668</v>
      </c>
      <c r="C32" s="1171" t="s">
        <v>519</v>
      </c>
      <c r="D32" s="192">
        <v>0</v>
      </c>
      <c r="E32" s="192"/>
      <c r="F32" s="192">
        <v>0</v>
      </c>
      <c r="G32" s="192"/>
      <c r="H32" s="192">
        <v>0</v>
      </c>
      <c r="I32" s="192"/>
      <c r="J32" s="192"/>
      <c r="K32" s="192"/>
      <c r="L32" s="192"/>
      <c r="M32" s="192"/>
      <c r="O32" s="1155">
        <f t="shared" si="8"/>
        <v>0</v>
      </c>
      <c r="P32" s="1149">
        <f t="shared" si="1"/>
        <v>0</v>
      </c>
      <c r="Q32" s="1149">
        <f t="shared" si="2"/>
        <v>0</v>
      </c>
      <c r="R32" s="1149" t="e">
        <f>SUM(#REF!,#REF!,#REF!,#REF!,#REF!)</f>
        <v>#REF!</v>
      </c>
    </row>
    <row r="33" spans="1:18" ht="23.25" hidden="1" thickBot="1">
      <c r="A33" s="1167"/>
      <c r="B33" s="1168" t="s">
        <v>669</v>
      </c>
      <c r="C33" s="1172" t="s">
        <v>520</v>
      </c>
      <c r="D33" s="192">
        <v>0</v>
      </c>
      <c r="E33" s="192"/>
      <c r="F33" s="192">
        <v>0</v>
      </c>
      <c r="G33" s="192"/>
      <c r="H33" s="192">
        <v>0</v>
      </c>
      <c r="I33" s="192"/>
      <c r="J33" s="192"/>
      <c r="K33" s="192"/>
      <c r="L33" s="192"/>
      <c r="M33" s="192"/>
      <c r="O33" s="1155">
        <f t="shared" si="8"/>
        <v>0</v>
      </c>
      <c r="P33" s="1149">
        <f t="shared" si="1"/>
        <v>0</v>
      </c>
      <c r="Q33" s="1149">
        <f t="shared" si="2"/>
        <v>0</v>
      </c>
      <c r="R33" s="1149" t="e">
        <f>SUM(#REF!,#REF!,#REF!,#REF!,#REF!)</f>
        <v>#REF!</v>
      </c>
    </row>
    <row r="34" spans="1:18" ht="13.5" hidden="1" thickBot="1">
      <c r="A34" s="1167"/>
      <c r="B34" s="1168" t="s">
        <v>671</v>
      </c>
      <c r="C34" s="1173" t="s">
        <v>521</v>
      </c>
      <c r="D34" s="192">
        <v>0</v>
      </c>
      <c r="E34" s="192"/>
      <c r="F34" s="192">
        <v>0</v>
      </c>
      <c r="G34" s="192"/>
      <c r="H34" s="192">
        <v>0</v>
      </c>
      <c r="I34" s="192"/>
      <c r="J34" s="192"/>
      <c r="K34" s="192"/>
      <c r="L34" s="192"/>
      <c r="M34" s="192"/>
      <c r="O34" s="1155">
        <f t="shared" si="8"/>
        <v>0</v>
      </c>
      <c r="P34" s="1149">
        <f t="shared" si="1"/>
        <v>0</v>
      </c>
      <c r="Q34" s="1149">
        <f t="shared" si="2"/>
        <v>0</v>
      </c>
      <c r="R34" s="1149" t="e">
        <f>SUM(#REF!,#REF!,#REF!,#REF!,#REF!)</f>
        <v>#REF!</v>
      </c>
    </row>
    <row r="35" spans="1:18" ht="12" customHeight="1" hidden="1" thickBot="1">
      <c r="A35" s="1174"/>
      <c r="B35" s="1175" t="s">
        <v>522</v>
      </c>
      <c r="C35" s="1176" t="s">
        <v>523</v>
      </c>
      <c r="D35" s="193">
        <v>0</v>
      </c>
      <c r="E35" s="193"/>
      <c r="F35" s="193">
        <v>0</v>
      </c>
      <c r="G35" s="193"/>
      <c r="H35" s="193">
        <v>0</v>
      </c>
      <c r="I35" s="193"/>
      <c r="J35" s="193"/>
      <c r="K35" s="193"/>
      <c r="L35" s="193"/>
      <c r="M35" s="193"/>
      <c r="O35" s="1155">
        <f t="shared" si="8"/>
        <v>0</v>
      </c>
      <c r="P35" s="1149">
        <f t="shared" si="1"/>
        <v>0</v>
      </c>
      <c r="Q35" s="1149">
        <f t="shared" si="2"/>
        <v>0</v>
      </c>
      <c r="R35" s="1149" t="e">
        <f>SUM(#REF!,#REF!,#REF!,#REF!,#REF!)</f>
        <v>#REF!</v>
      </c>
    </row>
    <row r="36" spans="1:18" ht="12" customHeight="1" thickBot="1">
      <c r="A36" s="1158" t="s">
        <v>597</v>
      </c>
      <c r="B36" s="1159"/>
      <c r="C36" s="1177" t="s">
        <v>524</v>
      </c>
      <c r="D36" s="1178">
        <v>0</v>
      </c>
      <c r="E36" s="1178">
        <f aca="true" t="shared" si="11" ref="E36:M36">SUM(E37:E39)</f>
        <v>0</v>
      </c>
      <c r="F36" s="1178">
        <v>0</v>
      </c>
      <c r="G36" s="1178">
        <f t="shared" si="11"/>
        <v>0</v>
      </c>
      <c r="H36" s="1178">
        <v>0</v>
      </c>
      <c r="I36" s="1178">
        <f t="shared" si="11"/>
        <v>0</v>
      </c>
      <c r="J36" s="1178"/>
      <c r="K36" s="1178">
        <f t="shared" si="11"/>
        <v>0</v>
      </c>
      <c r="L36" s="1178"/>
      <c r="M36" s="1178">
        <f t="shared" si="11"/>
        <v>0</v>
      </c>
      <c r="O36" s="1155">
        <f t="shared" si="8"/>
        <v>0</v>
      </c>
      <c r="P36" s="1149">
        <f aca="true" t="shared" si="12" ref="P36:P55">SUM(D36,F36,H36,J36,L36)</f>
        <v>0</v>
      </c>
      <c r="Q36" s="1149">
        <f aca="true" t="shared" si="13" ref="Q36:Q55">SUM(E36,G36,I36,K36,M36)</f>
        <v>0</v>
      </c>
      <c r="R36" s="1149" t="e">
        <f>SUM(#REF!,#REF!,#REF!,#REF!,#REF!)</f>
        <v>#REF!</v>
      </c>
    </row>
    <row r="37" spans="1:18" s="1161" customFormat="1" ht="12" customHeight="1">
      <c r="A37" s="1162"/>
      <c r="B37" s="1163" t="s">
        <v>660</v>
      </c>
      <c r="C37" s="1179" t="s">
        <v>525</v>
      </c>
      <c r="D37" s="1180">
        <v>0</v>
      </c>
      <c r="E37" s="1180"/>
      <c r="F37" s="1180">
        <v>0</v>
      </c>
      <c r="G37" s="1180"/>
      <c r="H37" s="1180">
        <v>0</v>
      </c>
      <c r="I37" s="1180"/>
      <c r="J37" s="1180"/>
      <c r="K37" s="1180"/>
      <c r="L37" s="1180"/>
      <c r="M37" s="1180"/>
      <c r="O37" s="1155">
        <f t="shared" si="8"/>
        <v>0</v>
      </c>
      <c r="P37" s="1149">
        <f t="shared" si="12"/>
        <v>0</v>
      </c>
      <c r="Q37" s="1149">
        <f t="shared" si="13"/>
        <v>0</v>
      </c>
      <c r="R37" s="1149" t="e">
        <f>SUM(#REF!,#REF!,#REF!,#REF!,#REF!)</f>
        <v>#REF!</v>
      </c>
    </row>
    <row r="38" spans="1:18" ht="12" customHeight="1">
      <c r="A38" s="1167"/>
      <c r="B38" s="1168" t="s">
        <v>661</v>
      </c>
      <c r="C38" s="1181" t="s">
        <v>709</v>
      </c>
      <c r="D38" s="138">
        <v>0</v>
      </c>
      <c r="E38" s="138"/>
      <c r="F38" s="138">
        <v>0</v>
      </c>
      <c r="G38" s="138"/>
      <c r="H38" s="138">
        <v>0</v>
      </c>
      <c r="I38" s="138"/>
      <c r="J38" s="138"/>
      <c r="K38" s="138"/>
      <c r="L38" s="138"/>
      <c r="M38" s="138"/>
      <c r="O38" s="1155">
        <f t="shared" si="8"/>
        <v>0</v>
      </c>
      <c r="P38" s="1149">
        <f t="shared" si="12"/>
        <v>0</v>
      </c>
      <c r="Q38" s="1149">
        <f t="shared" si="13"/>
        <v>0</v>
      </c>
      <c r="R38" s="1149" t="e">
        <f>SUM(#REF!,#REF!,#REF!,#REF!,#REF!)</f>
        <v>#REF!</v>
      </c>
    </row>
    <row r="39" spans="1:18" ht="12" customHeight="1" thickBot="1">
      <c r="A39" s="1167"/>
      <c r="B39" s="1168" t="s">
        <v>662</v>
      </c>
      <c r="C39" s="1181" t="s">
        <v>526</v>
      </c>
      <c r="D39" s="138">
        <v>0</v>
      </c>
      <c r="E39" s="138">
        <f aca="true" t="shared" si="14" ref="E39:M39">SUM(E40:E46)</f>
        <v>0</v>
      </c>
      <c r="F39" s="138">
        <v>0</v>
      </c>
      <c r="G39" s="138">
        <f t="shared" si="14"/>
        <v>0</v>
      </c>
      <c r="H39" s="138">
        <v>0</v>
      </c>
      <c r="I39" s="138">
        <f t="shared" si="14"/>
        <v>0</v>
      </c>
      <c r="J39" s="138"/>
      <c r="K39" s="138">
        <f t="shared" si="14"/>
        <v>0</v>
      </c>
      <c r="L39" s="138"/>
      <c r="M39" s="138">
        <f t="shared" si="14"/>
        <v>0</v>
      </c>
      <c r="O39" s="1155">
        <f t="shared" si="8"/>
        <v>0</v>
      </c>
      <c r="P39" s="1149">
        <f t="shared" si="12"/>
        <v>0</v>
      </c>
      <c r="Q39" s="1149">
        <f t="shared" si="13"/>
        <v>0</v>
      </c>
      <c r="R39" s="1149" t="e">
        <f>SUM(#REF!,#REF!,#REF!,#REF!,#REF!)</f>
        <v>#REF!</v>
      </c>
    </row>
    <row r="40" spans="1:18" ht="22.5" hidden="1">
      <c r="A40" s="1167"/>
      <c r="B40" s="1168" t="s">
        <v>663</v>
      </c>
      <c r="C40" s="1181" t="s">
        <v>527</v>
      </c>
      <c r="D40" s="138">
        <v>0</v>
      </c>
      <c r="E40" s="138"/>
      <c r="F40" s="138">
        <v>0</v>
      </c>
      <c r="G40" s="138"/>
      <c r="H40" s="138">
        <v>0</v>
      </c>
      <c r="I40" s="138"/>
      <c r="J40" s="138"/>
      <c r="K40" s="138"/>
      <c r="L40" s="138"/>
      <c r="M40" s="138"/>
      <c r="O40" s="1155">
        <f t="shared" si="8"/>
        <v>0</v>
      </c>
      <c r="P40" s="1149">
        <f t="shared" si="12"/>
        <v>0</v>
      </c>
      <c r="Q40" s="1149">
        <f t="shared" si="13"/>
        <v>0</v>
      </c>
      <c r="R40" s="1149" t="e">
        <f>SUM(#REF!,#REF!,#REF!,#REF!,#REF!)</f>
        <v>#REF!</v>
      </c>
    </row>
    <row r="41" spans="1:18" ht="22.5" hidden="1">
      <c r="A41" s="1167"/>
      <c r="B41" s="1168" t="s">
        <v>664</v>
      </c>
      <c r="C41" s="1171" t="s">
        <v>528</v>
      </c>
      <c r="D41" s="138">
        <v>0</v>
      </c>
      <c r="E41" s="138"/>
      <c r="F41" s="138">
        <v>0</v>
      </c>
      <c r="G41" s="138"/>
      <c r="H41" s="138">
        <v>0</v>
      </c>
      <c r="I41" s="138"/>
      <c r="J41" s="138"/>
      <c r="K41" s="138"/>
      <c r="L41" s="138"/>
      <c r="M41" s="138"/>
      <c r="O41" s="1155">
        <f t="shared" si="8"/>
        <v>0</v>
      </c>
      <c r="P41" s="1149">
        <f t="shared" si="12"/>
        <v>0</v>
      </c>
      <c r="Q41" s="1149">
        <f t="shared" si="13"/>
        <v>0</v>
      </c>
      <c r="R41" s="1149" t="e">
        <f>SUM(#REF!,#REF!,#REF!,#REF!,#REF!)</f>
        <v>#REF!</v>
      </c>
    </row>
    <row r="42" spans="1:18" ht="12.75" hidden="1">
      <c r="A42" s="1167"/>
      <c r="B42" s="1168" t="s">
        <v>670</v>
      </c>
      <c r="C42" s="1171" t="s">
        <v>529</v>
      </c>
      <c r="D42" s="138">
        <v>0</v>
      </c>
      <c r="E42" s="138"/>
      <c r="F42" s="138">
        <v>0</v>
      </c>
      <c r="G42" s="138"/>
      <c r="H42" s="138">
        <v>0</v>
      </c>
      <c r="I42" s="138"/>
      <c r="J42" s="138"/>
      <c r="K42" s="138"/>
      <c r="L42" s="138"/>
      <c r="M42" s="138"/>
      <c r="O42" s="1155">
        <f t="shared" si="8"/>
        <v>0</v>
      </c>
      <c r="P42" s="1149">
        <f t="shared" si="12"/>
        <v>0</v>
      </c>
      <c r="Q42" s="1149">
        <f t="shared" si="13"/>
        <v>0</v>
      </c>
      <c r="R42" s="1149" t="e">
        <f>SUM(#REF!,#REF!,#REF!,#REF!,#REF!)</f>
        <v>#REF!</v>
      </c>
    </row>
    <row r="43" spans="1:18" ht="12.75" hidden="1">
      <c r="A43" s="1167"/>
      <c r="B43" s="1168" t="s">
        <v>672</v>
      </c>
      <c r="C43" s="1171" t="s">
        <v>530</v>
      </c>
      <c r="D43" s="138">
        <v>0</v>
      </c>
      <c r="E43" s="138"/>
      <c r="F43" s="138">
        <v>0</v>
      </c>
      <c r="G43" s="138"/>
      <c r="H43" s="138">
        <v>0</v>
      </c>
      <c r="I43" s="138"/>
      <c r="J43" s="138"/>
      <c r="K43" s="138"/>
      <c r="L43" s="138"/>
      <c r="M43" s="138"/>
      <c r="O43" s="1155">
        <f t="shared" si="8"/>
        <v>0</v>
      </c>
      <c r="P43" s="1149">
        <f t="shared" si="12"/>
        <v>0</v>
      </c>
      <c r="Q43" s="1149">
        <f t="shared" si="13"/>
        <v>0</v>
      </c>
      <c r="R43" s="1149" t="e">
        <f>SUM(#REF!,#REF!,#REF!,#REF!,#REF!)</f>
        <v>#REF!</v>
      </c>
    </row>
    <row r="44" spans="1:18" s="1161" customFormat="1" ht="12.75" hidden="1">
      <c r="A44" s="1167"/>
      <c r="B44" s="1168" t="s">
        <v>531</v>
      </c>
      <c r="C44" s="1171" t="s">
        <v>532</v>
      </c>
      <c r="D44" s="138">
        <v>0</v>
      </c>
      <c r="E44" s="138"/>
      <c r="F44" s="138">
        <v>0</v>
      </c>
      <c r="G44" s="138"/>
      <c r="H44" s="138">
        <v>0</v>
      </c>
      <c r="I44" s="138"/>
      <c r="J44" s="138"/>
      <c r="K44" s="138"/>
      <c r="L44" s="138"/>
      <c r="M44" s="138"/>
      <c r="O44" s="1155">
        <f t="shared" si="8"/>
        <v>0</v>
      </c>
      <c r="P44" s="1149">
        <f t="shared" si="12"/>
        <v>0</v>
      </c>
      <c r="Q44" s="1149">
        <f t="shared" si="13"/>
        <v>0</v>
      </c>
      <c r="R44" s="1149" t="e">
        <f>SUM(#REF!,#REF!,#REF!,#REF!,#REF!)</f>
        <v>#REF!</v>
      </c>
    </row>
    <row r="45" spans="1:18" ht="22.5" hidden="1">
      <c r="A45" s="1167"/>
      <c r="B45" s="1168" t="s">
        <v>533</v>
      </c>
      <c r="C45" s="1171" t="s">
        <v>534</v>
      </c>
      <c r="D45" s="138">
        <v>0</v>
      </c>
      <c r="E45" s="138"/>
      <c r="F45" s="138">
        <v>0</v>
      </c>
      <c r="G45" s="138"/>
      <c r="H45" s="138">
        <v>0</v>
      </c>
      <c r="I45" s="138"/>
      <c r="J45" s="138"/>
      <c r="K45" s="138"/>
      <c r="L45" s="138"/>
      <c r="M45" s="138"/>
      <c r="O45" s="1155">
        <f t="shared" si="8"/>
        <v>0</v>
      </c>
      <c r="P45" s="1149">
        <f t="shared" si="12"/>
        <v>0</v>
      </c>
      <c r="Q45" s="1149">
        <f t="shared" si="13"/>
        <v>0</v>
      </c>
      <c r="R45" s="1149" t="e">
        <f>SUM(#REF!,#REF!,#REF!,#REF!,#REF!)</f>
        <v>#REF!</v>
      </c>
    </row>
    <row r="46" spans="1:18" ht="21" customHeight="1" hidden="1" thickBot="1">
      <c r="A46" s="1167"/>
      <c r="B46" s="1168" t="s">
        <v>535</v>
      </c>
      <c r="C46" s="1182" t="s">
        <v>536</v>
      </c>
      <c r="D46" s="138">
        <v>0</v>
      </c>
      <c r="E46" s="138"/>
      <c r="F46" s="138">
        <v>0</v>
      </c>
      <c r="G46" s="138"/>
      <c r="H46" s="138">
        <v>0</v>
      </c>
      <c r="I46" s="138"/>
      <c r="J46" s="138"/>
      <c r="K46" s="138"/>
      <c r="L46" s="138"/>
      <c r="M46" s="138"/>
      <c r="O46" s="1155">
        <f t="shared" si="8"/>
        <v>0</v>
      </c>
      <c r="P46" s="1149">
        <f t="shared" si="12"/>
        <v>0</v>
      </c>
      <c r="Q46" s="1149">
        <f t="shared" si="13"/>
        <v>0</v>
      </c>
      <c r="R46" s="1149" t="e">
        <f>SUM(#REF!,#REF!,#REF!,#REF!,#REF!)</f>
        <v>#REF!</v>
      </c>
    </row>
    <row r="47" spans="1:18" ht="12" customHeight="1" thickBot="1">
      <c r="A47" s="1158" t="s">
        <v>598</v>
      </c>
      <c r="B47" s="1159"/>
      <c r="C47" s="1183" t="s">
        <v>537</v>
      </c>
      <c r="D47" s="1184">
        <v>0</v>
      </c>
      <c r="E47" s="1184">
        <f aca="true" t="shared" si="15" ref="E47:M47">+E48+E49</f>
        <v>0</v>
      </c>
      <c r="F47" s="1184">
        <v>0</v>
      </c>
      <c r="G47" s="1184">
        <f t="shared" si="15"/>
        <v>0</v>
      </c>
      <c r="H47" s="1184">
        <v>0</v>
      </c>
      <c r="I47" s="1184">
        <f t="shared" si="15"/>
        <v>0</v>
      </c>
      <c r="J47" s="1184"/>
      <c r="K47" s="1184">
        <f t="shared" si="15"/>
        <v>0</v>
      </c>
      <c r="L47" s="1184"/>
      <c r="M47" s="1184">
        <f t="shared" si="15"/>
        <v>0</v>
      </c>
      <c r="O47" s="1155">
        <f t="shared" si="8"/>
        <v>0</v>
      </c>
      <c r="P47" s="1149">
        <f t="shared" si="12"/>
        <v>0</v>
      </c>
      <c r="Q47" s="1149">
        <f t="shared" si="13"/>
        <v>0</v>
      </c>
      <c r="R47" s="1149" t="e">
        <f>SUM(#REF!,#REF!,#REF!,#REF!,#REF!)</f>
        <v>#REF!</v>
      </c>
    </row>
    <row r="48" spans="1:18" s="1161" customFormat="1" ht="12" customHeight="1">
      <c r="A48" s="1185"/>
      <c r="B48" s="1186" t="s">
        <v>639</v>
      </c>
      <c r="C48" s="1187" t="s">
        <v>633</v>
      </c>
      <c r="D48" s="1188">
        <v>0</v>
      </c>
      <c r="E48" s="1188"/>
      <c r="F48" s="1188">
        <v>0</v>
      </c>
      <c r="G48" s="1188"/>
      <c r="H48" s="1188">
        <v>0</v>
      </c>
      <c r="I48" s="1188"/>
      <c r="J48" s="1188"/>
      <c r="K48" s="1188"/>
      <c r="L48" s="1188"/>
      <c r="M48" s="1188"/>
      <c r="O48" s="1155">
        <f t="shared" si="8"/>
        <v>0</v>
      </c>
      <c r="P48" s="1149">
        <f t="shared" si="12"/>
        <v>0</v>
      </c>
      <c r="Q48" s="1149">
        <f t="shared" si="13"/>
        <v>0</v>
      </c>
      <c r="R48" s="1149" t="e">
        <f>SUM(#REF!,#REF!,#REF!,#REF!,#REF!)</f>
        <v>#REF!</v>
      </c>
    </row>
    <row r="49" spans="1:18" s="1161" customFormat="1" ht="12" customHeight="1" thickBot="1">
      <c r="A49" s="1189"/>
      <c r="B49" s="1190" t="s">
        <v>640</v>
      </c>
      <c r="C49" s="1191" t="s">
        <v>634</v>
      </c>
      <c r="D49" s="1192">
        <v>0</v>
      </c>
      <c r="E49" s="1192"/>
      <c r="F49" s="1192">
        <v>0</v>
      </c>
      <c r="G49" s="1192"/>
      <c r="H49" s="1192">
        <v>0</v>
      </c>
      <c r="I49" s="1192"/>
      <c r="J49" s="1192"/>
      <c r="K49" s="1192"/>
      <c r="L49" s="1192"/>
      <c r="M49" s="1192"/>
      <c r="O49" s="1155">
        <f t="shared" si="8"/>
        <v>0</v>
      </c>
      <c r="P49" s="1149">
        <f t="shared" si="12"/>
        <v>0</v>
      </c>
      <c r="Q49" s="1149">
        <f t="shared" si="13"/>
        <v>0</v>
      </c>
      <c r="R49" s="1149" t="e">
        <f>SUM(#REF!,#REF!,#REF!,#REF!,#REF!)</f>
        <v>#REF!</v>
      </c>
    </row>
    <row r="50" spans="1:18" s="1161" customFormat="1" ht="12" customHeight="1" thickBot="1">
      <c r="A50" s="1193" t="s">
        <v>599</v>
      </c>
      <c r="B50" s="1194"/>
      <c r="C50" s="1195" t="s">
        <v>538</v>
      </c>
      <c r="D50" s="1196"/>
      <c r="E50" s="1196"/>
      <c r="F50" s="1196">
        <v>0</v>
      </c>
      <c r="G50" s="1196"/>
      <c r="H50" s="1196"/>
      <c r="I50" s="1196"/>
      <c r="J50" s="1196"/>
      <c r="K50" s="1196"/>
      <c r="L50" s="1196"/>
      <c r="M50" s="1196"/>
      <c r="O50" s="1155">
        <f t="shared" si="8"/>
        <v>0</v>
      </c>
      <c r="P50" s="1149">
        <f t="shared" si="12"/>
        <v>0</v>
      </c>
      <c r="Q50" s="1149">
        <f t="shared" si="13"/>
        <v>0</v>
      </c>
      <c r="R50" s="1149" t="e">
        <f>SUM(#REF!,#REF!,#REF!,#REF!,#REF!)</f>
        <v>#REF!</v>
      </c>
    </row>
    <row r="51" spans="1:18" s="1161" customFormat="1" ht="12" customHeight="1" thickBot="1">
      <c r="A51" s="1158" t="s">
        <v>601</v>
      </c>
      <c r="B51" s="1159"/>
      <c r="C51" s="1197" t="s">
        <v>539</v>
      </c>
      <c r="D51" s="1198">
        <v>41522</v>
      </c>
      <c r="E51" s="1198">
        <f aca="true" t="shared" si="16" ref="E51:M51">+E22+E36+E47+E50</f>
        <v>37376</v>
      </c>
      <c r="F51" s="1198">
        <v>14176</v>
      </c>
      <c r="G51" s="1198">
        <f t="shared" si="16"/>
        <v>15358</v>
      </c>
      <c r="H51" s="1198">
        <v>23478</v>
      </c>
      <c r="I51" s="1198">
        <f t="shared" si="16"/>
        <v>23394</v>
      </c>
      <c r="J51" s="1198"/>
      <c r="K51" s="1198">
        <f t="shared" si="16"/>
        <v>0</v>
      </c>
      <c r="L51" s="1198"/>
      <c r="M51" s="1198">
        <f t="shared" si="16"/>
        <v>0</v>
      </c>
      <c r="O51" s="1155">
        <f t="shared" si="8"/>
        <v>155304</v>
      </c>
      <c r="P51" s="1149">
        <f t="shared" si="12"/>
        <v>79176</v>
      </c>
      <c r="Q51" s="1149">
        <f t="shared" si="13"/>
        <v>76128</v>
      </c>
      <c r="R51" s="1149" t="e">
        <f>SUM(#REF!,#REF!,#REF!,#REF!,#REF!)</f>
        <v>#REF!</v>
      </c>
    </row>
    <row r="52" spans="1:18" s="1161" customFormat="1" ht="12" customHeight="1" thickBot="1">
      <c r="A52" s="1158" t="s">
        <v>602</v>
      </c>
      <c r="B52" s="1159"/>
      <c r="C52" s="1197" t="s">
        <v>540</v>
      </c>
      <c r="D52" s="1160">
        <v>0</v>
      </c>
      <c r="E52" s="1160">
        <f aca="true" t="shared" si="17" ref="E52:M52">+E53+E54</f>
        <v>0</v>
      </c>
      <c r="F52" s="1160">
        <v>0</v>
      </c>
      <c r="G52" s="1160">
        <f t="shared" si="17"/>
        <v>0</v>
      </c>
      <c r="H52" s="1160">
        <v>0</v>
      </c>
      <c r="I52" s="1160">
        <f t="shared" si="17"/>
        <v>0</v>
      </c>
      <c r="J52" s="1160"/>
      <c r="K52" s="1160">
        <f t="shared" si="17"/>
        <v>0</v>
      </c>
      <c r="L52" s="1160"/>
      <c r="M52" s="1160">
        <f t="shared" si="17"/>
        <v>0</v>
      </c>
      <c r="O52" s="1155">
        <f t="shared" si="8"/>
        <v>0</v>
      </c>
      <c r="P52" s="1149">
        <f t="shared" si="12"/>
        <v>0</v>
      </c>
      <c r="Q52" s="1149">
        <f t="shared" si="13"/>
        <v>0</v>
      </c>
      <c r="R52" s="1149" t="e">
        <f>SUM(#REF!,#REF!,#REF!,#REF!,#REF!)</f>
        <v>#REF!</v>
      </c>
    </row>
    <row r="53" spans="1:18" ht="12.75" customHeight="1">
      <c r="A53" s="1162"/>
      <c r="B53" s="1168" t="s">
        <v>541</v>
      </c>
      <c r="C53" s="1179" t="s">
        <v>542</v>
      </c>
      <c r="D53" s="1180">
        <v>0</v>
      </c>
      <c r="E53" s="1180"/>
      <c r="F53" s="1180">
        <v>0</v>
      </c>
      <c r="G53" s="1180"/>
      <c r="H53" s="1180">
        <v>0</v>
      </c>
      <c r="I53" s="1180"/>
      <c r="J53" s="1180"/>
      <c r="K53" s="1180"/>
      <c r="L53" s="1180"/>
      <c r="M53" s="1180"/>
      <c r="O53" s="1155">
        <f t="shared" si="8"/>
        <v>0</v>
      </c>
      <c r="P53" s="1149">
        <f t="shared" si="12"/>
        <v>0</v>
      </c>
      <c r="Q53" s="1149">
        <f t="shared" si="13"/>
        <v>0</v>
      </c>
      <c r="R53" s="1149" t="e">
        <f>SUM(#REF!,#REF!,#REF!,#REF!,#REF!)</f>
        <v>#REF!</v>
      </c>
    </row>
    <row r="54" spans="1:18" ht="12" customHeight="1" thickBot="1">
      <c r="A54" s="1174"/>
      <c r="B54" s="1175" t="s">
        <v>649</v>
      </c>
      <c r="C54" s="1199" t="s">
        <v>543</v>
      </c>
      <c r="D54" s="141">
        <v>0</v>
      </c>
      <c r="E54" s="141"/>
      <c r="F54" s="141">
        <v>0</v>
      </c>
      <c r="G54" s="141"/>
      <c r="H54" s="141">
        <v>0</v>
      </c>
      <c r="I54" s="141"/>
      <c r="J54" s="141"/>
      <c r="K54" s="141"/>
      <c r="L54" s="141"/>
      <c r="M54" s="141"/>
      <c r="O54" s="1155">
        <f t="shared" si="8"/>
        <v>0</v>
      </c>
      <c r="P54" s="1149">
        <f t="shared" si="12"/>
        <v>0</v>
      </c>
      <c r="Q54" s="1149">
        <f t="shared" si="13"/>
        <v>0</v>
      </c>
      <c r="R54" s="1149" t="e">
        <f>SUM(#REF!,#REF!,#REF!,#REF!,#REF!)</f>
        <v>#REF!</v>
      </c>
    </row>
    <row r="55" spans="1:18" ht="15" customHeight="1" thickBot="1">
      <c r="A55" s="1158" t="s">
        <v>603</v>
      </c>
      <c r="B55" s="1200"/>
      <c r="C55" s="1197" t="s">
        <v>544</v>
      </c>
      <c r="D55" s="1160">
        <v>41522</v>
      </c>
      <c r="E55" s="1160">
        <f aca="true" t="shared" si="18" ref="E55:M55">+E51+E52</f>
        <v>37376</v>
      </c>
      <c r="F55" s="1160">
        <v>14176</v>
      </c>
      <c r="G55" s="1160">
        <f t="shared" si="18"/>
        <v>15358</v>
      </c>
      <c r="H55" s="1160">
        <v>23478</v>
      </c>
      <c r="I55" s="1160">
        <f t="shared" si="18"/>
        <v>23394</v>
      </c>
      <c r="J55" s="1160"/>
      <c r="K55" s="1160">
        <f t="shared" si="18"/>
        <v>0</v>
      </c>
      <c r="L55" s="1160"/>
      <c r="M55" s="1160">
        <f t="shared" si="18"/>
        <v>0</v>
      </c>
      <c r="O55" s="1155">
        <f t="shared" si="8"/>
        <v>155304</v>
      </c>
      <c r="P55" s="1149">
        <f t="shared" si="12"/>
        <v>79176</v>
      </c>
      <c r="Q55" s="1149">
        <f t="shared" si="13"/>
        <v>76128</v>
      </c>
      <c r="R55" s="1149" t="e">
        <f>SUM(#REF!,#REF!,#REF!,#REF!,#REF!)</f>
        <v>#REF!</v>
      </c>
    </row>
    <row r="56" spans="6:13" ht="12.75">
      <c r="F56" s="1203"/>
      <c r="G56" s="1203"/>
      <c r="H56" s="1203"/>
      <c r="I56" s="1203"/>
      <c r="J56" s="1203"/>
      <c r="K56" s="1203"/>
      <c r="L56" s="1203"/>
      <c r="M56" s="1203"/>
    </row>
  </sheetData>
  <sheetProtection selectLockedCells="1" selectUnlockedCells="1"/>
  <mergeCells count="13">
    <mergeCell ref="F20:G20"/>
    <mergeCell ref="H20:I20"/>
    <mergeCell ref="J20:K20"/>
    <mergeCell ref="L20:M20"/>
    <mergeCell ref="L1:M1"/>
    <mergeCell ref="A2:B2"/>
    <mergeCell ref="D2:E2"/>
    <mergeCell ref="F2:G2"/>
    <mergeCell ref="H2:I2"/>
    <mergeCell ref="J2:K2"/>
    <mergeCell ref="L2:M2"/>
    <mergeCell ref="A20:B20"/>
    <mergeCell ref="D20:E2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 alignWithMargins="0">
    <oddHeader>&amp;C&amp;"Times New Roman CE,Félkövér"&amp;12Bonyhádi Közös Önkormányzati Hivatal kiadásai és bevételei Ei csoport, kiemelt előirányzat  szerinti bontásban 
Állami feladatok&amp;R&amp;"Times New Roman CE,Félkövér dőlt"&amp;12 Z.11.C.sz.melléklet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Q75"/>
  <sheetViews>
    <sheetView zoomScaleSheetLayoutView="115" zoomScalePageLayoutView="0" workbookViewId="0" topLeftCell="C1">
      <pane xSplit="1" ySplit="3" topLeftCell="AI22" activePane="bottomRight" state="frozen"/>
      <selection pane="topLeft" activeCell="CK3" activeCellId="21" sqref="E3 I3 M3 Q3 U3 Y3 AC3 AG3 AK3 AO3 AS3 AW3 BA3 BE3 BI3 BM3 BQ3 BU3 BY3 CC3 CG3 CK3"/>
      <selection pane="topRight" activeCell="CK3" activeCellId="21" sqref="E3 I3 M3 Q3 U3 Y3 AC3 AG3 AK3 AO3 AS3 AW3 BA3 BE3 BI3 BM3 BQ3 BU3 BY3 CC3 CG3 CK3"/>
      <selection pane="bottomLeft" activeCell="CK3" activeCellId="21" sqref="E3 I3 M3 Q3 U3 Y3 AC3 AG3 AK3 AO3 AS3 AW3 BA3 BE3 BI3 BM3 BQ3 BU3 BY3 CC3 CG3 CK3"/>
      <selection pane="bottomRight" activeCell="C44" sqref="A44:IV50"/>
    </sheetView>
  </sheetViews>
  <sheetFormatPr defaultColWidth="9.00390625" defaultRowHeight="12.75"/>
  <cols>
    <col min="1" max="1" width="3.625" style="1201" bestFit="1" customWidth="1"/>
    <col min="2" max="2" width="7.125" style="1202" bestFit="1" customWidth="1"/>
    <col min="3" max="3" width="48.875" style="1202" bestFit="1" customWidth="1"/>
    <col min="4" max="5" width="11.00390625" style="1203" customWidth="1"/>
    <col min="6" max="6" width="11.00390625" style="1145" customWidth="1"/>
    <col min="7" max="7" width="11.00390625" style="1203" customWidth="1"/>
    <col min="8" max="8" width="11.00390625" style="1145" customWidth="1"/>
    <col min="9" max="9" width="11.00390625" style="1203" customWidth="1"/>
    <col min="10" max="10" width="11.00390625" style="1145" customWidth="1"/>
    <col min="11" max="11" width="11.00390625" style="1203" customWidth="1"/>
    <col min="12" max="12" width="11.00390625" style="1145" customWidth="1"/>
    <col min="13" max="13" width="11.00390625" style="1203" customWidth="1"/>
    <col min="14" max="14" width="11.00390625" style="1145" customWidth="1"/>
    <col min="15" max="15" width="11.00390625" style="1203" customWidth="1"/>
    <col min="16" max="16" width="11.00390625" style="1145" customWidth="1"/>
    <col min="17" max="17" width="11.00390625" style="1203" customWidth="1"/>
    <col min="18" max="18" width="11.00390625" style="1145" customWidth="1"/>
    <col min="19" max="19" width="11.00390625" style="1203" customWidth="1"/>
    <col min="20" max="20" width="11.00390625" style="1145" customWidth="1"/>
    <col min="21" max="21" width="11.00390625" style="1203" customWidth="1"/>
    <col min="22" max="22" width="11.00390625" style="1145" customWidth="1"/>
    <col min="23" max="23" width="11.00390625" style="1203" customWidth="1"/>
    <col min="24" max="24" width="11.00390625" style="1145" customWidth="1"/>
    <col min="25" max="25" width="11.00390625" style="1203" customWidth="1"/>
    <col min="26" max="26" width="11.00390625" style="1145" customWidth="1"/>
    <col min="27" max="27" width="11.00390625" style="1203" customWidth="1"/>
    <col min="28" max="28" width="11.00390625" style="1145" customWidth="1"/>
    <col min="29" max="29" width="11.00390625" style="1203" customWidth="1"/>
    <col min="30" max="30" width="11.00390625" style="1145" customWidth="1"/>
    <col min="31" max="31" width="11.00390625" style="1203" customWidth="1"/>
    <col min="32" max="32" width="11.00390625" style="1145" customWidth="1"/>
    <col min="33" max="33" width="11.00390625" style="1203" customWidth="1"/>
    <col min="34" max="34" width="11.00390625" style="1145" customWidth="1"/>
    <col min="35" max="35" width="11.00390625" style="1203" customWidth="1"/>
    <col min="36" max="36" width="11.00390625" style="1145" customWidth="1"/>
    <col min="37" max="37" width="11.00390625" style="1203" customWidth="1"/>
    <col min="38" max="38" width="11.00390625" style="1145" customWidth="1"/>
    <col min="39" max="39" width="11.00390625" style="1203" customWidth="1"/>
    <col min="40" max="40" width="11.00390625" style="1145" customWidth="1"/>
    <col min="41" max="41" width="11.00390625" style="1203" customWidth="1"/>
    <col min="42" max="42" width="11.00390625" style="1145" customWidth="1"/>
    <col min="43" max="43" width="11.00390625" style="1203" customWidth="1"/>
    <col min="44" max="44" width="11.00390625" style="1145" customWidth="1"/>
    <col min="45" max="45" width="11.00390625" style="1203" customWidth="1"/>
    <col min="46" max="46" width="11.00390625" style="1145" customWidth="1"/>
    <col min="47" max="47" width="11.00390625" style="1203" customWidth="1"/>
    <col min="48" max="48" width="11.00390625" style="1145" customWidth="1"/>
    <col min="49" max="49" width="11.00390625" style="1203" customWidth="1"/>
    <col min="50" max="50" width="11.00390625" style="1145" customWidth="1"/>
    <col min="51" max="51" width="11.00390625" style="1203" customWidth="1"/>
    <col min="52" max="52" width="11.00390625" style="1145" customWidth="1"/>
    <col min="53" max="53" width="11.00390625" style="1203" customWidth="1"/>
    <col min="54" max="54" width="9.375" style="1145" customWidth="1"/>
    <col min="55" max="56" width="10.375" style="1145" bestFit="1" customWidth="1"/>
    <col min="57" max="57" width="11.00390625" style="1145" bestFit="1" customWidth="1"/>
    <col min="58" max="58" width="10.375" style="1145" customWidth="1"/>
    <col min="59" max="60" width="10.375" style="1145" bestFit="1" customWidth="1"/>
    <col min="61" max="61" width="9.375" style="1145" customWidth="1"/>
    <col min="62" max="62" width="10.375" style="1145" bestFit="1" customWidth="1"/>
    <col min="63" max="63" width="9.375" style="1145" customWidth="1"/>
    <col min="64" max="64" width="10.375" style="1145" bestFit="1" customWidth="1"/>
    <col min="65" max="68" width="9.375" style="1145" customWidth="1"/>
    <col min="69" max="69" width="10.375" style="1145" bestFit="1" customWidth="1"/>
    <col min="70" max="16384" width="9.375" style="1145" customWidth="1"/>
  </cols>
  <sheetData>
    <row r="1" spans="1:53" s="1142" customFormat="1" ht="15.75" customHeight="1" thickBot="1">
      <c r="A1" s="1140"/>
      <c r="B1" s="1140"/>
      <c r="C1" s="1140"/>
      <c r="D1" s="1141"/>
      <c r="E1" s="1141"/>
      <c r="G1" s="1141"/>
      <c r="I1" s="1141"/>
      <c r="K1" s="1141"/>
      <c r="M1" s="1141"/>
      <c r="O1" s="1141"/>
      <c r="Q1" s="1141"/>
      <c r="S1" s="1141"/>
      <c r="U1" s="1141"/>
      <c r="W1" s="1141"/>
      <c r="Y1" s="1141"/>
      <c r="AA1" s="1141"/>
      <c r="AC1" s="1141"/>
      <c r="AE1" s="1141"/>
      <c r="AG1" s="1141"/>
      <c r="AI1" s="1141"/>
      <c r="AK1" s="1141"/>
      <c r="AM1" s="1141"/>
      <c r="AO1" s="1141"/>
      <c r="AQ1" s="1141"/>
      <c r="AR1" s="1141"/>
      <c r="AS1" s="1141"/>
      <c r="AU1" s="1141"/>
      <c r="AW1" s="1141"/>
      <c r="AY1" s="1141"/>
      <c r="BA1" s="1141"/>
    </row>
    <row r="2" spans="1:56" ht="13.5" customHeight="1" thickBot="1">
      <c r="A2" s="1370" t="s">
        <v>501</v>
      </c>
      <c r="B2" s="1371"/>
      <c r="C2" s="1143" t="s">
        <v>545</v>
      </c>
      <c r="D2" s="1381">
        <v>493909</v>
      </c>
      <c r="E2" s="1377"/>
      <c r="F2" s="1377">
        <v>522001</v>
      </c>
      <c r="G2" s="1377"/>
      <c r="H2" s="1377">
        <v>680001</v>
      </c>
      <c r="I2" s="1377"/>
      <c r="J2" s="1377">
        <v>680002</v>
      </c>
      <c r="K2" s="1377"/>
      <c r="L2" s="1377">
        <v>692000</v>
      </c>
      <c r="M2" s="1377"/>
      <c r="N2" s="1377">
        <v>813000</v>
      </c>
      <c r="O2" s="1377"/>
      <c r="P2" s="1377">
        <v>841112</v>
      </c>
      <c r="Q2" s="1377"/>
      <c r="R2" s="1380" t="s">
        <v>546</v>
      </c>
      <c r="S2" s="1380"/>
      <c r="T2" s="1380" t="s">
        <v>547</v>
      </c>
      <c r="U2" s="1380"/>
      <c r="V2" s="1377">
        <v>862301</v>
      </c>
      <c r="W2" s="1377"/>
      <c r="X2" s="1377">
        <v>869042</v>
      </c>
      <c r="Y2" s="1377"/>
      <c r="Z2" s="1377">
        <v>960302</v>
      </c>
      <c r="AA2" s="1377"/>
      <c r="AB2" s="1377">
        <v>370000</v>
      </c>
      <c r="AC2" s="1377"/>
      <c r="AD2" s="1377">
        <v>889201</v>
      </c>
      <c r="AE2" s="1377"/>
      <c r="AF2" s="1377">
        <v>841127</v>
      </c>
      <c r="AG2" s="1377"/>
      <c r="AH2" s="1377">
        <v>890442</v>
      </c>
      <c r="AI2" s="1377"/>
      <c r="AJ2" s="1377">
        <v>890444</v>
      </c>
      <c r="AK2" s="1377"/>
      <c r="AL2" s="1376">
        <v>882000</v>
      </c>
      <c r="AM2" s="1376"/>
      <c r="AN2" s="1377">
        <v>862101</v>
      </c>
      <c r="AO2" s="1377"/>
      <c r="AP2" s="1377">
        <v>841911</v>
      </c>
      <c r="AQ2" s="1377"/>
      <c r="AR2" s="1378">
        <v>841907</v>
      </c>
      <c r="AS2" s="1378"/>
      <c r="AT2" s="1378">
        <v>889923</v>
      </c>
      <c r="AU2" s="1379"/>
      <c r="AV2" s="1378">
        <v>841237</v>
      </c>
      <c r="AW2" s="1379"/>
      <c r="AX2" s="1378">
        <v>842510</v>
      </c>
      <c r="AY2" s="1379"/>
      <c r="AZ2" s="1378">
        <v>841901</v>
      </c>
      <c r="BA2" s="1379"/>
      <c r="BB2" s="1237"/>
      <c r="BC2" s="1237"/>
      <c r="BD2" s="1237"/>
    </row>
    <row r="3" spans="1:56" s="1148" customFormat="1" ht="23.25" thickBot="1">
      <c r="A3" s="1146"/>
      <c r="B3" s="1147"/>
      <c r="C3" s="1147" t="s">
        <v>629</v>
      </c>
      <c r="D3" s="1269" t="s">
        <v>916</v>
      </c>
      <c r="E3" s="1205" t="s">
        <v>1186</v>
      </c>
      <c r="F3" s="1269" t="s">
        <v>916</v>
      </c>
      <c r="G3" s="1205" t="s">
        <v>1186</v>
      </c>
      <c r="H3" s="1269" t="s">
        <v>916</v>
      </c>
      <c r="I3" s="1205" t="s">
        <v>1186</v>
      </c>
      <c r="J3" s="1269" t="s">
        <v>916</v>
      </c>
      <c r="K3" s="1205" t="s">
        <v>1186</v>
      </c>
      <c r="L3" s="1269" t="s">
        <v>916</v>
      </c>
      <c r="M3" s="1205" t="s">
        <v>1186</v>
      </c>
      <c r="N3" s="1269" t="s">
        <v>916</v>
      </c>
      <c r="O3" s="1205" t="s">
        <v>1186</v>
      </c>
      <c r="P3" s="1269" t="s">
        <v>916</v>
      </c>
      <c r="Q3" s="1205" t="s">
        <v>1186</v>
      </c>
      <c r="R3" s="1269" t="s">
        <v>916</v>
      </c>
      <c r="S3" s="1205" t="s">
        <v>1186</v>
      </c>
      <c r="T3" s="1269" t="s">
        <v>916</v>
      </c>
      <c r="U3" s="1205" t="s">
        <v>1186</v>
      </c>
      <c r="V3" s="1269" t="s">
        <v>916</v>
      </c>
      <c r="W3" s="1205" t="s">
        <v>1186</v>
      </c>
      <c r="X3" s="1269" t="s">
        <v>916</v>
      </c>
      <c r="Y3" s="1205" t="s">
        <v>1186</v>
      </c>
      <c r="Z3" s="1269" t="s">
        <v>916</v>
      </c>
      <c r="AA3" s="1205" t="s">
        <v>1186</v>
      </c>
      <c r="AB3" s="1269" t="s">
        <v>916</v>
      </c>
      <c r="AC3" s="1205" t="s">
        <v>1186</v>
      </c>
      <c r="AD3" s="1269" t="s">
        <v>916</v>
      </c>
      <c r="AE3" s="1205" t="s">
        <v>1186</v>
      </c>
      <c r="AF3" s="1269" t="s">
        <v>916</v>
      </c>
      <c r="AG3" s="1205" t="s">
        <v>1186</v>
      </c>
      <c r="AH3" s="1269" t="s">
        <v>916</v>
      </c>
      <c r="AI3" s="1205" t="s">
        <v>1186</v>
      </c>
      <c r="AJ3" s="1269" t="s">
        <v>916</v>
      </c>
      <c r="AK3" s="1205" t="s">
        <v>1186</v>
      </c>
      <c r="AL3" s="1269" t="s">
        <v>916</v>
      </c>
      <c r="AM3" s="1205" t="s">
        <v>1186</v>
      </c>
      <c r="AN3" s="1269" t="s">
        <v>916</v>
      </c>
      <c r="AO3" s="1205" t="s">
        <v>1186</v>
      </c>
      <c r="AP3" s="1269" t="s">
        <v>916</v>
      </c>
      <c r="AQ3" s="1205" t="s">
        <v>1186</v>
      </c>
      <c r="AR3" s="1269" t="s">
        <v>916</v>
      </c>
      <c r="AS3" s="1205" t="s">
        <v>1186</v>
      </c>
      <c r="AT3" s="1269" t="s">
        <v>916</v>
      </c>
      <c r="AU3" s="1205" t="s">
        <v>1186</v>
      </c>
      <c r="AV3" s="1269" t="s">
        <v>916</v>
      </c>
      <c r="AW3" s="1205" t="s">
        <v>1186</v>
      </c>
      <c r="AX3" s="1269" t="s">
        <v>916</v>
      </c>
      <c r="AY3" s="1205" t="s">
        <v>1186</v>
      </c>
      <c r="AZ3" s="1269" t="s">
        <v>916</v>
      </c>
      <c r="BA3" s="1205" t="s">
        <v>1186</v>
      </c>
      <c r="BB3" s="1238"/>
      <c r="BC3" s="1238"/>
      <c r="BD3" s="1238"/>
    </row>
    <row r="4" spans="1:64" s="1148" customFormat="1" ht="12" customHeight="1" thickBot="1">
      <c r="A4" s="1158" t="s">
        <v>596</v>
      </c>
      <c r="B4" s="1211"/>
      <c r="C4" s="1197" t="s">
        <v>548</v>
      </c>
      <c r="D4" s="1160">
        <v>0</v>
      </c>
      <c r="E4" s="1160">
        <f aca="true" t="shared" si="0" ref="E4:AI4">+E5+E6</f>
        <v>0</v>
      </c>
      <c r="F4" s="1160">
        <v>0</v>
      </c>
      <c r="G4" s="1160">
        <f t="shared" si="0"/>
        <v>0</v>
      </c>
      <c r="H4" s="1160">
        <v>570</v>
      </c>
      <c r="I4" s="1160">
        <f t="shared" si="0"/>
        <v>840</v>
      </c>
      <c r="J4" s="1160">
        <v>23016</v>
      </c>
      <c r="K4" s="1160">
        <f t="shared" si="0"/>
        <v>24391</v>
      </c>
      <c r="L4" s="1160">
        <v>0</v>
      </c>
      <c r="M4" s="1160">
        <f t="shared" si="0"/>
        <v>346</v>
      </c>
      <c r="N4" s="1160">
        <v>0</v>
      </c>
      <c r="O4" s="1160">
        <f t="shared" si="0"/>
        <v>0</v>
      </c>
      <c r="P4" s="1160">
        <v>100</v>
      </c>
      <c r="Q4" s="1160">
        <f t="shared" si="0"/>
        <v>2</v>
      </c>
      <c r="R4" s="1160">
        <v>268</v>
      </c>
      <c r="S4" s="1160">
        <f t="shared" si="0"/>
        <v>268</v>
      </c>
      <c r="T4" s="1160">
        <v>23376</v>
      </c>
      <c r="U4" s="1160">
        <f t="shared" si="0"/>
        <v>26982</v>
      </c>
      <c r="V4" s="1160">
        <v>0</v>
      </c>
      <c r="W4" s="1160">
        <f t="shared" si="0"/>
        <v>247</v>
      </c>
      <c r="X4" s="1160">
        <v>0</v>
      </c>
      <c r="Y4" s="1160">
        <f t="shared" si="0"/>
        <v>0</v>
      </c>
      <c r="Z4" s="1160">
        <v>0</v>
      </c>
      <c r="AA4" s="1160">
        <f t="shared" si="0"/>
        <v>0</v>
      </c>
      <c r="AB4" s="1160">
        <v>26035</v>
      </c>
      <c r="AC4" s="1160">
        <f t="shared" si="0"/>
        <v>26035</v>
      </c>
      <c r="AD4" s="1160">
        <v>215</v>
      </c>
      <c r="AE4" s="1160">
        <f t="shared" si="0"/>
        <v>215</v>
      </c>
      <c r="AF4" s="1160">
        <v>0</v>
      </c>
      <c r="AG4" s="1160">
        <f t="shared" si="0"/>
        <v>0</v>
      </c>
      <c r="AH4" s="1160">
        <v>0</v>
      </c>
      <c r="AI4" s="1160">
        <f t="shared" si="0"/>
        <v>0</v>
      </c>
      <c r="AJ4" s="1160">
        <v>0</v>
      </c>
      <c r="AK4" s="1160">
        <f aca="true" t="shared" si="1" ref="AK4:BA4">+AK5+AK6</f>
        <v>0</v>
      </c>
      <c r="AL4" s="1160">
        <v>0</v>
      </c>
      <c r="AM4" s="1160">
        <f t="shared" si="1"/>
        <v>0</v>
      </c>
      <c r="AN4" s="1160">
        <v>0</v>
      </c>
      <c r="AO4" s="1160">
        <f t="shared" si="1"/>
        <v>0</v>
      </c>
      <c r="AP4" s="1160">
        <v>0</v>
      </c>
      <c r="AQ4" s="1160">
        <f t="shared" si="1"/>
        <v>0</v>
      </c>
      <c r="AR4" s="1160">
        <v>0</v>
      </c>
      <c r="AS4" s="1160">
        <f t="shared" si="1"/>
        <v>0</v>
      </c>
      <c r="AT4" s="1160">
        <f t="shared" si="1"/>
        <v>0</v>
      </c>
      <c r="AU4" s="1160">
        <f t="shared" si="1"/>
        <v>0</v>
      </c>
      <c r="AV4" s="1160">
        <f>+AV5+AV6</f>
        <v>0</v>
      </c>
      <c r="AW4" s="1160">
        <f>+AW5+AW6</f>
        <v>3</v>
      </c>
      <c r="AX4" s="1160">
        <f t="shared" si="1"/>
        <v>0</v>
      </c>
      <c r="AY4" s="1160">
        <f t="shared" si="1"/>
        <v>0</v>
      </c>
      <c r="AZ4" s="1160">
        <f t="shared" si="1"/>
        <v>291679</v>
      </c>
      <c r="BA4" s="1160">
        <f t="shared" si="1"/>
        <v>275966</v>
      </c>
      <c r="BB4" s="1154"/>
      <c r="BC4" s="1154"/>
      <c r="BD4" s="1154"/>
      <c r="BF4" s="1149">
        <f aca="true" t="shared" si="2" ref="BF4:BF35">SUM(D4,F4,H4,J4,L4,N4,P4,R4,T4,V4,X4,Z4,AB4,AD4,AF4,AH4,AL4,AN4,AP4,AR4,AZ4)</f>
        <v>365259</v>
      </c>
      <c r="BG4" s="1149">
        <f aca="true" t="shared" si="3" ref="BG4:BG35">SUM(E4,G4,I4,K4,M4,O4,Q4,S4,U4,W4,Y4,AA4,AC4,AE4,AG4,AI4,AM4,AO4,AQ4,AS4,BA4,AK4)</f>
        <v>355292</v>
      </c>
      <c r="BH4" s="1149" t="e">
        <f>SUM(#REF!,#REF!,#REF!,#REF!,#REF!,#REF!,#REF!,#REF!,#REF!,#REF!,#REF!,#REF!,#REF!,#REF!,#REF!,#REF!,#REF!,#REF!,#REF!,#REF!,#REF!,#REF!)</f>
        <v>#REF!</v>
      </c>
      <c r="BJ4" s="1149">
        <f>BF4+'12B'!AS4+'12C'!M4</f>
        <v>464540</v>
      </c>
      <c r="BK4" s="1149">
        <f>BG4+'12B'!AT4+'12C'!S4</f>
        <v>556306</v>
      </c>
      <c r="BL4" s="1149" t="e">
        <f>BH4+'12B'!AU4+'12C'!T4</f>
        <v>#REF!</v>
      </c>
    </row>
    <row r="5" spans="1:64" s="1150" customFormat="1" ht="12" customHeight="1" thickBot="1">
      <c r="A5" s="1158" t="s">
        <v>597</v>
      </c>
      <c r="B5" s="1211"/>
      <c r="C5" s="1195" t="s">
        <v>549</v>
      </c>
      <c r="D5" s="1160">
        <v>0</v>
      </c>
      <c r="E5" s="1160"/>
      <c r="F5" s="1160">
        <v>0</v>
      </c>
      <c r="G5" s="1160"/>
      <c r="H5" s="1160">
        <v>0</v>
      </c>
      <c r="I5" s="1160"/>
      <c r="J5" s="1160">
        <v>0</v>
      </c>
      <c r="K5" s="1160"/>
      <c r="L5" s="1160">
        <v>0</v>
      </c>
      <c r="M5" s="1160"/>
      <c r="N5" s="1160">
        <v>0</v>
      </c>
      <c r="O5" s="1160"/>
      <c r="P5" s="1160">
        <v>0</v>
      </c>
      <c r="Q5" s="1160"/>
      <c r="R5" s="1160">
        <v>0</v>
      </c>
      <c r="S5" s="1160"/>
      <c r="T5" s="1160">
        <v>0</v>
      </c>
      <c r="U5" s="1160"/>
      <c r="V5" s="1160">
        <v>0</v>
      </c>
      <c r="W5" s="1160"/>
      <c r="X5" s="1160">
        <v>0</v>
      </c>
      <c r="Y5" s="1160"/>
      <c r="Z5" s="1160">
        <v>0</v>
      </c>
      <c r="AA5" s="1160"/>
      <c r="AB5" s="1160">
        <v>0</v>
      </c>
      <c r="AC5" s="1160"/>
      <c r="AD5" s="1160">
        <v>0</v>
      </c>
      <c r="AE5" s="1160"/>
      <c r="AF5" s="1160">
        <v>0</v>
      </c>
      <c r="AG5" s="1160"/>
      <c r="AH5" s="1160">
        <v>0</v>
      </c>
      <c r="AI5" s="1160"/>
      <c r="AJ5" s="1160">
        <v>0</v>
      </c>
      <c r="AK5" s="1160"/>
      <c r="AL5" s="1160">
        <v>0</v>
      </c>
      <c r="AM5" s="1160"/>
      <c r="AN5" s="1160">
        <v>0</v>
      </c>
      <c r="AO5" s="1160"/>
      <c r="AP5" s="1160">
        <v>0</v>
      </c>
      <c r="AQ5" s="1160"/>
      <c r="AR5" s="1160">
        <v>0</v>
      </c>
      <c r="AS5" s="1160"/>
      <c r="AT5" s="1160"/>
      <c r="AU5" s="1160"/>
      <c r="AV5" s="1160"/>
      <c r="AW5" s="1160"/>
      <c r="AX5" s="1160"/>
      <c r="AY5" s="1160"/>
      <c r="AZ5" s="1160">
        <v>291679</v>
      </c>
      <c r="BA5" s="1160">
        <v>275966</v>
      </c>
      <c r="BB5" s="1154"/>
      <c r="BC5" s="1154"/>
      <c r="BD5" s="1154"/>
      <c r="BF5" s="1149">
        <f t="shared" si="2"/>
        <v>291679</v>
      </c>
      <c r="BG5" s="1149">
        <f t="shared" si="3"/>
        <v>275966</v>
      </c>
      <c r="BH5" s="1149" t="e">
        <f>SUM(#REF!,#REF!,#REF!,#REF!,#REF!,#REF!,#REF!,#REF!,#REF!,#REF!,#REF!,#REF!,#REF!,#REF!,#REF!,#REF!,#REF!,#REF!,#REF!,#REF!,#REF!,#REF!)</f>
        <v>#REF!</v>
      </c>
      <c r="BJ5" s="1149">
        <f>BF5+'12B'!AS5+'12C'!M5</f>
        <v>390810</v>
      </c>
      <c r="BK5" s="1149">
        <f>BG5+'12B'!AT5+'12C'!S5</f>
        <v>476850</v>
      </c>
      <c r="BL5" s="1149" t="e">
        <f>BH5+'12B'!AU5+'12C'!T5</f>
        <v>#REF!</v>
      </c>
    </row>
    <row r="6" spans="1:64" s="1150" customFormat="1" ht="12" customHeight="1" thickBot="1">
      <c r="A6" s="1158" t="s">
        <v>598</v>
      </c>
      <c r="B6" s="1211"/>
      <c r="C6" s="1195" t="s">
        <v>550</v>
      </c>
      <c r="D6" s="1160">
        <v>0</v>
      </c>
      <c r="E6" s="1160"/>
      <c r="F6" s="1160">
        <v>0</v>
      </c>
      <c r="G6" s="1160"/>
      <c r="H6" s="1160">
        <v>570</v>
      </c>
      <c r="I6" s="1160">
        <v>840</v>
      </c>
      <c r="J6" s="1160">
        <v>23016</v>
      </c>
      <c r="K6" s="1160">
        <v>24391</v>
      </c>
      <c r="L6" s="1160">
        <v>0</v>
      </c>
      <c r="M6" s="1160">
        <v>346</v>
      </c>
      <c r="N6" s="1160">
        <v>0</v>
      </c>
      <c r="O6" s="1160"/>
      <c r="P6" s="1160">
        <v>100</v>
      </c>
      <c r="Q6" s="1160">
        <v>2</v>
      </c>
      <c r="R6" s="1160">
        <v>268</v>
      </c>
      <c r="S6" s="1160">
        <v>268</v>
      </c>
      <c r="T6" s="1160">
        <v>23376</v>
      </c>
      <c r="U6" s="1160">
        <v>26982</v>
      </c>
      <c r="V6" s="1160">
        <v>0</v>
      </c>
      <c r="W6" s="1160">
        <v>247</v>
      </c>
      <c r="X6" s="1160">
        <v>0</v>
      </c>
      <c r="Y6" s="1160"/>
      <c r="Z6" s="1160">
        <v>0</v>
      </c>
      <c r="AA6" s="1160"/>
      <c r="AB6" s="1160">
        <v>26035</v>
      </c>
      <c r="AC6" s="1160">
        <v>26035</v>
      </c>
      <c r="AD6" s="1160">
        <v>215</v>
      </c>
      <c r="AE6" s="1160">
        <v>215</v>
      </c>
      <c r="AF6" s="1160">
        <v>0</v>
      </c>
      <c r="AG6" s="1160"/>
      <c r="AH6" s="1160">
        <v>0</v>
      </c>
      <c r="AI6" s="1160"/>
      <c r="AJ6" s="1160">
        <v>0</v>
      </c>
      <c r="AK6" s="1160"/>
      <c r="AL6" s="1160">
        <v>0</v>
      </c>
      <c r="AM6" s="1160"/>
      <c r="AN6" s="1160">
        <v>0</v>
      </c>
      <c r="AO6" s="1160"/>
      <c r="AP6" s="1160">
        <v>0</v>
      </c>
      <c r="AQ6" s="1160"/>
      <c r="AR6" s="1160">
        <v>0</v>
      </c>
      <c r="AS6" s="1160"/>
      <c r="AT6" s="1160">
        <v>0</v>
      </c>
      <c r="AU6" s="1160"/>
      <c r="AV6" s="1160">
        <v>0</v>
      </c>
      <c r="AW6" s="1160">
        <v>3</v>
      </c>
      <c r="AX6" s="1160">
        <v>0</v>
      </c>
      <c r="AY6" s="1160"/>
      <c r="AZ6" s="1160">
        <v>0</v>
      </c>
      <c r="BA6" s="1160"/>
      <c r="BB6" s="1154"/>
      <c r="BC6" s="1154"/>
      <c r="BD6" s="1154"/>
      <c r="BF6" s="1149">
        <f t="shared" si="2"/>
        <v>73580</v>
      </c>
      <c r="BG6" s="1149">
        <f t="shared" si="3"/>
        <v>79326</v>
      </c>
      <c r="BH6" s="1149" t="e">
        <f>SUM(#REF!,#REF!,#REF!,#REF!,#REF!,#REF!,#REF!,#REF!,#REF!,#REF!,#REF!,#REF!,#REF!,#REF!,#REF!,#REF!,#REF!,#REF!,#REF!,#REF!,#REF!,#REF!)</f>
        <v>#REF!</v>
      </c>
      <c r="BJ6" s="1149">
        <f>BF6+'12B'!AS6+'12C'!M6</f>
        <v>73730</v>
      </c>
      <c r="BK6" s="1149">
        <f>BG6+'12B'!AT6+'12C'!S6</f>
        <v>79456</v>
      </c>
      <c r="BL6" s="1149" t="e">
        <f>BH6+'12B'!AU6+'12C'!T6</f>
        <v>#REF!</v>
      </c>
    </row>
    <row r="7" spans="1:64" s="1151" customFormat="1" ht="12" customHeight="1" thickBot="1">
      <c r="A7" s="1158" t="s">
        <v>599</v>
      </c>
      <c r="B7" s="1239"/>
      <c r="C7" s="1195" t="s">
        <v>733</v>
      </c>
      <c r="D7" s="1222">
        <v>0</v>
      </c>
      <c r="E7" s="1222"/>
      <c r="F7" s="1222">
        <v>0</v>
      </c>
      <c r="G7" s="1222"/>
      <c r="H7" s="1222">
        <v>0</v>
      </c>
      <c r="I7" s="1222"/>
      <c r="J7" s="1222">
        <v>0</v>
      </c>
      <c r="K7" s="1222"/>
      <c r="L7" s="1222">
        <v>0</v>
      </c>
      <c r="M7" s="1222"/>
      <c r="N7" s="1222">
        <v>0</v>
      </c>
      <c r="O7" s="1222"/>
      <c r="P7" s="1222">
        <v>0</v>
      </c>
      <c r="Q7" s="1222"/>
      <c r="R7" s="1222">
        <v>0</v>
      </c>
      <c r="S7" s="1222"/>
      <c r="T7" s="1222">
        <v>0</v>
      </c>
      <c r="U7" s="1222"/>
      <c r="V7" s="1222">
        <v>0</v>
      </c>
      <c r="W7" s="1222"/>
      <c r="X7" s="1222">
        <v>0</v>
      </c>
      <c r="Y7" s="1222"/>
      <c r="Z7" s="1222">
        <v>0</v>
      </c>
      <c r="AA7" s="1222"/>
      <c r="AB7" s="1222">
        <v>0</v>
      </c>
      <c r="AC7" s="1222"/>
      <c r="AD7" s="1222">
        <v>0</v>
      </c>
      <c r="AE7" s="1222"/>
      <c r="AF7" s="1222">
        <v>0</v>
      </c>
      <c r="AG7" s="1222"/>
      <c r="AH7" s="1222">
        <v>0</v>
      </c>
      <c r="AI7" s="1222"/>
      <c r="AJ7" s="1222">
        <v>0</v>
      </c>
      <c r="AK7" s="1222"/>
      <c r="AL7" s="1222">
        <v>0</v>
      </c>
      <c r="AM7" s="1222"/>
      <c r="AN7" s="1222">
        <v>0</v>
      </c>
      <c r="AO7" s="1222"/>
      <c r="AP7" s="1222">
        <v>0</v>
      </c>
      <c r="AQ7" s="1222"/>
      <c r="AR7" s="1222">
        <v>0</v>
      </c>
      <c r="AS7" s="1222"/>
      <c r="AT7" s="1222">
        <v>0</v>
      </c>
      <c r="AU7" s="1222"/>
      <c r="AV7" s="1222">
        <v>0</v>
      </c>
      <c r="AW7" s="1222"/>
      <c r="AX7" s="1222">
        <v>0</v>
      </c>
      <c r="AY7" s="1222"/>
      <c r="AZ7" s="1222">
        <v>0</v>
      </c>
      <c r="BA7" s="1222"/>
      <c r="BB7" s="1240"/>
      <c r="BC7" s="1240"/>
      <c r="BD7" s="1240"/>
      <c r="BF7" s="1149">
        <f t="shared" si="2"/>
        <v>0</v>
      </c>
      <c r="BG7" s="1149">
        <f t="shared" si="3"/>
        <v>0</v>
      </c>
      <c r="BH7" s="1149" t="e">
        <f>SUM(#REF!,#REF!,#REF!,#REF!,#REF!,#REF!,#REF!,#REF!,#REF!,#REF!,#REF!,#REF!,#REF!,#REF!,#REF!,#REF!,#REF!,#REF!,#REF!,#REF!,#REF!,#REF!)</f>
        <v>#REF!</v>
      </c>
      <c r="BJ7" s="1149">
        <f>BF7+'12B'!AS7+'12C'!M7</f>
        <v>0</v>
      </c>
      <c r="BK7" s="1149">
        <f>BG7+'12B'!AT7+'12C'!S7</f>
        <v>0</v>
      </c>
      <c r="BL7" s="1149" t="e">
        <f>BH7+'12B'!AU7+'12C'!T7</f>
        <v>#REF!</v>
      </c>
    </row>
    <row r="8" spans="1:64" s="1150" customFormat="1" ht="12" customHeight="1" thickBot="1">
      <c r="A8" s="1158" t="s">
        <v>600</v>
      </c>
      <c r="B8" s="1211"/>
      <c r="C8" s="1195" t="s">
        <v>551</v>
      </c>
      <c r="D8" s="1160"/>
      <c r="E8" s="1160"/>
      <c r="F8" s="1160"/>
      <c r="G8" s="1160"/>
      <c r="H8" s="1160"/>
      <c r="I8" s="1160"/>
      <c r="J8" s="1160"/>
      <c r="K8" s="1160"/>
      <c r="L8" s="1160"/>
      <c r="M8" s="1160"/>
      <c r="N8" s="1160"/>
      <c r="O8" s="1160"/>
      <c r="P8" s="1160"/>
      <c r="Q8" s="1160"/>
      <c r="R8" s="1160"/>
      <c r="S8" s="1160"/>
      <c r="T8" s="1160"/>
      <c r="U8" s="1160"/>
      <c r="V8" s="1160"/>
      <c r="W8" s="1160"/>
      <c r="X8" s="1160"/>
      <c r="Y8" s="1160"/>
      <c r="Z8" s="1160"/>
      <c r="AA8" s="1160"/>
      <c r="AB8" s="1160"/>
      <c r="AC8" s="1160"/>
      <c r="AD8" s="1160"/>
      <c r="AE8" s="1160"/>
      <c r="AF8" s="1160"/>
      <c r="AG8" s="1160"/>
      <c r="AH8" s="1160"/>
      <c r="AI8" s="1160"/>
      <c r="AJ8" s="1160"/>
      <c r="AK8" s="1160"/>
      <c r="AL8" s="1160"/>
      <c r="AM8" s="1160"/>
      <c r="AN8" s="1160"/>
      <c r="AO8" s="1160"/>
      <c r="AP8" s="1160"/>
      <c r="AQ8" s="1160"/>
      <c r="AR8" s="1160"/>
      <c r="AS8" s="1160"/>
      <c r="AT8" s="1160"/>
      <c r="AU8" s="1160"/>
      <c r="AV8" s="1160"/>
      <c r="AW8" s="1160"/>
      <c r="AX8" s="1160"/>
      <c r="AY8" s="1160"/>
      <c r="AZ8" s="1160">
        <v>831521</v>
      </c>
      <c r="BA8" s="1160">
        <v>831559</v>
      </c>
      <c r="BB8" s="1154"/>
      <c r="BC8" s="1154"/>
      <c r="BD8" s="1154"/>
      <c r="BF8" s="1149">
        <f t="shared" si="2"/>
        <v>831521</v>
      </c>
      <c r="BG8" s="1149">
        <f t="shared" si="3"/>
        <v>831559</v>
      </c>
      <c r="BH8" s="1149" t="e">
        <f>SUM(#REF!,#REF!,#REF!,#REF!,#REF!,#REF!,#REF!,#REF!,#REF!,#REF!,#REF!,#REF!,#REF!,#REF!,#REF!,#REF!,#REF!,#REF!,#REF!,#REF!,#REF!,#REF!)</f>
        <v>#REF!</v>
      </c>
      <c r="BJ8" s="1149">
        <f>BF8+'12B'!AS8+'12C'!M8</f>
        <v>840738</v>
      </c>
      <c r="BK8" s="1149">
        <f>BG8+'12B'!AT8+'12C'!S8</f>
        <v>875482</v>
      </c>
      <c r="BL8" s="1149" t="e">
        <f>BH8+'12B'!AU8+'12C'!T8</f>
        <v>#REF!</v>
      </c>
    </row>
    <row r="9" spans="1:64" s="1151" customFormat="1" ht="23.25" thickBot="1">
      <c r="A9" s="1158" t="s">
        <v>601</v>
      </c>
      <c r="B9" s="1159"/>
      <c r="C9" s="1197" t="s">
        <v>552</v>
      </c>
      <c r="D9" s="1160">
        <f aca="true" t="shared" si="4" ref="D9:AZ9">SUM(D10:D11)</f>
        <v>0</v>
      </c>
      <c r="E9" s="1160">
        <f t="shared" si="4"/>
        <v>0</v>
      </c>
      <c r="F9" s="1160">
        <f t="shared" si="4"/>
        <v>0</v>
      </c>
      <c r="G9" s="1160">
        <f t="shared" si="4"/>
        <v>0</v>
      </c>
      <c r="H9" s="1160">
        <f t="shared" si="4"/>
        <v>0</v>
      </c>
      <c r="I9" s="1160">
        <f t="shared" si="4"/>
        <v>0</v>
      </c>
      <c r="J9" s="1160">
        <f t="shared" si="4"/>
        <v>0</v>
      </c>
      <c r="K9" s="1160">
        <f t="shared" si="4"/>
        <v>0</v>
      </c>
      <c r="L9" s="1160">
        <f t="shared" si="4"/>
        <v>0</v>
      </c>
      <c r="M9" s="1160">
        <f t="shared" si="4"/>
        <v>0</v>
      </c>
      <c r="N9" s="1160">
        <f t="shared" si="4"/>
        <v>0</v>
      </c>
      <c r="O9" s="1160">
        <f t="shared" si="4"/>
        <v>0</v>
      </c>
      <c r="P9" s="1160">
        <f t="shared" si="4"/>
        <v>31625</v>
      </c>
      <c r="Q9" s="1160">
        <f t="shared" si="4"/>
        <v>0</v>
      </c>
      <c r="R9" s="1160">
        <f t="shared" si="4"/>
        <v>0</v>
      </c>
      <c r="S9" s="1160">
        <f t="shared" si="4"/>
        <v>0</v>
      </c>
      <c r="T9" s="1160">
        <f t="shared" si="4"/>
        <v>34836</v>
      </c>
      <c r="U9" s="1160">
        <f t="shared" si="4"/>
        <v>26244</v>
      </c>
      <c r="V9" s="1160">
        <f t="shared" si="4"/>
        <v>7604</v>
      </c>
      <c r="W9" s="1160">
        <f t="shared" si="4"/>
        <v>7246</v>
      </c>
      <c r="X9" s="1160">
        <f t="shared" si="4"/>
        <v>0</v>
      </c>
      <c r="Y9" s="1160">
        <f t="shared" si="4"/>
        <v>0</v>
      </c>
      <c r="Z9" s="1160">
        <f t="shared" si="4"/>
        <v>0</v>
      </c>
      <c r="AA9" s="1160">
        <f t="shared" si="4"/>
        <v>0</v>
      </c>
      <c r="AB9" s="1160">
        <f t="shared" si="4"/>
        <v>0</v>
      </c>
      <c r="AC9" s="1160">
        <f t="shared" si="4"/>
        <v>0</v>
      </c>
      <c r="AD9" s="1160">
        <f t="shared" si="4"/>
        <v>0</v>
      </c>
      <c r="AE9" s="1160">
        <f t="shared" si="4"/>
        <v>0</v>
      </c>
      <c r="AF9" s="1160">
        <f t="shared" si="4"/>
        <v>0</v>
      </c>
      <c r="AG9" s="1160">
        <f t="shared" si="4"/>
        <v>0</v>
      </c>
      <c r="AH9" s="1160">
        <f t="shared" si="4"/>
        <v>20018</v>
      </c>
      <c r="AI9" s="1160">
        <f t="shared" si="4"/>
        <v>21073</v>
      </c>
      <c r="AJ9" s="1160">
        <f t="shared" si="4"/>
        <v>5206</v>
      </c>
      <c r="AK9" s="1160">
        <f t="shared" si="4"/>
        <v>9232</v>
      </c>
      <c r="AL9" s="1160">
        <f t="shared" si="4"/>
        <v>963</v>
      </c>
      <c r="AM9" s="1160">
        <f t="shared" si="4"/>
        <v>970</v>
      </c>
      <c r="AN9" s="1160">
        <f t="shared" si="4"/>
        <v>0</v>
      </c>
      <c r="AO9" s="1160">
        <f t="shared" si="4"/>
        <v>0</v>
      </c>
      <c r="AP9" s="1160">
        <f t="shared" si="4"/>
        <v>0</v>
      </c>
      <c r="AQ9" s="1160">
        <f t="shared" si="4"/>
        <v>0</v>
      </c>
      <c r="AR9" s="1160">
        <f t="shared" si="4"/>
        <v>0</v>
      </c>
      <c r="AS9" s="1160">
        <f t="shared" si="4"/>
        <v>0</v>
      </c>
      <c r="AT9" s="1160">
        <f aca="true" t="shared" si="5" ref="AT9:AY9">SUM(AT10:AT11)</f>
        <v>0</v>
      </c>
      <c r="AU9" s="1160">
        <f t="shared" si="5"/>
        <v>1732</v>
      </c>
      <c r="AV9" s="1160">
        <f t="shared" si="5"/>
        <v>0</v>
      </c>
      <c r="AW9" s="1160">
        <f t="shared" si="5"/>
        <v>0</v>
      </c>
      <c r="AX9" s="1160">
        <f t="shared" si="5"/>
        <v>0</v>
      </c>
      <c r="AY9" s="1160">
        <f t="shared" si="5"/>
        <v>11</v>
      </c>
      <c r="AZ9" s="1160">
        <f t="shared" si="4"/>
        <v>0</v>
      </c>
      <c r="BA9" s="1160">
        <f>SUM(BA10:BA11)</f>
        <v>0</v>
      </c>
      <c r="BB9" s="1154"/>
      <c r="BC9" s="1154"/>
      <c r="BD9" s="1154"/>
      <c r="BF9" s="1149">
        <f t="shared" si="2"/>
        <v>95046</v>
      </c>
      <c r="BG9" s="1149">
        <f t="shared" si="3"/>
        <v>64765</v>
      </c>
      <c r="BH9" s="1149" t="e">
        <f>SUM(#REF!,#REF!,#REF!,#REF!,#REF!,#REF!,#REF!,#REF!,#REF!,#REF!,#REF!,#REF!,#REF!,#REF!,#REF!,#REF!,#REF!,#REF!,#REF!,#REF!,#REF!,#REF!)</f>
        <v>#REF!</v>
      </c>
      <c r="BJ9" s="1149">
        <f>BF9+'12B'!AS9+'12C'!M9</f>
        <v>173404</v>
      </c>
      <c r="BK9" s="1149">
        <f>BG9+'12B'!AT9+'12C'!S9</f>
        <v>101535</v>
      </c>
      <c r="BL9" s="1149" t="e">
        <f>BH9+'12B'!AU9+'12C'!T9</f>
        <v>#REF!</v>
      </c>
    </row>
    <row r="10" spans="1:64" s="1151" customFormat="1" ht="15">
      <c r="A10" s="1185"/>
      <c r="B10" s="1186" t="s">
        <v>642</v>
      </c>
      <c r="C10" s="1241" t="s">
        <v>553</v>
      </c>
      <c r="D10" s="1242">
        <v>0</v>
      </c>
      <c r="E10" s="1242"/>
      <c r="F10" s="1242">
        <v>0</v>
      </c>
      <c r="G10" s="1242"/>
      <c r="H10" s="1242">
        <v>0</v>
      </c>
      <c r="I10" s="1242"/>
      <c r="J10" s="1242">
        <v>0</v>
      </c>
      <c r="K10" s="1242"/>
      <c r="L10" s="1242">
        <v>0</v>
      </c>
      <c r="M10" s="1242"/>
      <c r="N10" s="1242">
        <v>0</v>
      </c>
      <c r="O10" s="1242"/>
      <c r="P10" s="1242">
        <v>31625</v>
      </c>
      <c r="Q10" s="1242"/>
      <c r="R10" s="1242">
        <v>0</v>
      </c>
      <c r="S10" s="1242"/>
      <c r="T10" s="1242">
        <v>34836</v>
      </c>
      <c r="U10" s="1242">
        <v>26244</v>
      </c>
      <c r="V10" s="1242">
        <v>7604</v>
      </c>
      <c r="W10" s="1242">
        <v>7246</v>
      </c>
      <c r="X10" s="1242">
        <v>0</v>
      </c>
      <c r="Y10" s="1242"/>
      <c r="Z10" s="1242">
        <v>0</v>
      </c>
      <c r="AA10" s="1242"/>
      <c r="AB10" s="1242">
        <v>0</v>
      </c>
      <c r="AC10" s="1242"/>
      <c r="AD10" s="1242">
        <v>0</v>
      </c>
      <c r="AE10" s="1242"/>
      <c r="AF10" s="1242">
        <v>0</v>
      </c>
      <c r="AG10" s="1242"/>
      <c r="AH10" s="1242">
        <v>20018</v>
      </c>
      <c r="AI10" s="1242">
        <v>21073</v>
      </c>
      <c r="AJ10" s="1242">
        <v>5206</v>
      </c>
      <c r="AK10" s="1242">
        <v>9232</v>
      </c>
      <c r="AL10" s="1242">
        <v>963</v>
      </c>
      <c r="AM10" s="1242">
        <v>970</v>
      </c>
      <c r="AN10" s="1242">
        <v>0</v>
      </c>
      <c r="AO10" s="1242"/>
      <c r="AP10" s="1242">
        <v>0</v>
      </c>
      <c r="AQ10" s="1242"/>
      <c r="AR10" s="1242">
        <v>0</v>
      </c>
      <c r="AS10" s="1242"/>
      <c r="AT10" s="1242">
        <v>0</v>
      </c>
      <c r="AU10" s="1242">
        <v>1732</v>
      </c>
      <c r="AV10" s="1242">
        <v>0</v>
      </c>
      <c r="AW10" s="1242"/>
      <c r="AX10" s="1242">
        <v>0</v>
      </c>
      <c r="AY10" s="1242">
        <v>11</v>
      </c>
      <c r="AZ10" s="1242">
        <v>0</v>
      </c>
      <c r="BA10" s="1242"/>
      <c r="BB10" s="1243"/>
      <c r="BC10" s="1243"/>
      <c r="BD10" s="1243"/>
      <c r="BF10" s="1149">
        <f t="shared" si="2"/>
        <v>95046</v>
      </c>
      <c r="BG10" s="1149">
        <f t="shared" si="3"/>
        <v>64765</v>
      </c>
      <c r="BH10" s="1149" t="e">
        <f>SUM(#REF!,#REF!,#REF!,#REF!,#REF!,#REF!,#REF!,#REF!,#REF!,#REF!,#REF!,#REF!,#REF!,#REF!,#REF!,#REF!,#REF!,#REF!,#REF!,#REF!,#REF!,#REF!)</f>
        <v>#REF!</v>
      </c>
      <c r="BJ10" s="1149">
        <f>BF10+'12B'!AS10+'12C'!M10</f>
        <v>165581</v>
      </c>
      <c r="BK10" s="1149">
        <f>BG10+'12B'!AT10+'12C'!S10</f>
        <v>99650</v>
      </c>
      <c r="BL10" s="1149" t="e">
        <f>BH10+'12B'!AU10+'12C'!T10</f>
        <v>#REF!</v>
      </c>
    </row>
    <row r="11" spans="1:64" s="1151" customFormat="1" ht="15.75" thickBot="1">
      <c r="A11" s="1167"/>
      <c r="B11" s="1168" t="s">
        <v>643</v>
      </c>
      <c r="C11" s="1244" t="s">
        <v>554</v>
      </c>
      <c r="D11" s="1245">
        <v>0</v>
      </c>
      <c r="E11" s="1245"/>
      <c r="F11" s="1245">
        <v>0</v>
      </c>
      <c r="G11" s="1245"/>
      <c r="H11" s="1245">
        <v>0</v>
      </c>
      <c r="I11" s="1245"/>
      <c r="J11" s="1245">
        <v>0</v>
      </c>
      <c r="K11" s="1245"/>
      <c r="L11" s="1245">
        <v>0</v>
      </c>
      <c r="M11" s="1245"/>
      <c r="N11" s="1245">
        <v>0</v>
      </c>
      <c r="O11" s="1245"/>
      <c r="P11" s="1245">
        <v>0</v>
      </c>
      <c r="Q11" s="1245"/>
      <c r="R11" s="1245">
        <v>0</v>
      </c>
      <c r="S11" s="1245"/>
      <c r="T11" s="1245">
        <v>0</v>
      </c>
      <c r="U11" s="1245"/>
      <c r="V11" s="1245">
        <v>0</v>
      </c>
      <c r="W11" s="1245"/>
      <c r="X11" s="1245">
        <v>0</v>
      </c>
      <c r="Y11" s="1245"/>
      <c r="Z11" s="1245">
        <v>0</v>
      </c>
      <c r="AA11" s="1245"/>
      <c r="AB11" s="1245">
        <v>0</v>
      </c>
      <c r="AC11" s="1245"/>
      <c r="AD11" s="1245">
        <v>0</v>
      </c>
      <c r="AE11" s="1245"/>
      <c r="AF11" s="1245">
        <v>0</v>
      </c>
      <c r="AG11" s="1245"/>
      <c r="AH11" s="1245">
        <v>0</v>
      </c>
      <c r="AI11" s="1245"/>
      <c r="AJ11" s="1245">
        <v>0</v>
      </c>
      <c r="AK11" s="1245"/>
      <c r="AL11" s="1245">
        <v>0</v>
      </c>
      <c r="AM11" s="1245"/>
      <c r="AN11" s="1245">
        <v>0</v>
      </c>
      <c r="AO11" s="1245"/>
      <c r="AP11" s="1245">
        <v>0</v>
      </c>
      <c r="AQ11" s="1245"/>
      <c r="AR11" s="1245">
        <v>0</v>
      </c>
      <c r="AS11" s="1245"/>
      <c r="AT11" s="1245">
        <v>0</v>
      </c>
      <c r="AU11" s="1245"/>
      <c r="AV11" s="1245">
        <v>0</v>
      </c>
      <c r="AW11" s="1245"/>
      <c r="AX11" s="1245">
        <v>0</v>
      </c>
      <c r="AY11" s="1245"/>
      <c r="AZ11" s="1245">
        <v>0</v>
      </c>
      <c r="BA11" s="1245"/>
      <c r="BB11" s="1243"/>
      <c r="BC11" s="1243"/>
      <c r="BD11" s="1243"/>
      <c r="BF11" s="1149">
        <f t="shared" si="2"/>
        <v>0</v>
      </c>
      <c r="BG11" s="1149">
        <f t="shared" si="3"/>
        <v>0</v>
      </c>
      <c r="BH11" s="1149" t="e">
        <f>SUM(#REF!,#REF!,#REF!,#REF!,#REF!,#REF!,#REF!,#REF!,#REF!,#REF!,#REF!,#REF!,#REF!,#REF!,#REF!,#REF!,#REF!,#REF!,#REF!,#REF!,#REF!,#REF!)</f>
        <v>#REF!</v>
      </c>
      <c r="BJ11" s="1149">
        <f>BF11+'12B'!AS11+'12C'!M11</f>
        <v>7823</v>
      </c>
      <c r="BK11" s="1149">
        <f>BG11+'12B'!AT11+'12C'!S11</f>
        <v>1885</v>
      </c>
      <c r="BL11" s="1149" t="e">
        <f>BH11+'12B'!AU11+'12C'!T11</f>
        <v>#REF!</v>
      </c>
    </row>
    <row r="12" spans="1:64" s="1150" customFormat="1" ht="23.25" thickBot="1">
      <c r="A12" s="1158" t="s">
        <v>602</v>
      </c>
      <c r="B12" s="1211"/>
      <c r="C12" s="1195" t="s">
        <v>739</v>
      </c>
      <c r="D12" s="1160">
        <v>0</v>
      </c>
      <c r="E12" s="1160">
        <f aca="true" t="shared" si="6" ref="E12:AI12">+E13+E14</f>
        <v>0</v>
      </c>
      <c r="F12" s="1160">
        <v>0</v>
      </c>
      <c r="G12" s="1160">
        <f t="shared" si="6"/>
        <v>0</v>
      </c>
      <c r="H12" s="1160">
        <v>0</v>
      </c>
      <c r="I12" s="1160">
        <f t="shared" si="6"/>
        <v>0</v>
      </c>
      <c r="J12" s="1160">
        <v>0</v>
      </c>
      <c r="K12" s="1160">
        <f t="shared" si="6"/>
        <v>0</v>
      </c>
      <c r="L12" s="1160">
        <v>0</v>
      </c>
      <c r="M12" s="1160">
        <f t="shared" si="6"/>
        <v>0</v>
      </c>
      <c r="N12" s="1160">
        <v>0</v>
      </c>
      <c r="O12" s="1160">
        <f t="shared" si="6"/>
        <v>0</v>
      </c>
      <c r="P12" s="1160">
        <v>0</v>
      </c>
      <c r="Q12" s="1160">
        <f t="shared" si="6"/>
        <v>0</v>
      </c>
      <c r="R12" s="1160">
        <v>0</v>
      </c>
      <c r="S12" s="1160">
        <f t="shared" si="6"/>
        <v>0</v>
      </c>
      <c r="T12" s="1160">
        <v>0</v>
      </c>
      <c r="U12" s="1160">
        <f t="shared" si="6"/>
        <v>0</v>
      </c>
      <c r="V12" s="1160">
        <v>0</v>
      </c>
      <c r="W12" s="1160">
        <f t="shared" si="6"/>
        <v>0</v>
      </c>
      <c r="X12" s="1160">
        <v>0</v>
      </c>
      <c r="Y12" s="1160">
        <f t="shared" si="6"/>
        <v>0</v>
      </c>
      <c r="Z12" s="1160">
        <v>0</v>
      </c>
      <c r="AA12" s="1160">
        <f t="shared" si="6"/>
        <v>0</v>
      </c>
      <c r="AB12" s="1160">
        <v>0</v>
      </c>
      <c r="AC12" s="1160">
        <f t="shared" si="6"/>
        <v>0</v>
      </c>
      <c r="AD12" s="1160">
        <v>0</v>
      </c>
      <c r="AE12" s="1160">
        <f t="shared" si="6"/>
        <v>0</v>
      </c>
      <c r="AF12" s="1160">
        <v>0</v>
      </c>
      <c r="AG12" s="1160">
        <f t="shared" si="6"/>
        <v>0</v>
      </c>
      <c r="AH12" s="1160">
        <v>0</v>
      </c>
      <c r="AI12" s="1160">
        <f t="shared" si="6"/>
        <v>0</v>
      </c>
      <c r="AJ12" s="1160">
        <v>0</v>
      </c>
      <c r="AK12" s="1160">
        <f>+AK13+AK14</f>
        <v>0</v>
      </c>
      <c r="AL12" s="1160">
        <v>0</v>
      </c>
      <c r="AM12" s="1160">
        <f>+AM13+AM14</f>
        <v>0</v>
      </c>
      <c r="AN12" s="1160">
        <v>0</v>
      </c>
      <c r="AO12" s="1160">
        <f>+AO13+AO14</f>
        <v>0</v>
      </c>
      <c r="AP12" s="1160">
        <v>0</v>
      </c>
      <c r="AQ12" s="1160">
        <f>+AQ13+AQ14</f>
        <v>0</v>
      </c>
      <c r="AR12" s="1160">
        <v>0</v>
      </c>
      <c r="AS12" s="1160">
        <f>+AS13+AS14</f>
        <v>0</v>
      </c>
      <c r="AT12" s="1160">
        <v>0</v>
      </c>
      <c r="AU12" s="1160">
        <f>+AU13+AU14</f>
        <v>0</v>
      </c>
      <c r="AV12" s="1160">
        <v>0</v>
      </c>
      <c r="AW12" s="1160">
        <f>+AW13+AW14</f>
        <v>0</v>
      </c>
      <c r="AX12" s="1160">
        <v>0</v>
      </c>
      <c r="AY12" s="1160">
        <f>+AY13+AY14</f>
        <v>0</v>
      </c>
      <c r="AZ12" s="1160">
        <v>0</v>
      </c>
      <c r="BA12" s="1160">
        <f>+BA13+BA14</f>
        <v>0</v>
      </c>
      <c r="BB12" s="1154"/>
      <c r="BC12" s="1154"/>
      <c r="BD12" s="1154"/>
      <c r="BF12" s="1149">
        <f t="shared" si="2"/>
        <v>0</v>
      </c>
      <c r="BG12" s="1149">
        <f t="shared" si="3"/>
        <v>0</v>
      </c>
      <c r="BH12" s="1149" t="e">
        <f>SUM(#REF!,#REF!,#REF!,#REF!,#REF!,#REF!,#REF!,#REF!,#REF!,#REF!,#REF!,#REF!,#REF!,#REF!,#REF!,#REF!,#REF!,#REF!,#REF!,#REF!,#REF!,#REF!)</f>
        <v>#REF!</v>
      </c>
      <c r="BJ12" s="1149">
        <f>BF12+'12B'!AS12+'12C'!M12</f>
        <v>5019</v>
      </c>
      <c r="BK12" s="1149">
        <f>BG12+'12B'!AT12+'12C'!S12</f>
        <v>5019</v>
      </c>
      <c r="BL12" s="1149" t="e">
        <f>BH12+'12B'!AU12+'12C'!T12</f>
        <v>#REF!</v>
      </c>
    </row>
    <row r="13" spans="1:64" s="1151" customFormat="1" ht="22.5">
      <c r="A13" s="1167"/>
      <c r="B13" s="1168" t="s">
        <v>648</v>
      </c>
      <c r="C13" s="1246" t="s">
        <v>555</v>
      </c>
      <c r="D13" s="138">
        <v>0</v>
      </c>
      <c r="E13" s="138"/>
      <c r="F13" s="138">
        <v>0</v>
      </c>
      <c r="G13" s="138"/>
      <c r="H13" s="138">
        <v>0</v>
      </c>
      <c r="I13" s="138"/>
      <c r="J13" s="138">
        <v>0</v>
      </c>
      <c r="K13" s="138"/>
      <c r="L13" s="138">
        <v>0</v>
      </c>
      <c r="M13" s="138"/>
      <c r="N13" s="138">
        <v>0</v>
      </c>
      <c r="O13" s="138"/>
      <c r="P13" s="138">
        <v>0</v>
      </c>
      <c r="Q13" s="138"/>
      <c r="R13" s="138">
        <v>0</v>
      </c>
      <c r="S13" s="138"/>
      <c r="T13" s="138">
        <v>0</v>
      </c>
      <c r="U13" s="138"/>
      <c r="V13" s="138">
        <v>0</v>
      </c>
      <c r="W13" s="138"/>
      <c r="X13" s="138">
        <v>0</v>
      </c>
      <c r="Y13" s="138"/>
      <c r="Z13" s="138">
        <v>0</v>
      </c>
      <c r="AA13" s="138"/>
      <c r="AB13" s="138">
        <v>0</v>
      </c>
      <c r="AC13" s="138"/>
      <c r="AD13" s="138">
        <v>0</v>
      </c>
      <c r="AE13" s="138"/>
      <c r="AF13" s="138">
        <v>0</v>
      </c>
      <c r="AG13" s="138"/>
      <c r="AH13" s="138">
        <v>0</v>
      </c>
      <c r="AI13" s="138"/>
      <c r="AJ13" s="138">
        <v>0</v>
      </c>
      <c r="AK13" s="138"/>
      <c r="AL13" s="138">
        <v>0</v>
      </c>
      <c r="AM13" s="138"/>
      <c r="AN13" s="138">
        <v>0</v>
      </c>
      <c r="AO13" s="138"/>
      <c r="AP13" s="138">
        <v>0</v>
      </c>
      <c r="AQ13" s="138"/>
      <c r="AR13" s="138">
        <v>0</v>
      </c>
      <c r="AS13" s="138"/>
      <c r="AT13" s="138">
        <v>0</v>
      </c>
      <c r="AU13" s="138"/>
      <c r="AV13" s="138">
        <v>0</v>
      </c>
      <c r="AW13" s="138"/>
      <c r="AX13" s="138">
        <v>0</v>
      </c>
      <c r="AY13" s="138"/>
      <c r="AZ13" s="138">
        <v>0</v>
      </c>
      <c r="BA13" s="138"/>
      <c r="BB13" s="146"/>
      <c r="BC13" s="146"/>
      <c r="BD13" s="146"/>
      <c r="BF13" s="1149">
        <f t="shared" si="2"/>
        <v>0</v>
      </c>
      <c r="BG13" s="1149">
        <f t="shared" si="3"/>
        <v>0</v>
      </c>
      <c r="BH13" s="1149" t="e">
        <f>SUM(#REF!,#REF!,#REF!,#REF!,#REF!,#REF!,#REF!,#REF!,#REF!,#REF!,#REF!,#REF!,#REF!,#REF!,#REF!,#REF!,#REF!,#REF!,#REF!,#REF!,#REF!,#REF!)</f>
        <v>#REF!</v>
      </c>
      <c r="BJ13" s="1149">
        <f>BF13+'12B'!AS13+'12C'!M13</f>
        <v>0</v>
      </c>
      <c r="BK13" s="1149">
        <f>BG13+'12B'!AT13+'12C'!S13</f>
        <v>0</v>
      </c>
      <c r="BL13" s="1149" t="e">
        <f>BH13+'12B'!AU13+'12C'!T13</f>
        <v>#REF!</v>
      </c>
    </row>
    <row r="14" spans="1:64" s="1151" customFormat="1" ht="23.25" thickBot="1">
      <c r="A14" s="1167"/>
      <c r="B14" s="1168" t="s">
        <v>649</v>
      </c>
      <c r="C14" s="1247" t="s">
        <v>556</v>
      </c>
      <c r="D14" s="138">
        <v>0</v>
      </c>
      <c r="E14" s="138"/>
      <c r="F14" s="138">
        <v>0</v>
      </c>
      <c r="G14" s="138"/>
      <c r="H14" s="138">
        <v>0</v>
      </c>
      <c r="I14" s="138"/>
      <c r="J14" s="138">
        <v>0</v>
      </c>
      <c r="K14" s="138"/>
      <c r="L14" s="138">
        <v>0</v>
      </c>
      <c r="M14" s="138"/>
      <c r="N14" s="138">
        <v>0</v>
      </c>
      <c r="O14" s="138"/>
      <c r="P14" s="138">
        <v>0</v>
      </c>
      <c r="Q14" s="138"/>
      <c r="R14" s="138">
        <v>0</v>
      </c>
      <c r="S14" s="138"/>
      <c r="T14" s="138">
        <v>0</v>
      </c>
      <c r="U14" s="138"/>
      <c r="V14" s="138">
        <v>0</v>
      </c>
      <c r="W14" s="138"/>
      <c r="X14" s="138">
        <v>0</v>
      </c>
      <c r="Y14" s="138"/>
      <c r="Z14" s="138">
        <v>0</v>
      </c>
      <c r="AA14" s="138"/>
      <c r="AB14" s="138">
        <v>0</v>
      </c>
      <c r="AC14" s="138"/>
      <c r="AD14" s="138">
        <v>0</v>
      </c>
      <c r="AE14" s="138"/>
      <c r="AF14" s="138">
        <v>0</v>
      </c>
      <c r="AG14" s="138"/>
      <c r="AH14" s="138">
        <v>0</v>
      </c>
      <c r="AI14" s="138"/>
      <c r="AJ14" s="138">
        <v>0</v>
      </c>
      <c r="AK14" s="138"/>
      <c r="AL14" s="138">
        <v>0</v>
      </c>
      <c r="AM14" s="138"/>
      <c r="AN14" s="138">
        <v>0</v>
      </c>
      <c r="AO14" s="138"/>
      <c r="AP14" s="138">
        <v>0</v>
      </c>
      <c r="AQ14" s="138"/>
      <c r="AR14" s="138">
        <v>0</v>
      </c>
      <c r="AS14" s="138"/>
      <c r="AT14" s="138">
        <v>0</v>
      </c>
      <c r="AU14" s="138"/>
      <c r="AV14" s="138">
        <v>0</v>
      </c>
      <c r="AW14" s="138"/>
      <c r="AX14" s="138">
        <v>0</v>
      </c>
      <c r="AY14" s="138"/>
      <c r="AZ14" s="138">
        <v>0</v>
      </c>
      <c r="BA14" s="138"/>
      <c r="BB14" s="146"/>
      <c r="BC14" s="146"/>
      <c r="BD14" s="146"/>
      <c r="BF14" s="1149">
        <f t="shared" si="2"/>
        <v>0</v>
      </c>
      <c r="BG14" s="1149">
        <f t="shared" si="3"/>
        <v>0</v>
      </c>
      <c r="BH14" s="1149" t="e">
        <f>SUM(#REF!,#REF!,#REF!,#REF!,#REF!,#REF!,#REF!,#REF!,#REF!,#REF!,#REF!,#REF!,#REF!,#REF!,#REF!,#REF!,#REF!,#REF!,#REF!,#REF!,#REF!,#REF!)</f>
        <v>#REF!</v>
      </c>
      <c r="BJ14" s="1149">
        <f>BF14+'12B'!AS14+'12C'!M14</f>
        <v>5019</v>
      </c>
      <c r="BK14" s="1149">
        <f>BG14+'12B'!AT14+'12C'!S14</f>
        <v>5019</v>
      </c>
      <c r="BL14" s="1149" t="e">
        <f>BH14+'12B'!AU14+'12C'!T14</f>
        <v>#REF!</v>
      </c>
    </row>
    <row r="15" spans="1:64" s="1151" customFormat="1" ht="15.75" thickBot="1">
      <c r="A15" s="1158" t="s">
        <v>603</v>
      </c>
      <c r="B15" s="1211"/>
      <c r="C15" s="1195" t="s">
        <v>557</v>
      </c>
      <c r="D15" s="1160">
        <v>0</v>
      </c>
      <c r="E15" s="1160">
        <f aca="true" t="shared" si="7" ref="E15:AI15">+E16+E17+E18</f>
        <v>0</v>
      </c>
      <c r="F15" s="1160">
        <v>0</v>
      </c>
      <c r="G15" s="1160">
        <f t="shared" si="7"/>
        <v>0</v>
      </c>
      <c r="H15" s="1160">
        <v>21000</v>
      </c>
      <c r="I15" s="1160">
        <f t="shared" si="7"/>
        <v>21407</v>
      </c>
      <c r="J15" s="1160">
        <v>29600</v>
      </c>
      <c r="K15" s="1160">
        <f t="shared" si="7"/>
        <v>31628</v>
      </c>
      <c r="L15" s="1160">
        <v>0</v>
      </c>
      <c r="M15" s="1160">
        <f t="shared" si="7"/>
        <v>0</v>
      </c>
      <c r="N15" s="1160">
        <v>0</v>
      </c>
      <c r="O15" s="1160">
        <f t="shared" si="7"/>
        <v>0</v>
      </c>
      <c r="P15" s="1160">
        <v>0</v>
      </c>
      <c r="Q15" s="1160">
        <f t="shared" si="7"/>
        <v>0</v>
      </c>
      <c r="R15" s="1160">
        <v>0</v>
      </c>
      <c r="S15" s="1160">
        <f t="shared" si="7"/>
        <v>0</v>
      </c>
      <c r="T15" s="1160">
        <v>0</v>
      </c>
      <c r="U15" s="1160">
        <f t="shared" si="7"/>
        <v>0</v>
      </c>
      <c r="V15" s="1160">
        <v>0</v>
      </c>
      <c r="W15" s="1160">
        <f t="shared" si="7"/>
        <v>0</v>
      </c>
      <c r="X15" s="1160">
        <v>0</v>
      </c>
      <c r="Y15" s="1160">
        <f t="shared" si="7"/>
        <v>0</v>
      </c>
      <c r="Z15" s="1160">
        <v>0</v>
      </c>
      <c r="AA15" s="1160">
        <f t="shared" si="7"/>
        <v>0</v>
      </c>
      <c r="AB15" s="1160">
        <v>0</v>
      </c>
      <c r="AC15" s="1160">
        <f t="shared" si="7"/>
        <v>0</v>
      </c>
      <c r="AD15" s="1160">
        <v>0</v>
      </c>
      <c r="AE15" s="1160">
        <f t="shared" si="7"/>
        <v>0</v>
      </c>
      <c r="AF15" s="1160">
        <v>0</v>
      </c>
      <c r="AG15" s="1160">
        <f t="shared" si="7"/>
        <v>0</v>
      </c>
      <c r="AH15" s="1160">
        <v>0</v>
      </c>
      <c r="AI15" s="1160">
        <f t="shared" si="7"/>
        <v>0</v>
      </c>
      <c r="AJ15" s="1160">
        <v>0</v>
      </c>
      <c r="AK15" s="1160">
        <f>+AK16+AK17+AK18</f>
        <v>0</v>
      </c>
      <c r="AL15" s="1160">
        <v>0</v>
      </c>
      <c r="AM15" s="1160">
        <f>+AM16+AM17+AM18</f>
        <v>0</v>
      </c>
      <c r="AN15" s="1160">
        <v>0</v>
      </c>
      <c r="AO15" s="1160">
        <f>+AO16+AO17+AO18</f>
        <v>0</v>
      </c>
      <c r="AP15" s="1160">
        <v>0</v>
      </c>
      <c r="AQ15" s="1160">
        <f>+AQ16+AQ17+AQ18</f>
        <v>0</v>
      </c>
      <c r="AR15" s="1160">
        <v>0</v>
      </c>
      <c r="AS15" s="1160">
        <f>+AS16+AS17+AS18</f>
        <v>0</v>
      </c>
      <c r="AT15" s="1160">
        <v>0</v>
      </c>
      <c r="AU15" s="1160">
        <f>+AU16+AU17+AU18</f>
        <v>0</v>
      </c>
      <c r="AV15" s="1160">
        <v>0</v>
      </c>
      <c r="AW15" s="1160">
        <f>+AW16+AW17+AW18</f>
        <v>0</v>
      </c>
      <c r="AX15" s="1160">
        <v>0</v>
      </c>
      <c r="AY15" s="1160">
        <f>+AY16+AY17+AY18</f>
        <v>0</v>
      </c>
      <c r="AZ15" s="1160">
        <v>0</v>
      </c>
      <c r="BA15" s="1160">
        <f>+BA16+BA17+BA18</f>
        <v>0</v>
      </c>
      <c r="BB15" s="1154"/>
      <c r="BC15" s="1154"/>
      <c r="BD15" s="1154"/>
      <c r="BF15" s="1149">
        <f t="shared" si="2"/>
        <v>50600</v>
      </c>
      <c r="BG15" s="1149">
        <f t="shared" si="3"/>
        <v>53035</v>
      </c>
      <c r="BH15" s="1149" t="e">
        <f>SUM(#REF!,#REF!,#REF!,#REF!,#REF!,#REF!,#REF!,#REF!,#REF!,#REF!,#REF!,#REF!,#REF!,#REF!,#REF!,#REF!,#REF!,#REF!,#REF!,#REF!,#REF!,#REF!)</f>
        <v>#REF!</v>
      </c>
      <c r="BJ15" s="1149">
        <f>BF15+'12B'!AS15+'12C'!M15</f>
        <v>82900</v>
      </c>
      <c r="BK15" s="1149">
        <f>BG15+'12B'!AT15+'12C'!S15</f>
        <v>58753</v>
      </c>
      <c r="BL15" s="1149" t="e">
        <f>BH15+'12B'!AU15+'12C'!T15</f>
        <v>#REF!</v>
      </c>
    </row>
    <row r="16" spans="1:64" s="1151" customFormat="1" ht="15">
      <c r="A16" s="1162"/>
      <c r="B16" s="1168" t="s">
        <v>702</v>
      </c>
      <c r="C16" s="1246" t="s">
        <v>558</v>
      </c>
      <c r="D16" s="1180">
        <v>0</v>
      </c>
      <c r="E16" s="1180"/>
      <c r="F16" s="1180">
        <v>0</v>
      </c>
      <c r="G16" s="1180"/>
      <c r="H16" s="1180">
        <v>0</v>
      </c>
      <c r="I16" s="1180"/>
      <c r="J16" s="1180">
        <v>0</v>
      </c>
      <c r="K16" s="1180"/>
      <c r="L16" s="1180">
        <v>0</v>
      </c>
      <c r="M16" s="1180"/>
      <c r="N16" s="1180">
        <v>0</v>
      </c>
      <c r="O16" s="1180"/>
      <c r="P16" s="1180">
        <v>0</v>
      </c>
      <c r="Q16" s="1180"/>
      <c r="R16" s="1180">
        <v>0</v>
      </c>
      <c r="S16" s="1180"/>
      <c r="T16" s="1180">
        <v>0</v>
      </c>
      <c r="U16" s="1180"/>
      <c r="V16" s="1180">
        <v>0</v>
      </c>
      <c r="W16" s="1180"/>
      <c r="X16" s="1180">
        <v>0</v>
      </c>
      <c r="Y16" s="1180"/>
      <c r="Z16" s="1180">
        <v>0</v>
      </c>
      <c r="AA16" s="1180"/>
      <c r="AB16" s="1180">
        <v>0</v>
      </c>
      <c r="AC16" s="1180"/>
      <c r="AD16" s="1180">
        <v>0</v>
      </c>
      <c r="AE16" s="1180"/>
      <c r="AF16" s="1180">
        <v>0</v>
      </c>
      <c r="AG16" s="1180"/>
      <c r="AH16" s="1180">
        <v>0</v>
      </c>
      <c r="AI16" s="1180"/>
      <c r="AJ16" s="1180">
        <v>0</v>
      </c>
      <c r="AK16" s="1180"/>
      <c r="AL16" s="1180">
        <v>0</v>
      </c>
      <c r="AM16" s="1180"/>
      <c r="AN16" s="1180">
        <v>0</v>
      </c>
      <c r="AO16" s="1180"/>
      <c r="AP16" s="1180">
        <v>0</v>
      </c>
      <c r="AQ16" s="1180"/>
      <c r="AR16" s="1180">
        <v>0</v>
      </c>
      <c r="AS16" s="1180"/>
      <c r="AT16" s="1180">
        <v>0</v>
      </c>
      <c r="AU16" s="1180"/>
      <c r="AV16" s="1180">
        <v>0</v>
      </c>
      <c r="AW16" s="1180"/>
      <c r="AX16" s="1180">
        <v>0</v>
      </c>
      <c r="AY16" s="1180"/>
      <c r="AZ16" s="1180">
        <v>0</v>
      </c>
      <c r="BA16" s="1180"/>
      <c r="BB16" s="146"/>
      <c r="BC16" s="146"/>
      <c r="BD16" s="146"/>
      <c r="BF16" s="1149">
        <f t="shared" si="2"/>
        <v>0</v>
      </c>
      <c r="BG16" s="1149">
        <f t="shared" si="3"/>
        <v>0</v>
      </c>
      <c r="BH16" s="1149" t="e">
        <f>SUM(#REF!,#REF!,#REF!,#REF!,#REF!,#REF!,#REF!,#REF!,#REF!,#REF!,#REF!,#REF!,#REF!,#REF!,#REF!,#REF!,#REF!,#REF!,#REF!,#REF!,#REF!,#REF!)</f>
        <v>#REF!</v>
      </c>
      <c r="BJ16" s="1149">
        <f>BF16+'12B'!AS16+'12C'!M16</f>
        <v>30500</v>
      </c>
      <c r="BK16" s="1149">
        <f>BG16+'12B'!AT16+'12C'!S16</f>
        <v>3823</v>
      </c>
      <c r="BL16" s="1149" t="e">
        <f>BH16+'12B'!AU16+'12C'!T16</f>
        <v>#REF!</v>
      </c>
    </row>
    <row r="17" spans="1:64" s="1151" customFormat="1" ht="22.5">
      <c r="A17" s="1162"/>
      <c r="B17" s="1168" t="s">
        <v>703</v>
      </c>
      <c r="C17" s="1181" t="s">
        <v>701</v>
      </c>
      <c r="D17" s="1180">
        <v>0</v>
      </c>
      <c r="E17" s="1180"/>
      <c r="F17" s="1180">
        <v>0</v>
      </c>
      <c r="G17" s="1180"/>
      <c r="H17" s="1180">
        <v>21000</v>
      </c>
      <c r="I17" s="1180">
        <v>21407</v>
      </c>
      <c r="J17" s="1180">
        <v>29600</v>
      </c>
      <c r="K17" s="1180">
        <v>31628</v>
      </c>
      <c r="L17" s="1180">
        <v>0</v>
      </c>
      <c r="M17" s="1180"/>
      <c r="N17" s="1180">
        <v>0</v>
      </c>
      <c r="O17" s="1180"/>
      <c r="P17" s="1180">
        <v>0</v>
      </c>
      <c r="Q17" s="1180"/>
      <c r="R17" s="1180">
        <v>0</v>
      </c>
      <c r="S17" s="1180"/>
      <c r="T17" s="1180">
        <v>0</v>
      </c>
      <c r="U17" s="1180"/>
      <c r="V17" s="1180">
        <v>0</v>
      </c>
      <c r="W17" s="1180"/>
      <c r="X17" s="1180">
        <v>0</v>
      </c>
      <c r="Y17" s="1180"/>
      <c r="Z17" s="1180">
        <v>0</v>
      </c>
      <c r="AA17" s="1180"/>
      <c r="AB17" s="1180">
        <v>0</v>
      </c>
      <c r="AC17" s="1180"/>
      <c r="AD17" s="1180">
        <v>0</v>
      </c>
      <c r="AE17" s="1180"/>
      <c r="AF17" s="1180">
        <v>0</v>
      </c>
      <c r="AG17" s="1180"/>
      <c r="AH17" s="1180">
        <v>0</v>
      </c>
      <c r="AI17" s="1180"/>
      <c r="AJ17" s="1180">
        <v>0</v>
      </c>
      <c r="AK17" s="1180"/>
      <c r="AL17" s="1180">
        <v>0</v>
      </c>
      <c r="AM17" s="1180"/>
      <c r="AN17" s="1180">
        <v>0</v>
      </c>
      <c r="AO17" s="1180"/>
      <c r="AP17" s="1180">
        <v>0</v>
      </c>
      <c r="AQ17" s="1180"/>
      <c r="AR17" s="1180">
        <v>0</v>
      </c>
      <c r="AS17" s="1180"/>
      <c r="AT17" s="1180">
        <v>0</v>
      </c>
      <c r="AU17" s="1180"/>
      <c r="AV17" s="1180">
        <v>0</v>
      </c>
      <c r="AW17" s="1180"/>
      <c r="AX17" s="1180">
        <v>0</v>
      </c>
      <c r="AY17" s="1180"/>
      <c r="AZ17" s="1180">
        <v>0</v>
      </c>
      <c r="BA17" s="1180"/>
      <c r="BB17" s="146"/>
      <c r="BC17" s="146"/>
      <c r="BD17" s="146"/>
      <c r="BF17" s="1149">
        <f t="shared" si="2"/>
        <v>50600</v>
      </c>
      <c r="BG17" s="1149">
        <f t="shared" si="3"/>
        <v>53035</v>
      </c>
      <c r="BH17" s="1149" t="e">
        <f>SUM(#REF!,#REF!,#REF!,#REF!,#REF!,#REF!,#REF!,#REF!,#REF!,#REF!,#REF!,#REF!,#REF!,#REF!,#REF!,#REF!,#REF!,#REF!,#REF!,#REF!,#REF!,#REF!)</f>
        <v>#REF!</v>
      </c>
      <c r="BJ17" s="1149">
        <f>BF17+'12B'!AS17+'12C'!M17</f>
        <v>50600</v>
      </c>
      <c r="BK17" s="1149">
        <f>BG17+'12B'!AT17+'12C'!S17</f>
        <v>53035</v>
      </c>
      <c r="BL17" s="1149" t="e">
        <f>BH17+'12B'!AU17+'12C'!T17</f>
        <v>#REF!</v>
      </c>
    </row>
    <row r="18" spans="1:64" s="1151" customFormat="1" ht="12" customHeight="1" thickBot="1">
      <c r="A18" s="1167"/>
      <c r="B18" s="1168" t="s">
        <v>793</v>
      </c>
      <c r="C18" s="1248" t="s">
        <v>741</v>
      </c>
      <c r="D18" s="138">
        <v>0</v>
      </c>
      <c r="E18" s="138"/>
      <c r="F18" s="138">
        <v>0</v>
      </c>
      <c r="G18" s="138"/>
      <c r="H18" s="138">
        <v>0</v>
      </c>
      <c r="I18" s="138"/>
      <c r="J18" s="138">
        <v>0</v>
      </c>
      <c r="K18" s="138"/>
      <c r="L18" s="138">
        <v>0</v>
      </c>
      <c r="M18" s="138"/>
      <c r="N18" s="138">
        <v>0</v>
      </c>
      <c r="O18" s="138"/>
      <c r="P18" s="138">
        <v>0</v>
      </c>
      <c r="Q18" s="138"/>
      <c r="R18" s="138">
        <v>0</v>
      </c>
      <c r="S18" s="138"/>
      <c r="T18" s="138">
        <v>0</v>
      </c>
      <c r="U18" s="138"/>
      <c r="V18" s="138">
        <v>0</v>
      </c>
      <c r="W18" s="138"/>
      <c r="X18" s="138">
        <v>0</v>
      </c>
      <c r="Y18" s="138"/>
      <c r="Z18" s="138">
        <v>0</v>
      </c>
      <c r="AA18" s="138"/>
      <c r="AB18" s="138">
        <v>0</v>
      </c>
      <c r="AC18" s="138"/>
      <c r="AD18" s="138">
        <v>0</v>
      </c>
      <c r="AE18" s="138"/>
      <c r="AF18" s="138">
        <v>0</v>
      </c>
      <c r="AG18" s="138"/>
      <c r="AH18" s="138">
        <v>0</v>
      </c>
      <c r="AI18" s="138"/>
      <c r="AJ18" s="138">
        <v>0</v>
      </c>
      <c r="AK18" s="138"/>
      <c r="AL18" s="138">
        <v>0</v>
      </c>
      <c r="AM18" s="138"/>
      <c r="AN18" s="138">
        <v>0</v>
      </c>
      <c r="AO18" s="138"/>
      <c r="AP18" s="138">
        <v>0</v>
      </c>
      <c r="AQ18" s="138"/>
      <c r="AR18" s="138">
        <v>0</v>
      </c>
      <c r="AS18" s="138"/>
      <c r="AT18" s="138">
        <v>0</v>
      </c>
      <c r="AU18" s="138"/>
      <c r="AV18" s="138">
        <v>0</v>
      </c>
      <c r="AW18" s="138"/>
      <c r="AX18" s="138">
        <v>0</v>
      </c>
      <c r="AY18" s="138"/>
      <c r="AZ18" s="138">
        <v>0</v>
      </c>
      <c r="BA18" s="138"/>
      <c r="BB18" s="146"/>
      <c r="BC18" s="146"/>
      <c r="BD18" s="146"/>
      <c r="BF18" s="1149">
        <f t="shared" si="2"/>
        <v>0</v>
      </c>
      <c r="BG18" s="1149">
        <f t="shared" si="3"/>
        <v>0</v>
      </c>
      <c r="BH18" s="1149" t="e">
        <f>SUM(#REF!,#REF!,#REF!,#REF!,#REF!,#REF!,#REF!,#REF!,#REF!,#REF!,#REF!,#REF!,#REF!,#REF!,#REF!,#REF!,#REF!,#REF!,#REF!,#REF!,#REF!,#REF!)</f>
        <v>#REF!</v>
      </c>
      <c r="BJ18" s="1149">
        <f>BF18+'12B'!AS18+'12C'!M18</f>
        <v>1800</v>
      </c>
      <c r="BK18" s="1149">
        <f>BG18+'12B'!AT18+'12C'!S18</f>
        <v>1895</v>
      </c>
      <c r="BL18" s="1149" t="e">
        <f>BH18+'12B'!AU18+'12C'!T18</f>
        <v>#REF!</v>
      </c>
    </row>
    <row r="19" spans="1:64" s="1151" customFormat="1" ht="12" customHeight="1" thickBot="1">
      <c r="A19" s="1158" t="s">
        <v>604</v>
      </c>
      <c r="B19" s="1200"/>
      <c r="C19" s="1197" t="s">
        <v>742</v>
      </c>
      <c r="D19" s="195">
        <v>0</v>
      </c>
      <c r="E19" s="195"/>
      <c r="F19" s="195">
        <v>0</v>
      </c>
      <c r="G19" s="195"/>
      <c r="H19" s="195">
        <v>0</v>
      </c>
      <c r="I19" s="195"/>
      <c r="J19" s="195">
        <v>0</v>
      </c>
      <c r="K19" s="195"/>
      <c r="L19" s="195">
        <v>0</v>
      </c>
      <c r="M19" s="195"/>
      <c r="N19" s="195">
        <v>0</v>
      </c>
      <c r="O19" s="195"/>
      <c r="P19" s="195">
        <v>0</v>
      </c>
      <c r="Q19" s="195"/>
      <c r="R19" s="195">
        <v>0</v>
      </c>
      <c r="S19" s="195"/>
      <c r="T19" s="195">
        <v>0</v>
      </c>
      <c r="U19" s="195"/>
      <c r="V19" s="195">
        <v>0</v>
      </c>
      <c r="W19" s="195"/>
      <c r="X19" s="195">
        <v>0</v>
      </c>
      <c r="Y19" s="195"/>
      <c r="Z19" s="195">
        <v>0</v>
      </c>
      <c r="AA19" s="195"/>
      <c r="AB19" s="195">
        <v>0</v>
      </c>
      <c r="AC19" s="195"/>
      <c r="AD19" s="195">
        <v>0</v>
      </c>
      <c r="AE19" s="195"/>
      <c r="AF19" s="195">
        <v>0</v>
      </c>
      <c r="AG19" s="195"/>
      <c r="AH19" s="195">
        <v>0</v>
      </c>
      <c r="AI19" s="195"/>
      <c r="AJ19" s="195">
        <v>0</v>
      </c>
      <c r="AK19" s="195"/>
      <c r="AL19" s="195">
        <v>0</v>
      </c>
      <c r="AM19" s="195"/>
      <c r="AN19" s="195">
        <v>0</v>
      </c>
      <c r="AO19" s="195"/>
      <c r="AP19" s="195">
        <v>0</v>
      </c>
      <c r="AQ19" s="195"/>
      <c r="AR19" s="195">
        <v>0</v>
      </c>
      <c r="AS19" s="195"/>
      <c r="AT19" s="195">
        <v>0</v>
      </c>
      <c r="AU19" s="195"/>
      <c r="AV19" s="195">
        <v>0</v>
      </c>
      <c r="AW19" s="195">
        <v>154</v>
      </c>
      <c r="AX19" s="195">
        <v>0</v>
      </c>
      <c r="AY19" s="195"/>
      <c r="AZ19" s="195">
        <v>0</v>
      </c>
      <c r="BA19" s="195"/>
      <c r="BB19" s="1240"/>
      <c r="BC19" s="1240"/>
      <c r="BD19" s="1240"/>
      <c r="BF19" s="1149">
        <f t="shared" si="2"/>
        <v>0</v>
      </c>
      <c r="BG19" s="1149">
        <f t="shared" si="3"/>
        <v>0</v>
      </c>
      <c r="BH19" s="1149" t="e">
        <f>SUM(#REF!,#REF!,#REF!,#REF!,#REF!,#REF!,#REF!,#REF!,#REF!,#REF!,#REF!,#REF!,#REF!,#REF!,#REF!,#REF!,#REF!,#REF!,#REF!,#REF!,#REF!,#REF!)</f>
        <v>#REF!</v>
      </c>
      <c r="BJ19" s="1149">
        <f>BF19+'12B'!AS19+'12C'!M19</f>
        <v>15892</v>
      </c>
      <c r="BK19" s="1149">
        <f>BG19+'12B'!AT19+'12C'!S19</f>
        <v>12363</v>
      </c>
      <c r="BL19" s="1149" t="e">
        <f>BH19+'12B'!AU19+'12C'!T19</f>
        <v>#REF!</v>
      </c>
    </row>
    <row r="20" spans="1:64" s="1150" customFormat="1" ht="12" customHeight="1" thickBot="1">
      <c r="A20" s="1249" t="s">
        <v>605</v>
      </c>
      <c r="B20" s="1250"/>
      <c r="C20" s="1197" t="s">
        <v>559</v>
      </c>
      <c r="D20" s="1251">
        <f aca="true" t="shared" si="8" ref="D20:AZ20">+D5+D6+D7+D8+D9+D12+D15+D19</f>
        <v>0</v>
      </c>
      <c r="E20" s="1251">
        <f t="shared" si="8"/>
        <v>0</v>
      </c>
      <c r="F20" s="1251">
        <f t="shared" si="8"/>
        <v>0</v>
      </c>
      <c r="G20" s="1251">
        <f t="shared" si="8"/>
        <v>0</v>
      </c>
      <c r="H20" s="1251">
        <f t="shared" si="8"/>
        <v>21570</v>
      </c>
      <c r="I20" s="1251">
        <f t="shared" si="8"/>
        <v>22247</v>
      </c>
      <c r="J20" s="1251">
        <f t="shared" si="8"/>
        <v>52616</v>
      </c>
      <c r="K20" s="1251">
        <f t="shared" si="8"/>
        <v>56019</v>
      </c>
      <c r="L20" s="1251">
        <f t="shared" si="8"/>
        <v>0</v>
      </c>
      <c r="M20" s="1251">
        <f t="shared" si="8"/>
        <v>346</v>
      </c>
      <c r="N20" s="1251">
        <f t="shared" si="8"/>
        <v>0</v>
      </c>
      <c r="O20" s="1251">
        <f t="shared" si="8"/>
        <v>0</v>
      </c>
      <c r="P20" s="1251">
        <f t="shared" si="8"/>
        <v>31725</v>
      </c>
      <c r="Q20" s="1251">
        <f t="shared" si="8"/>
        <v>2</v>
      </c>
      <c r="R20" s="1251">
        <f t="shared" si="8"/>
        <v>268</v>
      </c>
      <c r="S20" s="1251">
        <f t="shared" si="8"/>
        <v>268</v>
      </c>
      <c r="T20" s="1251">
        <f t="shared" si="8"/>
        <v>58212</v>
      </c>
      <c r="U20" s="1251">
        <f t="shared" si="8"/>
        <v>53226</v>
      </c>
      <c r="V20" s="1251">
        <f t="shared" si="8"/>
        <v>7604</v>
      </c>
      <c r="W20" s="1251">
        <f t="shared" si="8"/>
        <v>7493</v>
      </c>
      <c r="X20" s="1251">
        <f t="shared" si="8"/>
        <v>0</v>
      </c>
      <c r="Y20" s="1251">
        <f t="shared" si="8"/>
        <v>0</v>
      </c>
      <c r="Z20" s="1251">
        <f t="shared" si="8"/>
        <v>0</v>
      </c>
      <c r="AA20" s="1251">
        <f t="shared" si="8"/>
        <v>0</v>
      </c>
      <c r="AB20" s="1251">
        <f t="shared" si="8"/>
        <v>26035</v>
      </c>
      <c r="AC20" s="1251">
        <f t="shared" si="8"/>
        <v>26035</v>
      </c>
      <c r="AD20" s="1251">
        <f t="shared" si="8"/>
        <v>215</v>
      </c>
      <c r="AE20" s="1251">
        <f t="shared" si="8"/>
        <v>215</v>
      </c>
      <c r="AF20" s="1251">
        <f t="shared" si="8"/>
        <v>0</v>
      </c>
      <c r="AG20" s="1251">
        <f t="shared" si="8"/>
        <v>0</v>
      </c>
      <c r="AH20" s="1251">
        <f t="shared" si="8"/>
        <v>20018</v>
      </c>
      <c r="AI20" s="1251">
        <f t="shared" si="8"/>
        <v>21073</v>
      </c>
      <c r="AJ20" s="1251">
        <f t="shared" si="8"/>
        <v>5206</v>
      </c>
      <c r="AK20" s="1251">
        <f t="shared" si="8"/>
        <v>9232</v>
      </c>
      <c r="AL20" s="1251">
        <f t="shared" si="8"/>
        <v>963</v>
      </c>
      <c r="AM20" s="1251">
        <f t="shared" si="8"/>
        <v>970</v>
      </c>
      <c r="AN20" s="1251">
        <f t="shared" si="8"/>
        <v>0</v>
      </c>
      <c r="AO20" s="1251">
        <f t="shared" si="8"/>
        <v>0</v>
      </c>
      <c r="AP20" s="1251">
        <f t="shared" si="8"/>
        <v>0</v>
      </c>
      <c r="AQ20" s="1251">
        <f t="shared" si="8"/>
        <v>0</v>
      </c>
      <c r="AR20" s="1251">
        <f t="shared" si="8"/>
        <v>0</v>
      </c>
      <c r="AS20" s="1251">
        <f t="shared" si="8"/>
        <v>0</v>
      </c>
      <c r="AT20" s="1251">
        <f t="shared" si="8"/>
        <v>0</v>
      </c>
      <c r="AU20" s="1251">
        <f t="shared" si="8"/>
        <v>1732</v>
      </c>
      <c r="AV20" s="1251">
        <f t="shared" si="8"/>
        <v>0</v>
      </c>
      <c r="AW20" s="1251">
        <f t="shared" si="8"/>
        <v>157</v>
      </c>
      <c r="AX20" s="1251">
        <f t="shared" si="8"/>
        <v>0</v>
      </c>
      <c r="AY20" s="1251">
        <f t="shared" si="8"/>
        <v>11</v>
      </c>
      <c r="AZ20" s="1251">
        <f t="shared" si="8"/>
        <v>1123200</v>
      </c>
      <c r="BA20" s="1251">
        <f>+BA5+BA6+BA7+BA8+BA9+BA12+BA15+BA19</f>
        <v>1107525</v>
      </c>
      <c r="BB20" s="1252"/>
      <c r="BC20" s="1252"/>
      <c r="BD20" s="1252"/>
      <c r="BF20" s="1149">
        <f t="shared" si="2"/>
        <v>1342426</v>
      </c>
      <c r="BG20" s="1149">
        <f t="shared" si="3"/>
        <v>1304651</v>
      </c>
      <c r="BH20" s="1149" t="e">
        <f>SUM(#REF!,#REF!,#REF!,#REF!,#REF!,#REF!,#REF!,#REF!,#REF!,#REF!,#REF!,#REF!,#REF!,#REF!,#REF!,#REF!,#REF!,#REF!,#REF!,#REF!,#REF!,#REF!)</f>
        <v>#REF!</v>
      </c>
      <c r="BJ20" s="1149">
        <f>BF20+'12B'!AS20+'12C'!M20</f>
        <v>1582493</v>
      </c>
      <c r="BK20" s="1149">
        <f>BG20+'12B'!AT20+'12C'!S20</f>
        <v>1609458</v>
      </c>
      <c r="BL20" s="1149" t="e">
        <f>BH20+'12B'!AU20+'12C'!T20</f>
        <v>#REF!</v>
      </c>
    </row>
    <row r="21" spans="1:64" s="1150" customFormat="1" ht="12" customHeight="1" thickBot="1">
      <c r="A21" s="1158" t="s">
        <v>606</v>
      </c>
      <c r="B21" s="1223"/>
      <c r="C21" s="1197" t="s">
        <v>745</v>
      </c>
      <c r="D21" s="1178">
        <f aca="true" t="shared" si="9" ref="D21:AZ21">+D22+D23</f>
        <v>0</v>
      </c>
      <c r="E21" s="1178">
        <f t="shared" si="9"/>
        <v>0</v>
      </c>
      <c r="F21" s="1178">
        <f t="shared" si="9"/>
        <v>0</v>
      </c>
      <c r="G21" s="1178">
        <f t="shared" si="9"/>
        <v>0</v>
      </c>
      <c r="H21" s="1178">
        <f t="shared" si="9"/>
        <v>0</v>
      </c>
      <c r="I21" s="1178">
        <f t="shared" si="9"/>
        <v>0</v>
      </c>
      <c r="J21" s="1178">
        <f t="shared" si="9"/>
        <v>0</v>
      </c>
      <c r="K21" s="1178">
        <f t="shared" si="9"/>
        <v>0</v>
      </c>
      <c r="L21" s="1178">
        <f t="shared" si="9"/>
        <v>0</v>
      </c>
      <c r="M21" s="1178">
        <f t="shared" si="9"/>
        <v>0</v>
      </c>
      <c r="N21" s="1178">
        <f t="shared" si="9"/>
        <v>0</v>
      </c>
      <c r="O21" s="1178">
        <f t="shared" si="9"/>
        <v>0</v>
      </c>
      <c r="P21" s="1178">
        <f t="shared" si="9"/>
        <v>0</v>
      </c>
      <c r="Q21" s="1178">
        <f t="shared" si="9"/>
        <v>0</v>
      </c>
      <c r="R21" s="1178">
        <f t="shared" si="9"/>
        <v>0</v>
      </c>
      <c r="S21" s="1178">
        <f t="shared" si="9"/>
        <v>0</v>
      </c>
      <c r="T21" s="1178">
        <f t="shared" si="9"/>
        <v>9068</v>
      </c>
      <c r="U21" s="1178">
        <f t="shared" si="9"/>
        <v>9068</v>
      </c>
      <c r="V21" s="1178">
        <f t="shared" si="9"/>
        <v>0</v>
      </c>
      <c r="W21" s="1178">
        <f t="shared" si="9"/>
        <v>0</v>
      </c>
      <c r="X21" s="1178">
        <f t="shared" si="9"/>
        <v>0</v>
      </c>
      <c r="Y21" s="1178">
        <f t="shared" si="9"/>
        <v>0</v>
      </c>
      <c r="Z21" s="1178">
        <f t="shared" si="9"/>
        <v>0</v>
      </c>
      <c r="AA21" s="1178">
        <f t="shared" si="9"/>
        <v>0</v>
      </c>
      <c r="AB21" s="1178">
        <f t="shared" si="9"/>
        <v>0</v>
      </c>
      <c r="AC21" s="1178">
        <f t="shared" si="9"/>
        <v>0</v>
      </c>
      <c r="AD21" s="1178">
        <f t="shared" si="9"/>
        <v>0</v>
      </c>
      <c r="AE21" s="1178">
        <f t="shared" si="9"/>
        <v>0</v>
      </c>
      <c r="AF21" s="1178">
        <f t="shared" si="9"/>
        <v>0</v>
      </c>
      <c r="AG21" s="1178">
        <f t="shared" si="9"/>
        <v>0</v>
      </c>
      <c r="AH21" s="1178">
        <f t="shared" si="9"/>
        <v>0</v>
      </c>
      <c r="AI21" s="1178">
        <f t="shared" si="9"/>
        <v>0</v>
      </c>
      <c r="AJ21" s="1178">
        <f t="shared" si="9"/>
        <v>0</v>
      </c>
      <c r="AK21" s="1178">
        <f t="shared" si="9"/>
        <v>0</v>
      </c>
      <c r="AL21" s="1178">
        <f t="shared" si="9"/>
        <v>0</v>
      </c>
      <c r="AM21" s="1178">
        <f t="shared" si="9"/>
        <v>0</v>
      </c>
      <c r="AN21" s="1178">
        <f t="shared" si="9"/>
        <v>0</v>
      </c>
      <c r="AO21" s="1178">
        <f t="shared" si="9"/>
        <v>0</v>
      </c>
      <c r="AP21" s="1178">
        <f t="shared" si="9"/>
        <v>0</v>
      </c>
      <c r="AQ21" s="1178">
        <f t="shared" si="9"/>
        <v>108339</v>
      </c>
      <c r="AR21" s="1178">
        <f t="shared" si="9"/>
        <v>0</v>
      </c>
      <c r="AS21" s="1178">
        <f t="shared" si="9"/>
        <v>0</v>
      </c>
      <c r="AT21" s="1178">
        <f t="shared" si="9"/>
        <v>0</v>
      </c>
      <c r="AU21" s="1178">
        <f t="shared" si="9"/>
        <v>0</v>
      </c>
      <c r="AV21" s="1178">
        <f t="shared" si="9"/>
        <v>0</v>
      </c>
      <c r="AW21" s="1178">
        <f t="shared" si="9"/>
        <v>0</v>
      </c>
      <c r="AX21" s="1178">
        <f t="shared" si="9"/>
        <v>0</v>
      </c>
      <c r="AY21" s="1178">
        <f t="shared" si="9"/>
        <v>0</v>
      </c>
      <c r="AZ21" s="1178">
        <f t="shared" si="9"/>
        <v>0</v>
      </c>
      <c r="BA21" s="1178">
        <f>+BA22+BA23</f>
        <v>0</v>
      </c>
      <c r="BB21" s="1154"/>
      <c r="BC21" s="1154"/>
      <c r="BD21" s="1154"/>
      <c r="BF21" s="1149">
        <f t="shared" si="2"/>
        <v>9068</v>
      </c>
      <c r="BG21" s="1149">
        <f t="shared" si="3"/>
        <v>117407</v>
      </c>
      <c r="BH21" s="1149" t="e">
        <f>SUM(#REF!,#REF!,#REF!,#REF!,#REF!,#REF!,#REF!,#REF!,#REF!,#REF!,#REF!,#REF!,#REF!,#REF!,#REF!,#REF!,#REF!,#REF!,#REF!,#REF!,#REF!,#REF!)</f>
        <v>#REF!</v>
      </c>
      <c r="BJ21" s="1149">
        <f>BF21+'12B'!AS21+'12C'!M21</f>
        <v>45953</v>
      </c>
      <c r="BK21" s="1149">
        <f>BG21+'12B'!AT21+'12C'!S21</f>
        <v>144392</v>
      </c>
      <c r="BL21" s="1149" t="e">
        <f>BH21+'12B'!AU21+'12C'!T21</f>
        <v>#REF!</v>
      </c>
    </row>
    <row r="22" spans="1:64" s="1150" customFormat="1" ht="12" customHeight="1">
      <c r="A22" s="1185"/>
      <c r="B22" s="1186" t="s">
        <v>677</v>
      </c>
      <c r="C22" s="1179" t="s">
        <v>560</v>
      </c>
      <c r="D22" s="1253">
        <v>0</v>
      </c>
      <c r="E22" s="1253"/>
      <c r="F22" s="1253">
        <v>0</v>
      </c>
      <c r="G22" s="1253"/>
      <c r="H22" s="1253">
        <v>0</v>
      </c>
      <c r="I22" s="1253"/>
      <c r="J22" s="1253">
        <v>0</v>
      </c>
      <c r="K22" s="1253"/>
      <c r="L22" s="1253">
        <v>0</v>
      </c>
      <c r="M22" s="1253"/>
      <c r="N22" s="1253">
        <v>0</v>
      </c>
      <c r="O22" s="1253"/>
      <c r="P22" s="1253">
        <v>0</v>
      </c>
      <c r="Q22" s="1253"/>
      <c r="R22" s="1253">
        <v>0</v>
      </c>
      <c r="S22" s="1253"/>
      <c r="T22" s="1253">
        <v>9068</v>
      </c>
      <c r="U22" s="1253">
        <v>9068</v>
      </c>
      <c r="V22" s="1253">
        <v>0</v>
      </c>
      <c r="W22" s="1253"/>
      <c r="X22" s="1253">
        <v>0</v>
      </c>
      <c r="Y22" s="1253"/>
      <c r="Z22" s="1253">
        <v>0</v>
      </c>
      <c r="AA22" s="1253"/>
      <c r="AB22" s="1253">
        <v>0</v>
      </c>
      <c r="AC22" s="1253"/>
      <c r="AD22" s="1253">
        <v>0</v>
      </c>
      <c r="AE22" s="1253"/>
      <c r="AF22" s="1253">
        <v>0</v>
      </c>
      <c r="AG22" s="1253"/>
      <c r="AH22" s="1253">
        <v>0</v>
      </c>
      <c r="AI22" s="1253"/>
      <c r="AJ22" s="1253">
        <v>0</v>
      </c>
      <c r="AK22" s="1253"/>
      <c r="AL22" s="1253">
        <v>0</v>
      </c>
      <c r="AM22" s="1253"/>
      <c r="AN22" s="1253">
        <v>0</v>
      </c>
      <c r="AO22" s="1253"/>
      <c r="AP22" s="1253">
        <v>0</v>
      </c>
      <c r="AQ22" s="1253">
        <v>108339</v>
      </c>
      <c r="AR22" s="1253">
        <v>0</v>
      </c>
      <c r="AS22" s="1253"/>
      <c r="AT22" s="1253">
        <v>0</v>
      </c>
      <c r="AU22" s="1253"/>
      <c r="AV22" s="1253">
        <v>0</v>
      </c>
      <c r="AW22" s="1253"/>
      <c r="AX22" s="1253">
        <v>0</v>
      </c>
      <c r="AY22" s="1253"/>
      <c r="AZ22" s="1253">
        <v>0</v>
      </c>
      <c r="BA22" s="1253"/>
      <c r="BB22" s="146"/>
      <c r="BC22" s="146"/>
      <c r="BD22" s="146"/>
      <c r="BF22" s="1149">
        <f t="shared" si="2"/>
        <v>9068</v>
      </c>
      <c r="BG22" s="1149">
        <f t="shared" si="3"/>
        <v>117407</v>
      </c>
      <c r="BH22" s="1149" t="e">
        <f>SUM(#REF!,#REF!,#REF!,#REF!,#REF!,#REF!,#REF!,#REF!,#REF!,#REF!,#REF!,#REF!,#REF!,#REF!,#REF!,#REF!,#REF!,#REF!,#REF!,#REF!,#REF!,#REF!)</f>
        <v>#REF!</v>
      </c>
      <c r="BJ22" s="1149">
        <f>BF22+'12B'!AS22+'12C'!M22</f>
        <v>9068</v>
      </c>
      <c r="BK22" s="1149">
        <f>BG22+'12B'!AT22+'12C'!S22</f>
        <v>117407</v>
      </c>
      <c r="BL22" s="1149" t="e">
        <f>BH22+'12B'!AU22+'12C'!T22</f>
        <v>#REF!</v>
      </c>
    </row>
    <row r="23" spans="1:64" s="1150" customFormat="1" ht="12" customHeight="1" thickBot="1">
      <c r="A23" s="1189"/>
      <c r="B23" s="1190" t="s">
        <v>678</v>
      </c>
      <c r="C23" s="1199" t="s">
        <v>561</v>
      </c>
      <c r="D23" s="1192">
        <v>0</v>
      </c>
      <c r="E23" s="1192"/>
      <c r="F23" s="1192">
        <v>0</v>
      </c>
      <c r="G23" s="1192"/>
      <c r="H23" s="1192">
        <v>0</v>
      </c>
      <c r="I23" s="1192"/>
      <c r="J23" s="1192">
        <v>0</v>
      </c>
      <c r="K23" s="1192"/>
      <c r="L23" s="1192">
        <v>0</v>
      </c>
      <c r="M23" s="1192"/>
      <c r="N23" s="1192">
        <v>0</v>
      </c>
      <c r="O23" s="1192"/>
      <c r="P23" s="1192">
        <v>0</v>
      </c>
      <c r="Q23" s="1192"/>
      <c r="R23" s="1192">
        <v>0</v>
      </c>
      <c r="S23" s="1192"/>
      <c r="T23" s="1192">
        <v>0</v>
      </c>
      <c r="U23" s="1192"/>
      <c r="V23" s="1192">
        <v>0</v>
      </c>
      <c r="W23" s="1192"/>
      <c r="X23" s="1192">
        <v>0</v>
      </c>
      <c r="Y23" s="1192"/>
      <c r="Z23" s="1192">
        <v>0</v>
      </c>
      <c r="AA23" s="1192"/>
      <c r="AB23" s="1192">
        <v>0</v>
      </c>
      <c r="AC23" s="1192"/>
      <c r="AD23" s="1192">
        <v>0</v>
      </c>
      <c r="AE23" s="1192"/>
      <c r="AF23" s="1192">
        <v>0</v>
      </c>
      <c r="AG23" s="1192"/>
      <c r="AH23" s="1192">
        <v>0</v>
      </c>
      <c r="AI23" s="1192"/>
      <c r="AJ23" s="1192">
        <v>0</v>
      </c>
      <c r="AK23" s="1192"/>
      <c r="AL23" s="1192">
        <v>0</v>
      </c>
      <c r="AM23" s="1192"/>
      <c r="AN23" s="1192">
        <v>0</v>
      </c>
      <c r="AO23" s="1192"/>
      <c r="AP23" s="1192">
        <v>0</v>
      </c>
      <c r="AQ23" s="1192"/>
      <c r="AR23" s="1192">
        <v>0</v>
      </c>
      <c r="AS23" s="1192"/>
      <c r="AT23" s="1192">
        <v>0</v>
      </c>
      <c r="AU23" s="1192"/>
      <c r="AV23" s="1192">
        <v>0</v>
      </c>
      <c r="AW23" s="1192"/>
      <c r="AX23" s="1192">
        <v>0</v>
      </c>
      <c r="AY23" s="1192"/>
      <c r="AZ23" s="1192">
        <v>0</v>
      </c>
      <c r="BA23" s="1192"/>
      <c r="BB23" s="146"/>
      <c r="BC23" s="146"/>
      <c r="BD23" s="146"/>
      <c r="BF23" s="1149">
        <f t="shared" si="2"/>
        <v>0</v>
      </c>
      <c r="BG23" s="1149">
        <f t="shared" si="3"/>
        <v>0</v>
      </c>
      <c r="BH23" s="1149" t="e">
        <f>SUM(#REF!,#REF!,#REF!,#REF!,#REF!,#REF!,#REF!,#REF!,#REF!,#REF!,#REF!,#REF!,#REF!,#REF!,#REF!,#REF!,#REF!,#REF!,#REF!,#REF!,#REF!,#REF!)</f>
        <v>#REF!</v>
      </c>
      <c r="BJ23" s="1149">
        <f>BF23+'12B'!AS23+'12C'!M23</f>
        <v>36885</v>
      </c>
      <c r="BK23" s="1149">
        <f>BG23+'12B'!AT23+'12C'!S23</f>
        <v>26985</v>
      </c>
      <c r="BL23" s="1149" t="e">
        <f>BH23+'12B'!AU23+'12C'!T23</f>
        <v>#REF!</v>
      </c>
    </row>
    <row r="24" spans="1:64" s="1151" customFormat="1" ht="12" customHeight="1" thickBot="1">
      <c r="A24" s="1231" t="s">
        <v>607</v>
      </c>
      <c r="B24" s="1254"/>
      <c r="C24" s="1255" t="s">
        <v>562</v>
      </c>
      <c r="D24" s="1160">
        <f aca="true" t="shared" si="10" ref="D24:AZ24">+D20+D21</f>
        <v>0</v>
      </c>
      <c r="E24" s="1160">
        <f t="shared" si="10"/>
        <v>0</v>
      </c>
      <c r="F24" s="1160">
        <f t="shared" si="10"/>
        <v>0</v>
      </c>
      <c r="G24" s="1160">
        <f t="shared" si="10"/>
        <v>0</v>
      </c>
      <c r="H24" s="1160">
        <f t="shared" si="10"/>
        <v>21570</v>
      </c>
      <c r="I24" s="1160">
        <f t="shared" si="10"/>
        <v>22247</v>
      </c>
      <c r="J24" s="1160">
        <f t="shared" si="10"/>
        <v>52616</v>
      </c>
      <c r="K24" s="1160">
        <f t="shared" si="10"/>
        <v>56019</v>
      </c>
      <c r="L24" s="1160">
        <f t="shared" si="10"/>
        <v>0</v>
      </c>
      <c r="M24" s="1160">
        <f t="shared" si="10"/>
        <v>346</v>
      </c>
      <c r="N24" s="1160">
        <f t="shared" si="10"/>
        <v>0</v>
      </c>
      <c r="O24" s="1160">
        <f t="shared" si="10"/>
        <v>0</v>
      </c>
      <c r="P24" s="1160">
        <f t="shared" si="10"/>
        <v>31725</v>
      </c>
      <c r="Q24" s="1160">
        <f t="shared" si="10"/>
        <v>2</v>
      </c>
      <c r="R24" s="1160">
        <f t="shared" si="10"/>
        <v>268</v>
      </c>
      <c r="S24" s="1160">
        <f t="shared" si="10"/>
        <v>268</v>
      </c>
      <c r="T24" s="1160">
        <f t="shared" si="10"/>
        <v>67280</v>
      </c>
      <c r="U24" s="1160">
        <f t="shared" si="10"/>
        <v>62294</v>
      </c>
      <c r="V24" s="1160">
        <f t="shared" si="10"/>
        <v>7604</v>
      </c>
      <c r="W24" s="1160">
        <f t="shared" si="10"/>
        <v>7493</v>
      </c>
      <c r="X24" s="1160">
        <f t="shared" si="10"/>
        <v>0</v>
      </c>
      <c r="Y24" s="1160">
        <f t="shared" si="10"/>
        <v>0</v>
      </c>
      <c r="Z24" s="1160">
        <f t="shared" si="10"/>
        <v>0</v>
      </c>
      <c r="AA24" s="1160">
        <f t="shared" si="10"/>
        <v>0</v>
      </c>
      <c r="AB24" s="1160">
        <f t="shared" si="10"/>
        <v>26035</v>
      </c>
      <c r="AC24" s="1160">
        <f t="shared" si="10"/>
        <v>26035</v>
      </c>
      <c r="AD24" s="1160">
        <f t="shared" si="10"/>
        <v>215</v>
      </c>
      <c r="AE24" s="1160">
        <f t="shared" si="10"/>
        <v>215</v>
      </c>
      <c r="AF24" s="1160">
        <f t="shared" si="10"/>
        <v>0</v>
      </c>
      <c r="AG24" s="1160">
        <f t="shared" si="10"/>
        <v>0</v>
      </c>
      <c r="AH24" s="1160">
        <f t="shared" si="10"/>
        <v>20018</v>
      </c>
      <c r="AI24" s="1160">
        <f t="shared" si="10"/>
        <v>21073</v>
      </c>
      <c r="AJ24" s="1160">
        <f t="shared" si="10"/>
        <v>5206</v>
      </c>
      <c r="AK24" s="1160">
        <f t="shared" si="10"/>
        <v>9232</v>
      </c>
      <c r="AL24" s="1160">
        <f t="shared" si="10"/>
        <v>963</v>
      </c>
      <c r="AM24" s="1160">
        <f t="shared" si="10"/>
        <v>970</v>
      </c>
      <c r="AN24" s="1160">
        <f t="shared" si="10"/>
        <v>0</v>
      </c>
      <c r="AO24" s="1160">
        <f t="shared" si="10"/>
        <v>0</v>
      </c>
      <c r="AP24" s="1160">
        <f t="shared" si="10"/>
        <v>0</v>
      </c>
      <c r="AQ24" s="1160">
        <f t="shared" si="10"/>
        <v>108339</v>
      </c>
      <c r="AR24" s="1160">
        <f t="shared" si="10"/>
        <v>0</v>
      </c>
      <c r="AS24" s="1160">
        <f t="shared" si="10"/>
        <v>0</v>
      </c>
      <c r="AT24" s="1160">
        <f t="shared" si="10"/>
        <v>0</v>
      </c>
      <c r="AU24" s="1160">
        <f t="shared" si="10"/>
        <v>1732</v>
      </c>
      <c r="AV24" s="1160">
        <f t="shared" si="10"/>
        <v>0</v>
      </c>
      <c r="AW24" s="1160">
        <f t="shared" si="10"/>
        <v>157</v>
      </c>
      <c r="AX24" s="1160">
        <f t="shared" si="10"/>
        <v>0</v>
      </c>
      <c r="AY24" s="1160">
        <f t="shared" si="10"/>
        <v>11</v>
      </c>
      <c r="AZ24" s="1160">
        <f t="shared" si="10"/>
        <v>1123200</v>
      </c>
      <c r="BA24" s="1160">
        <f>+BA20+BA21</f>
        <v>1107525</v>
      </c>
      <c r="BB24" s="1154"/>
      <c r="BC24" s="1154">
        <f>SUM(D24,F24,H24,J24,L24,N24,P24,R24,T24,V24,X24,Z24,AB24,AD24,AF24,AH24,AJ24,AL24,AN24,AP24,AR24,AT24,AV24,AX24,AZ24)</f>
        <v>1356700</v>
      </c>
      <c r="BD24" s="1154">
        <f>SUM(E24,G24,I24,K24,M24,O24,Q24,S24,U24,W24,Y24,AA24,AC24,AE24,AG24,AI24,AK24,AM24,AO24,AQ24,AS24,AU24,AW24,AY24,BA24)</f>
        <v>1423958</v>
      </c>
      <c r="BF24" s="1149">
        <f t="shared" si="2"/>
        <v>1351494</v>
      </c>
      <c r="BG24" s="1149">
        <f t="shared" si="3"/>
        <v>1422058</v>
      </c>
      <c r="BH24" s="1149" t="e">
        <f>SUM(#REF!,#REF!,#REF!,#REF!,#REF!,#REF!,#REF!,#REF!,#REF!,#REF!,#REF!,#REF!,#REF!,#REF!,#REF!,#REF!,#REF!,#REF!,#REF!,#REF!,#REF!,#REF!)</f>
        <v>#REF!</v>
      </c>
      <c r="BJ24" s="1149">
        <f>BF24+'12B'!AS24+'12C'!M24</f>
        <v>1628446</v>
      </c>
      <c r="BK24" s="1149">
        <f>BG24+'12B'!AT24+'12C'!S24</f>
        <v>1753850</v>
      </c>
      <c r="BL24" s="1149" t="e">
        <f>BH24+'12B'!AU24+'12C'!T24</f>
        <v>#REF!</v>
      </c>
    </row>
    <row r="25" spans="1:64" s="1151" customFormat="1" ht="15" customHeight="1" thickBot="1">
      <c r="A25" s="1152"/>
      <c r="B25" s="1152"/>
      <c r="C25" s="1153"/>
      <c r="D25" s="1154"/>
      <c r="E25" s="1154"/>
      <c r="F25" s="1154"/>
      <c r="G25" s="1154"/>
      <c r="H25" s="1154"/>
      <c r="I25" s="1154"/>
      <c r="J25" s="1154"/>
      <c r="K25" s="1154"/>
      <c r="L25" s="1154"/>
      <c r="M25" s="1154"/>
      <c r="N25" s="1154"/>
      <c r="O25" s="1154"/>
      <c r="P25" s="1154"/>
      <c r="Q25" s="1154"/>
      <c r="R25" s="1154"/>
      <c r="S25" s="1154"/>
      <c r="T25" s="1154"/>
      <c r="U25" s="1154"/>
      <c r="V25" s="1154"/>
      <c r="W25" s="1154"/>
      <c r="X25" s="1154"/>
      <c r="Y25" s="1154"/>
      <c r="Z25" s="1154"/>
      <c r="AA25" s="1154"/>
      <c r="AB25" s="1154"/>
      <c r="AC25" s="1154"/>
      <c r="AD25" s="1154"/>
      <c r="AE25" s="1154"/>
      <c r="AF25" s="1154"/>
      <c r="AG25" s="1154"/>
      <c r="AH25" s="1154"/>
      <c r="AI25" s="1154"/>
      <c r="AJ25" s="1154"/>
      <c r="AK25" s="1154"/>
      <c r="AL25" s="1154"/>
      <c r="AM25" s="1154"/>
      <c r="AN25" s="1154"/>
      <c r="AO25" s="1154"/>
      <c r="AP25" s="1154"/>
      <c r="AQ25" s="1154"/>
      <c r="AR25" s="1154"/>
      <c r="AS25" s="1154"/>
      <c r="AT25" s="1154"/>
      <c r="AU25" s="1154"/>
      <c r="AV25" s="1154"/>
      <c r="AW25" s="1154"/>
      <c r="AX25" s="1154"/>
      <c r="AY25" s="1154"/>
      <c r="AZ25" s="1154"/>
      <c r="BA25" s="1154"/>
      <c r="BB25" s="1154"/>
      <c r="BC25" s="1154">
        <f aca="true" t="shared" si="11" ref="BC25:BC60">SUM(D25,F25,H25,J25,L25,N25,P25,R25,T25,V25,X25,Z25,AB25,AD25,AF25,AH25,AJ25,AL25,AN25,AP25,AR25,AT25,AV25,AX25,AZ25)</f>
        <v>0</v>
      </c>
      <c r="BD25" s="1154">
        <f aca="true" t="shared" si="12" ref="BD25:BD60">SUM(E25,G25,I25,K25,M25,O25,Q25,S25,U25,W25,Y25,AA25,AC25,AE25,AG25,AI25,AK25,AM25,AO25,AQ25,AS25,AU25,AW25,AY25,BA25)</f>
        <v>0</v>
      </c>
      <c r="BF25" s="1149">
        <f t="shared" si="2"/>
        <v>0</v>
      </c>
      <c r="BG25" s="1149">
        <f t="shared" si="3"/>
        <v>0</v>
      </c>
      <c r="BH25" s="1149" t="e">
        <f>SUM(#REF!,#REF!,#REF!,#REF!,#REF!,#REF!,#REF!,#REF!,#REF!,#REF!,#REF!,#REF!,#REF!,#REF!,#REF!,#REF!,#REF!,#REF!,#REF!,#REF!,#REF!,#REF!)</f>
        <v>#REF!</v>
      </c>
      <c r="BJ25" s="1149">
        <f>BF25+'12B'!AS25+'12C'!M25</f>
        <v>0</v>
      </c>
      <c r="BK25" s="1149">
        <f>BG25+'12B'!AT25+'12C'!S25</f>
        <v>0</v>
      </c>
      <c r="BL25" s="1149" t="e">
        <f>BH25+'12B'!AU25+'12C'!T25</f>
        <v>#REF!</v>
      </c>
    </row>
    <row r="26" spans="1:64" s="1161" customFormat="1" ht="12" customHeight="1" thickBot="1">
      <c r="A26" s="1158" t="s">
        <v>596</v>
      </c>
      <c r="B26" s="1159"/>
      <c r="C26" s="1159" t="s">
        <v>515</v>
      </c>
      <c r="D26" s="1160">
        <v>4032</v>
      </c>
      <c r="E26" s="1160">
        <f aca="true" t="shared" si="13" ref="E26:BA26">SUM(E27:E31)</f>
        <v>4032</v>
      </c>
      <c r="F26" s="1160">
        <f t="shared" si="13"/>
        <v>22852</v>
      </c>
      <c r="G26" s="1160">
        <f t="shared" si="13"/>
        <v>19464</v>
      </c>
      <c r="H26" s="1160">
        <f t="shared" si="13"/>
        <v>9500</v>
      </c>
      <c r="I26" s="1160">
        <f t="shared" si="13"/>
        <v>10470</v>
      </c>
      <c r="J26" s="1160">
        <f t="shared" si="13"/>
        <v>58531</v>
      </c>
      <c r="K26" s="1160">
        <f t="shared" si="13"/>
        <v>59348</v>
      </c>
      <c r="L26" s="1160">
        <f t="shared" si="13"/>
        <v>1440</v>
      </c>
      <c r="M26" s="1160">
        <f t="shared" si="13"/>
        <v>702</v>
      </c>
      <c r="N26" s="1160">
        <f t="shared" si="13"/>
        <v>9328</v>
      </c>
      <c r="O26" s="1160">
        <f t="shared" si="13"/>
        <v>9328</v>
      </c>
      <c r="P26" s="1160">
        <f t="shared" si="13"/>
        <v>30756</v>
      </c>
      <c r="Q26" s="1160">
        <f t="shared" si="13"/>
        <v>24253</v>
      </c>
      <c r="R26" s="1160">
        <f t="shared" si="13"/>
        <v>55444</v>
      </c>
      <c r="S26" s="1160">
        <f t="shared" si="13"/>
        <v>58835</v>
      </c>
      <c r="T26" s="1160">
        <f t="shared" si="13"/>
        <v>199904</v>
      </c>
      <c r="U26" s="1160">
        <f t="shared" si="13"/>
        <v>176756</v>
      </c>
      <c r="V26" s="1160">
        <f t="shared" si="13"/>
        <v>9519</v>
      </c>
      <c r="W26" s="1160">
        <f t="shared" si="13"/>
        <v>8204</v>
      </c>
      <c r="X26" s="1160">
        <f t="shared" si="13"/>
        <v>200</v>
      </c>
      <c r="Y26" s="1160">
        <f t="shared" si="13"/>
        <v>202</v>
      </c>
      <c r="Z26" s="1160">
        <f t="shared" si="13"/>
        <v>6764</v>
      </c>
      <c r="AA26" s="1160">
        <f t="shared" si="13"/>
        <v>6764</v>
      </c>
      <c r="AB26" s="1160">
        <f t="shared" si="13"/>
        <v>0</v>
      </c>
      <c r="AC26" s="1160">
        <f t="shared" si="13"/>
        <v>0</v>
      </c>
      <c r="AD26" s="1160">
        <f t="shared" si="13"/>
        <v>0</v>
      </c>
      <c r="AE26" s="1160">
        <f t="shared" si="13"/>
        <v>0</v>
      </c>
      <c r="AF26" s="1160">
        <f t="shared" si="13"/>
        <v>2588</v>
      </c>
      <c r="AG26" s="1160">
        <f t="shared" si="13"/>
        <v>2588</v>
      </c>
      <c r="AH26" s="1160">
        <f t="shared" si="13"/>
        <v>24798</v>
      </c>
      <c r="AI26" s="1160">
        <f t="shared" si="13"/>
        <v>24798</v>
      </c>
      <c r="AJ26" s="1160">
        <f t="shared" si="13"/>
        <v>4463</v>
      </c>
      <c r="AK26" s="1160">
        <f t="shared" si="13"/>
        <v>4463</v>
      </c>
      <c r="AL26" s="1160">
        <f t="shared" si="13"/>
        <v>73894</v>
      </c>
      <c r="AM26" s="1160">
        <f t="shared" si="13"/>
        <v>70661</v>
      </c>
      <c r="AN26" s="1160">
        <f t="shared" si="13"/>
        <v>0</v>
      </c>
      <c r="AO26" s="1160">
        <f t="shared" si="13"/>
        <v>0</v>
      </c>
      <c r="AP26" s="1160">
        <f t="shared" si="13"/>
        <v>0</v>
      </c>
      <c r="AQ26" s="1160">
        <f t="shared" si="13"/>
        <v>0</v>
      </c>
      <c r="AR26" s="1160">
        <f t="shared" si="13"/>
        <v>0</v>
      </c>
      <c r="AS26" s="1160">
        <f t="shared" si="13"/>
        <v>0</v>
      </c>
      <c r="AT26" s="1160">
        <f t="shared" si="13"/>
        <v>0</v>
      </c>
      <c r="AU26" s="1160">
        <f t="shared" si="13"/>
        <v>0</v>
      </c>
      <c r="AV26" s="1160">
        <f t="shared" si="13"/>
        <v>0</v>
      </c>
      <c r="AW26" s="1160">
        <f t="shared" si="13"/>
        <v>30</v>
      </c>
      <c r="AX26" s="1160">
        <f>SUM(AX27:AX31)</f>
        <v>0</v>
      </c>
      <c r="AY26" s="1160">
        <f>SUM(AY27:AY31)</f>
        <v>4</v>
      </c>
      <c r="AZ26" s="1160">
        <f t="shared" si="13"/>
        <v>0</v>
      </c>
      <c r="BA26" s="1160">
        <f t="shared" si="13"/>
        <v>0</v>
      </c>
      <c r="BB26" s="1154"/>
      <c r="BC26" s="1154">
        <f t="shared" si="11"/>
        <v>514013</v>
      </c>
      <c r="BD26" s="1154">
        <f t="shared" si="12"/>
        <v>480902</v>
      </c>
      <c r="BF26" s="1149">
        <f t="shared" si="2"/>
        <v>509550</v>
      </c>
      <c r="BG26" s="1149">
        <f t="shared" si="3"/>
        <v>480868</v>
      </c>
      <c r="BH26" s="1149" t="e">
        <f>SUM(#REF!,#REF!,#REF!,#REF!,#REF!,#REF!,#REF!,#REF!,#REF!,#REF!,#REF!,#REF!,#REF!,#REF!,#REF!,#REF!,#REF!,#REF!,#REF!,#REF!,#REF!,#REF!)</f>
        <v>#REF!</v>
      </c>
      <c r="BJ26" s="1149">
        <f>BF26+'12B'!AS26+'12C'!M26</f>
        <v>669882</v>
      </c>
      <c r="BK26" s="1149">
        <f>BG26+'12B'!AT26+'12C'!S26</f>
        <v>624356</v>
      </c>
      <c r="BL26" s="1149" t="e">
        <f>BH26+'12B'!AU26+'12C'!T26</f>
        <v>#REF!</v>
      </c>
    </row>
    <row r="27" spans="1:64" ht="12" customHeight="1">
      <c r="A27" s="1162"/>
      <c r="B27" s="1163" t="s">
        <v>654</v>
      </c>
      <c r="C27" s="1164" t="s">
        <v>627</v>
      </c>
      <c r="D27" s="1165">
        <v>0</v>
      </c>
      <c r="E27" s="1165"/>
      <c r="F27" s="1165">
        <v>0</v>
      </c>
      <c r="G27" s="1165"/>
      <c r="H27" s="1165">
        <v>0</v>
      </c>
      <c r="I27" s="1165"/>
      <c r="J27" s="1165">
        <v>0</v>
      </c>
      <c r="K27" s="1165"/>
      <c r="L27" s="1165">
        <v>0</v>
      </c>
      <c r="M27" s="1165"/>
      <c r="N27" s="1165">
        <v>0</v>
      </c>
      <c r="O27" s="1165"/>
      <c r="P27" s="1165">
        <v>12761</v>
      </c>
      <c r="Q27" s="1165">
        <v>12991</v>
      </c>
      <c r="R27" s="1165">
        <v>0</v>
      </c>
      <c r="S27" s="1165"/>
      <c r="T27" s="1165">
        <v>1036</v>
      </c>
      <c r="U27" s="1165">
        <v>854</v>
      </c>
      <c r="V27" s="1165">
        <v>5441</v>
      </c>
      <c r="W27" s="1165">
        <v>5098</v>
      </c>
      <c r="X27" s="1165">
        <v>0</v>
      </c>
      <c r="Y27" s="1165"/>
      <c r="Z27" s="1165">
        <v>0</v>
      </c>
      <c r="AA27" s="1165"/>
      <c r="AB27" s="1165">
        <v>0</v>
      </c>
      <c r="AC27" s="1165"/>
      <c r="AD27" s="1165">
        <v>0</v>
      </c>
      <c r="AE27" s="1165"/>
      <c r="AF27" s="1165">
        <v>0</v>
      </c>
      <c r="AG27" s="1165"/>
      <c r="AH27" s="1165">
        <v>21624</v>
      </c>
      <c r="AI27" s="1165">
        <v>21624</v>
      </c>
      <c r="AJ27" s="1165">
        <v>3511</v>
      </c>
      <c r="AK27" s="1165">
        <v>3511</v>
      </c>
      <c r="AL27" s="1165">
        <v>0</v>
      </c>
      <c r="AM27" s="1165"/>
      <c r="AN27" s="1165">
        <v>0</v>
      </c>
      <c r="AO27" s="1165"/>
      <c r="AP27" s="1165">
        <v>0</v>
      </c>
      <c r="AQ27" s="1165"/>
      <c r="AR27" s="1165">
        <v>0</v>
      </c>
      <c r="AS27" s="1165"/>
      <c r="AT27" s="1165">
        <v>0</v>
      </c>
      <c r="AU27" s="1165"/>
      <c r="AV27" s="1165">
        <v>0</v>
      </c>
      <c r="AW27" s="1165"/>
      <c r="AX27" s="1165">
        <v>0</v>
      </c>
      <c r="AY27" s="1165"/>
      <c r="AZ27" s="1165">
        <v>0</v>
      </c>
      <c r="BA27" s="1165"/>
      <c r="BB27" s="146"/>
      <c r="BC27" s="1154">
        <f t="shared" si="11"/>
        <v>44373</v>
      </c>
      <c r="BD27" s="1154">
        <f t="shared" si="12"/>
        <v>44078</v>
      </c>
      <c r="BF27" s="1149">
        <f t="shared" si="2"/>
        <v>40862</v>
      </c>
      <c r="BG27" s="1149">
        <f t="shared" si="3"/>
        <v>44078</v>
      </c>
      <c r="BH27" s="1149" t="e">
        <f>SUM(#REF!,#REF!,#REF!,#REF!,#REF!,#REF!,#REF!,#REF!,#REF!,#REF!,#REF!,#REF!,#REF!,#REF!,#REF!,#REF!,#REF!,#REF!,#REF!,#REF!,#REF!,#REF!)</f>
        <v>#REF!</v>
      </c>
      <c r="BJ27" s="1149">
        <f>BF27+'12B'!AS27+'12C'!M27</f>
        <v>58724</v>
      </c>
      <c r="BK27" s="1149">
        <f>BG27+'12B'!AT27+'12C'!S27</f>
        <v>60431</v>
      </c>
      <c r="BL27" s="1149" t="e">
        <f>BH27+'12B'!AU27+'12C'!T27</f>
        <v>#REF!</v>
      </c>
    </row>
    <row r="28" spans="1:64" ht="12" customHeight="1">
      <c r="A28" s="1167"/>
      <c r="B28" s="1168" t="s">
        <v>655</v>
      </c>
      <c r="C28" s="1169" t="s">
        <v>563</v>
      </c>
      <c r="D28" s="192">
        <v>0</v>
      </c>
      <c r="E28" s="192"/>
      <c r="F28" s="192">
        <v>0</v>
      </c>
      <c r="G28" s="192"/>
      <c r="H28" s="192">
        <v>0</v>
      </c>
      <c r="I28" s="192"/>
      <c r="J28" s="192">
        <v>0</v>
      </c>
      <c r="K28" s="192"/>
      <c r="L28" s="192">
        <v>0</v>
      </c>
      <c r="M28" s="192"/>
      <c r="N28" s="192">
        <v>0</v>
      </c>
      <c r="O28" s="192"/>
      <c r="P28" s="192">
        <v>5029</v>
      </c>
      <c r="Q28" s="192">
        <v>4001</v>
      </c>
      <c r="R28" s="192">
        <v>0</v>
      </c>
      <c r="S28" s="192"/>
      <c r="T28" s="192">
        <v>280</v>
      </c>
      <c r="U28" s="192">
        <v>232</v>
      </c>
      <c r="V28" s="192">
        <v>1438</v>
      </c>
      <c r="W28" s="192">
        <v>1364</v>
      </c>
      <c r="X28" s="192">
        <v>0</v>
      </c>
      <c r="Y28" s="192"/>
      <c r="Z28" s="192">
        <v>0</v>
      </c>
      <c r="AA28" s="192"/>
      <c r="AB28" s="192">
        <v>0</v>
      </c>
      <c r="AC28" s="192"/>
      <c r="AD28" s="192">
        <v>0</v>
      </c>
      <c r="AE28" s="192"/>
      <c r="AF28" s="192">
        <v>0</v>
      </c>
      <c r="AG28" s="192"/>
      <c r="AH28" s="192">
        <v>2993</v>
      </c>
      <c r="AI28" s="192">
        <v>2993</v>
      </c>
      <c r="AJ28" s="192">
        <v>470</v>
      </c>
      <c r="AK28" s="192">
        <v>470</v>
      </c>
      <c r="AL28" s="192">
        <v>0</v>
      </c>
      <c r="AM28" s="192"/>
      <c r="AN28" s="192">
        <v>0</v>
      </c>
      <c r="AO28" s="192"/>
      <c r="AP28" s="192">
        <v>0</v>
      </c>
      <c r="AQ28" s="192"/>
      <c r="AR28" s="192">
        <v>0</v>
      </c>
      <c r="AS28" s="192"/>
      <c r="AT28" s="192">
        <v>0</v>
      </c>
      <c r="AU28" s="192"/>
      <c r="AV28" s="192">
        <v>0</v>
      </c>
      <c r="AW28" s="192"/>
      <c r="AX28" s="192">
        <v>0</v>
      </c>
      <c r="AY28" s="192"/>
      <c r="AZ28" s="192">
        <v>0</v>
      </c>
      <c r="BA28" s="192"/>
      <c r="BB28" s="146"/>
      <c r="BC28" s="1154">
        <f t="shared" si="11"/>
        <v>10210</v>
      </c>
      <c r="BD28" s="1154">
        <f t="shared" si="12"/>
        <v>9060</v>
      </c>
      <c r="BF28" s="1149">
        <f t="shared" si="2"/>
        <v>9740</v>
      </c>
      <c r="BG28" s="1149">
        <f t="shared" si="3"/>
        <v>9060</v>
      </c>
      <c r="BH28" s="1149" t="e">
        <f>SUM(#REF!,#REF!,#REF!,#REF!,#REF!,#REF!,#REF!,#REF!,#REF!,#REF!,#REF!,#REF!,#REF!,#REF!,#REF!,#REF!,#REF!,#REF!,#REF!,#REF!,#REF!,#REF!)</f>
        <v>#REF!</v>
      </c>
      <c r="BJ28" s="1149">
        <f>BF28+'12B'!AS28+'12C'!M28</f>
        <v>14258</v>
      </c>
      <c r="BK28" s="1149">
        <f>BG28+'12B'!AT28+'12C'!S28</f>
        <v>12859</v>
      </c>
      <c r="BL28" s="1149" t="e">
        <f>BH28+'12B'!AU28+'12C'!T28</f>
        <v>#REF!</v>
      </c>
    </row>
    <row r="29" spans="1:64" ht="12" customHeight="1">
      <c r="A29" s="1167"/>
      <c r="B29" s="1168" t="s">
        <v>656</v>
      </c>
      <c r="C29" s="1169" t="s">
        <v>676</v>
      </c>
      <c r="D29" s="192">
        <v>4032</v>
      </c>
      <c r="E29" s="192">
        <v>4032</v>
      </c>
      <c r="F29" s="192">
        <v>22852</v>
      </c>
      <c r="G29" s="192">
        <v>19464</v>
      </c>
      <c r="H29" s="192">
        <v>9500</v>
      </c>
      <c r="I29" s="192">
        <v>10470</v>
      </c>
      <c r="J29" s="192">
        <v>58531</v>
      </c>
      <c r="K29" s="192">
        <v>59348</v>
      </c>
      <c r="L29" s="192">
        <v>1440</v>
      </c>
      <c r="M29" s="192">
        <v>702</v>
      </c>
      <c r="N29" s="192">
        <v>9328</v>
      </c>
      <c r="O29" s="192">
        <v>9328</v>
      </c>
      <c r="P29" s="192">
        <v>12966</v>
      </c>
      <c r="Q29" s="192">
        <v>7261</v>
      </c>
      <c r="R29" s="192">
        <v>55444</v>
      </c>
      <c r="S29" s="192">
        <v>58835</v>
      </c>
      <c r="T29" s="192">
        <v>81327</v>
      </c>
      <c r="U29" s="192">
        <v>78211</v>
      </c>
      <c r="V29" s="192">
        <v>2640</v>
      </c>
      <c r="W29" s="192">
        <v>1742</v>
      </c>
      <c r="X29" s="192">
        <v>200</v>
      </c>
      <c r="Y29" s="192">
        <v>202</v>
      </c>
      <c r="Z29" s="192">
        <v>6764</v>
      </c>
      <c r="AA29" s="192">
        <v>6764</v>
      </c>
      <c r="AB29" s="192">
        <v>0</v>
      </c>
      <c r="AC29" s="192"/>
      <c r="AD29" s="192">
        <v>0</v>
      </c>
      <c r="AE29" s="192"/>
      <c r="AF29" s="192">
        <v>0</v>
      </c>
      <c r="AG29" s="192"/>
      <c r="AH29" s="192">
        <v>181</v>
      </c>
      <c r="AI29" s="192">
        <v>181</v>
      </c>
      <c r="AJ29" s="192">
        <v>482</v>
      </c>
      <c r="AK29" s="192">
        <v>482</v>
      </c>
      <c r="AL29" s="192">
        <v>0</v>
      </c>
      <c r="AM29" s="192"/>
      <c r="AN29" s="192">
        <v>0</v>
      </c>
      <c r="AO29" s="192"/>
      <c r="AP29" s="192">
        <v>0</v>
      </c>
      <c r="AQ29" s="192"/>
      <c r="AR29" s="192">
        <v>0</v>
      </c>
      <c r="AS29" s="192"/>
      <c r="AT29" s="192">
        <v>0</v>
      </c>
      <c r="AU29" s="192"/>
      <c r="AV29" s="192">
        <v>0</v>
      </c>
      <c r="AW29" s="192">
        <v>30</v>
      </c>
      <c r="AX29" s="192">
        <v>0</v>
      </c>
      <c r="AY29" s="192">
        <v>4</v>
      </c>
      <c r="AZ29" s="192">
        <v>0</v>
      </c>
      <c r="BA29" s="192"/>
      <c r="BB29" s="146"/>
      <c r="BC29" s="1154">
        <f t="shared" si="11"/>
        <v>265687</v>
      </c>
      <c r="BD29" s="1154">
        <f t="shared" si="12"/>
        <v>257056</v>
      </c>
      <c r="BF29" s="1149">
        <f t="shared" si="2"/>
        <v>265205</v>
      </c>
      <c r="BG29" s="1149">
        <f t="shared" si="3"/>
        <v>257022</v>
      </c>
      <c r="BH29" s="1149" t="e">
        <f>SUM(#REF!,#REF!,#REF!,#REF!,#REF!,#REF!,#REF!,#REF!,#REF!,#REF!,#REF!,#REF!,#REF!,#REF!,#REF!,#REF!,#REF!,#REF!,#REF!,#REF!,#REF!,#REF!)</f>
        <v>#REF!</v>
      </c>
      <c r="BJ29" s="1149">
        <f>BF29+'12B'!AS29+'12C'!M29</f>
        <v>299195</v>
      </c>
      <c r="BK29" s="1149">
        <f>BG29+'12B'!AT29+'12C'!S29</f>
        <v>282937</v>
      </c>
      <c r="BL29" s="1149" t="e">
        <f>BH29+'12B'!AU29+'12C'!T29</f>
        <v>#REF!</v>
      </c>
    </row>
    <row r="30" spans="1:64" ht="12" customHeight="1">
      <c r="A30" s="1167"/>
      <c r="B30" s="1168" t="s">
        <v>657</v>
      </c>
      <c r="C30" s="1169" t="s">
        <v>707</v>
      </c>
      <c r="D30" s="192">
        <v>0</v>
      </c>
      <c r="E30" s="192"/>
      <c r="F30" s="192">
        <v>0</v>
      </c>
      <c r="G30" s="192"/>
      <c r="H30" s="192">
        <v>0</v>
      </c>
      <c r="I30" s="192"/>
      <c r="J30" s="192">
        <v>0</v>
      </c>
      <c r="K30" s="192"/>
      <c r="L30" s="192">
        <v>0</v>
      </c>
      <c r="M30" s="192"/>
      <c r="N30" s="192">
        <v>0</v>
      </c>
      <c r="O30" s="192"/>
      <c r="P30" s="192">
        <v>0</v>
      </c>
      <c r="Q30" s="192"/>
      <c r="R30" s="192">
        <v>0</v>
      </c>
      <c r="S30" s="192"/>
      <c r="T30" s="192">
        <v>0</v>
      </c>
      <c r="U30" s="192"/>
      <c r="V30" s="192">
        <v>0</v>
      </c>
      <c r="W30" s="192"/>
      <c r="X30" s="192">
        <v>0</v>
      </c>
      <c r="Y30" s="192"/>
      <c r="Z30" s="192">
        <v>0</v>
      </c>
      <c r="AA30" s="192"/>
      <c r="AB30" s="192">
        <v>0</v>
      </c>
      <c r="AC30" s="192"/>
      <c r="AD30" s="192">
        <v>0</v>
      </c>
      <c r="AE30" s="192"/>
      <c r="AF30" s="192">
        <v>0</v>
      </c>
      <c r="AG30" s="192"/>
      <c r="AH30" s="192">
        <v>0</v>
      </c>
      <c r="AI30" s="192"/>
      <c r="AJ30" s="192">
        <v>0</v>
      </c>
      <c r="AK30" s="192"/>
      <c r="AL30" s="192">
        <v>0</v>
      </c>
      <c r="AM30" s="192"/>
      <c r="AN30" s="192">
        <v>0</v>
      </c>
      <c r="AO30" s="192"/>
      <c r="AP30" s="192">
        <v>0</v>
      </c>
      <c r="AQ30" s="192"/>
      <c r="AR30" s="192">
        <v>0</v>
      </c>
      <c r="AS30" s="192"/>
      <c r="AT30" s="192">
        <v>0</v>
      </c>
      <c r="AU30" s="192"/>
      <c r="AV30" s="192">
        <v>0</v>
      </c>
      <c r="AW30" s="192"/>
      <c r="AX30" s="192">
        <v>0</v>
      </c>
      <c r="AY30" s="192"/>
      <c r="AZ30" s="192">
        <v>0</v>
      </c>
      <c r="BA30" s="192"/>
      <c r="BB30" s="146"/>
      <c r="BC30" s="1154">
        <f t="shared" si="11"/>
        <v>0</v>
      </c>
      <c r="BD30" s="1154">
        <f t="shared" si="12"/>
        <v>0</v>
      </c>
      <c r="BF30" s="1149">
        <f t="shared" si="2"/>
        <v>0</v>
      </c>
      <c r="BG30" s="1149">
        <f t="shared" si="3"/>
        <v>0</v>
      </c>
      <c r="BH30" s="1149" t="e">
        <f>SUM(#REF!,#REF!,#REF!,#REF!,#REF!,#REF!,#REF!,#REF!,#REF!,#REF!,#REF!,#REF!,#REF!,#REF!,#REF!,#REF!,#REF!,#REF!,#REF!,#REF!,#REF!,#REF!)</f>
        <v>#REF!</v>
      </c>
      <c r="BJ30" s="1149">
        <f>BF30+'12B'!AS30+'12C'!M30</f>
        <v>0</v>
      </c>
      <c r="BK30" s="1149">
        <f>BG30+'12B'!AT30+'12C'!S30</f>
        <v>0</v>
      </c>
      <c r="BL30" s="1149" t="e">
        <f>BH30+'12B'!AU30+'12C'!T30</f>
        <v>#REF!</v>
      </c>
    </row>
    <row r="31" spans="1:64" ht="12" customHeight="1" thickBot="1">
      <c r="A31" s="1167"/>
      <c r="B31" s="1168" t="s">
        <v>665</v>
      </c>
      <c r="C31" s="1169" t="s">
        <v>708</v>
      </c>
      <c r="D31" s="192">
        <f aca="true" t="shared" si="14" ref="D31:AZ31">SUM(D32:D39)</f>
        <v>0</v>
      </c>
      <c r="E31" s="192">
        <f t="shared" si="14"/>
        <v>0</v>
      </c>
      <c r="F31" s="192">
        <f t="shared" si="14"/>
        <v>0</v>
      </c>
      <c r="G31" s="192">
        <f t="shared" si="14"/>
        <v>0</v>
      </c>
      <c r="H31" s="192">
        <f t="shared" si="14"/>
        <v>0</v>
      </c>
      <c r="I31" s="192">
        <f t="shared" si="14"/>
        <v>0</v>
      </c>
      <c r="J31" s="192">
        <f t="shared" si="14"/>
        <v>0</v>
      </c>
      <c r="K31" s="192">
        <f t="shared" si="14"/>
        <v>0</v>
      </c>
      <c r="L31" s="192">
        <f t="shared" si="14"/>
        <v>0</v>
      </c>
      <c r="M31" s="192">
        <f t="shared" si="14"/>
        <v>0</v>
      </c>
      <c r="N31" s="192">
        <f t="shared" si="14"/>
        <v>0</v>
      </c>
      <c r="O31" s="192">
        <f t="shared" si="14"/>
        <v>0</v>
      </c>
      <c r="P31" s="192">
        <f t="shared" si="14"/>
        <v>0</v>
      </c>
      <c r="Q31" s="192">
        <f t="shared" si="14"/>
        <v>0</v>
      </c>
      <c r="R31" s="192">
        <f t="shared" si="14"/>
        <v>0</v>
      </c>
      <c r="S31" s="192">
        <f t="shared" si="14"/>
        <v>0</v>
      </c>
      <c r="T31" s="192">
        <f t="shared" si="14"/>
        <v>117261</v>
      </c>
      <c r="U31" s="192">
        <f t="shared" si="14"/>
        <v>97459</v>
      </c>
      <c r="V31" s="192">
        <f t="shared" si="14"/>
        <v>0</v>
      </c>
      <c r="W31" s="192">
        <f t="shared" si="14"/>
        <v>0</v>
      </c>
      <c r="X31" s="192">
        <f t="shared" si="14"/>
        <v>0</v>
      </c>
      <c r="Y31" s="192">
        <f t="shared" si="14"/>
        <v>0</v>
      </c>
      <c r="Z31" s="192">
        <f t="shared" si="14"/>
        <v>0</v>
      </c>
      <c r="AA31" s="192">
        <f t="shared" si="14"/>
        <v>0</v>
      </c>
      <c r="AB31" s="192">
        <f t="shared" si="14"/>
        <v>0</v>
      </c>
      <c r="AC31" s="192">
        <f t="shared" si="14"/>
        <v>0</v>
      </c>
      <c r="AD31" s="192">
        <f t="shared" si="14"/>
        <v>0</v>
      </c>
      <c r="AE31" s="192">
        <f t="shared" si="14"/>
        <v>0</v>
      </c>
      <c r="AF31" s="192">
        <f t="shared" si="14"/>
        <v>2588</v>
      </c>
      <c r="AG31" s="192">
        <f t="shared" si="14"/>
        <v>2588</v>
      </c>
      <c r="AH31" s="192">
        <f t="shared" si="14"/>
        <v>0</v>
      </c>
      <c r="AI31" s="192">
        <f t="shared" si="14"/>
        <v>0</v>
      </c>
      <c r="AJ31" s="192">
        <f t="shared" si="14"/>
        <v>0</v>
      </c>
      <c r="AK31" s="192">
        <f t="shared" si="14"/>
        <v>0</v>
      </c>
      <c r="AL31" s="192">
        <f t="shared" si="14"/>
        <v>73894</v>
      </c>
      <c r="AM31" s="192">
        <f t="shared" si="14"/>
        <v>70661</v>
      </c>
      <c r="AN31" s="192">
        <f t="shared" si="14"/>
        <v>0</v>
      </c>
      <c r="AO31" s="192">
        <f t="shared" si="14"/>
        <v>0</v>
      </c>
      <c r="AP31" s="192">
        <f t="shared" si="14"/>
        <v>0</v>
      </c>
      <c r="AQ31" s="192">
        <f t="shared" si="14"/>
        <v>0</v>
      </c>
      <c r="AR31" s="192">
        <f t="shared" si="14"/>
        <v>0</v>
      </c>
      <c r="AS31" s="192">
        <f t="shared" si="14"/>
        <v>0</v>
      </c>
      <c r="AT31" s="192">
        <f t="shared" si="14"/>
        <v>0</v>
      </c>
      <c r="AU31" s="192">
        <f t="shared" si="14"/>
        <v>0</v>
      </c>
      <c r="AV31" s="192">
        <f t="shared" si="14"/>
        <v>0</v>
      </c>
      <c r="AW31" s="192">
        <f t="shared" si="14"/>
        <v>0</v>
      </c>
      <c r="AX31" s="192">
        <f t="shared" si="14"/>
        <v>0</v>
      </c>
      <c r="AY31" s="192">
        <f t="shared" si="14"/>
        <v>0</v>
      </c>
      <c r="AZ31" s="192">
        <f t="shared" si="14"/>
        <v>0</v>
      </c>
      <c r="BA31" s="192">
        <f>SUM(BA32:BA39)</f>
        <v>0</v>
      </c>
      <c r="BB31" s="146"/>
      <c r="BC31" s="1154">
        <f t="shared" si="11"/>
        <v>193743</v>
      </c>
      <c r="BD31" s="1154">
        <f t="shared" si="12"/>
        <v>170708</v>
      </c>
      <c r="BF31" s="1149">
        <f t="shared" si="2"/>
        <v>193743</v>
      </c>
      <c r="BG31" s="1149">
        <f t="shared" si="3"/>
        <v>170708</v>
      </c>
      <c r="BH31" s="1149" t="e">
        <f>SUM(#REF!,#REF!,#REF!,#REF!,#REF!,#REF!,#REF!,#REF!,#REF!,#REF!,#REF!,#REF!,#REF!,#REF!,#REF!,#REF!,#REF!,#REF!,#REF!,#REF!,#REF!,#REF!)</f>
        <v>#REF!</v>
      </c>
      <c r="BJ31" s="1149">
        <f>BF31+'12B'!AS31+'12C'!M31</f>
        <v>297705</v>
      </c>
      <c r="BK31" s="1149">
        <f>BG31+'12B'!AT31+'12C'!S31</f>
        <v>268129</v>
      </c>
      <c r="BL31" s="1149" t="e">
        <f>BH31+'12B'!AU31+'12C'!T31</f>
        <v>#REF!</v>
      </c>
    </row>
    <row r="32" spans="1:64" ht="12" customHeight="1" hidden="1">
      <c r="A32" s="1167"/>
      <c r="B32" s="1168" t="s">
        <v>658</v>
      </c>
      <c r="C32" s="1169" t="s">
        <v>726</v>
      </c>
      <c r="D32" s="192">
        <v>0</v>
      </c>
      <c r="E32" s="192"/>
      <c r="F32" s="192">
        <v>0</v>
      </c>
      <c r="G32" s="192"/>
      <c r="H32" s="192">
        <v>0</v>
      </c>
      <c r="I32" s="192"/>
      <c r="J32" s="192">
        <v>0</v>
      </c>
      <c r="K32" s="192"/>
      <c r="L32" s="192">
        <v>0</v>
      </c>
      <c r="M32" s="192"/>
      <c r="N32" s="192">
        <v>0</v>
      </c>
      <c r="O32" s="192"/>
      <c r="P32" s="192">
        <v>0</v>
      </c>
      <c r="Q32" s="192"/>
      <c r="R32" s="192">
        <v>0</v>
      </c>
      <c r="S32" s="192"/>
      <c r="T32" s="192">
        <v>0</v>
      </c>
      <c r="U32" s="192"/>
      <c r="V32" s="192">
        <v>0</v>
      </c>
      <c r="W32" s="192"/>
      <c r="X32" s="192">
        <v>0</v>
      </c>
      <c r="Y32" s="192"/>
      <c r="Z32" s="192">
        <v>0</v>
      </c>
      <c r="AA32" s="192"/>
      <c r="AB32" s="192">
        <v>0</v>
      </c>
      <c r="AC32" s="192"/>
      <c r="AD32" s="192">
        <v>0</v>
      </c>
      <c r="AE32" s="192"/>
      <c r="AF32" s="192">
        <v>0</v>
      </c>
      <c r="AG32" s="192"/>
      <c r="AH32" s="192">
        <v>0</v>
      </c>
      <c r="AI32" s="192"/>
      <c r="AJ32" s="192">
        <v>0</v>
      </c>
      <c r="AK32" s="192"/>
      <c r="AL32" s="192">
        <v>0</v>
      </c>
      <c r="AM32" s="192"/>
      <c r="AN32" s="192">
        <v>0</v>
      </c>
      <c r="AO32" s="192"/>
      <c r="AP32" s="192">
        <v>0</v>
      </c>
      <c r="AQ32" s="192"/>
      <c r="AR32" s="192">
        <v>0</v>
      </c>
      <c r="AS32" s="192"/>
      <c r="AT32" s="192">
        <v>0</v>
      </c>
      <c r="AU32" s="192"/>
      <c r="AV32" s="192">
        <v>0</v>
      </c>
      <c r="AW32" s="192"/>
      <c r="AX32" s="192">
        <v>0</v>
      </c>
      <c r="AY32" s="192"/>
      <c r="AZ32" s="192">
        <v>0</v>
      </c>
      <c r="BA32" s="192"/>
      <c r="BB32" s="146"/>
      <c r="BC32" s="1154">
        <f t="shared" si="11"/>
        <v>0</v>
      </c>
      <c r="BD32" s="1154">
        <f t="shared" si="12"/>
        <v>0</v>
      </c>
      <c r="BF32" s="1149">
        <f t="shared" si="2"/>
        <v>0</v>
      </c>
      <c r="BG32" s="1149">
        <f t="shared" si="3"/>
        <v>0</v>
      </c>
      <c r="BH32" s="1149" t="e">
        <f>SUM(#REF!,#REF!,#REF!,#REF!,#REF!,#REF!,#REF!,#REF!,#REF!,#REF!,#REF!,#REF!,#REF!,#REF!,#REF!,#REF!,#REF!,#REF!,#REF!,#REF!,#REF!,#REF!)</f>
        <v>#REF!</v>
      </c>
      <c r="BJ32" s="1149">
        <f>BF32+'12B'!AS32+'12C'!M32</f>
        <v>0</v>
      </c>
      <c r="BK32" s="1149">
        <f>BG32+'12B'!AT32+'12C'!S32</f>
        <v>0</v>
      </c>
      <c r="BL32" s="1149" t="e">
        <f>BH32+'12B'!AU32+'12C'!T32</f>
        <v>#REF!</v>
      </c>
    </row>
    <row r="33" spans="1:64" ht="12" customHeight="1" hidden="1">
      <c r="A33" s="1167"/>
      <c r="B33" s="1168" t="s">
        <v>659</v>
      </c>
      <c r="C33" s="1170" t="s">
        <v>516</v>
      </c>
      <c r="D33" s="192">
        <v>0</v>
      </c>
      <c r="E33" s="192"/>
      <c r="F33" s="192">
        <v>0</v>
      </c>
      <c r="G33" s="192"/>
      <c r="H33" s="192">
        <v>0</v>
      </c>
      <c r="I33" s="192"/>
      <c r="J33" s="192">
        <v>0</v>
      </c>
      <c r="K33" s="192"/>
      <c r="L33" s="192">
        <v>0</v>
      </c>
      <c r="M33" s="192"/>
      <c r="N33" s="192">
        <v>0</v>
      </c>
      <c r="O33" s="192"/>
      <c r="P33" s="192">
        <v>0</v>
      </c>
      <c r="Q33" s="192"/>
      <c r="R33" s="192">
        <v>0</v>
      </c>
      <c r="S33" s="192"/>
      <c r="T33" s="192">
        <v>0</v>
      </c>
      <c r="U33" s="192"/>
      <c r="V33" s="192">
        <v>0</v>
      </c>
      <c r="W33" s="192"/>
      <c r="X33" s="192">
        <v>0</v>
      </c>
      <c r="Y33" s="192"/>
      <c r="Z33" s="192">
        <v>0</v>
      </c>
      <c r="AA33" s="192"/>
      <c r="AB33" s="192">
        <v>0</v>
      </c>
      <c r="AC33" s="192"/>
      <c r="AD33" s="192">
        <v>0</v>
      </c>
      <c r="AE33" s="192"/>
      <c r="AF33" s="192">
        <v>0</v>
      </c>
      <c r="AG33" s="192"/>
      <c r="AH33" s="192">
        <v>0</v>
      </c>
      <c r="AI33" s="192"/>
      <c r="AJ33" s="192">
        <v>0</v>
      </c>
      <c r="AK33" s="192"/>
      <c r="AL33" s="192">
        <v>73894</v>
      </c>
      <c r="AM33" s="192">
        <v>70661</v>
      </c>
      <c r="AN33" s="192">
        <v>0</v>
      </c>
      <c r="AO33" s="192"/>
      <c r="AP33" s="192">
        <v>0</v>
      </c>
      <c r="AQ33" s="192"/>
      <c r="AR33" s="192">
        <v>0</v>
      </c>
      <c r="AS33" s="192"/>
      <c r="AT33" s="192">
        <v>0</v>
      </c>
      <c r="AU33" s="192"/>
      <c r="AV33" s="192">
        <v>0</v>
      </c>
      <c r="AW33" s="192"/>
      <c r="AX33" s="192">
        <v>0</v>
      </c>
      <c r="AY33" s="192"/>
      <c r="AZ33" s="192">
        <v>0</v>
      </c>
      <c r="BA33" s="192"/>
      <c r="BB33" s="146"/>
      <c r="BC33" s="1154">
        <f t="shared" si="11"/>
        <v>73894</v>
      </c>
      <c r="BD33" s="1154">
        <f t="shared" si="12"/>
        <v>70661</v>
      </c>
      <c r="BF33" s="1149">
        <f t="shared" si="2"/>
        <v>73894</v>
      </c>
      <c r="BG33" s="1149">
        <f t="shared" si="3"/>
        <v>70661</v>
      </c>
      <c r="BH33" s="1149" t="e">
        <f>SUM(#REF!,#REF!,#REF!,#REF!,#REF!,#REF!,#REF!,#REF!,#REF!,#REF!,#REF!,#REF!,#REF!,#REF!,#REF!,#REF!,#REF!,#REF!,#REF!,#REF!,#REF!,#REF!)</f>
        <v>#REF!</v>
      </c>
      <c r="BJ33" s="1149">
        <f>BF33+'12B'!AS33+'12C'!M33</f>
        <v>97746</v>
      </c>
      <c r="BK33" s="1149">
        <f>BG33+'12B'!AT33+'12C'!S33</f>
        <v>89334</v>
      </c>
      <c r="BL33" s="1149" t="e">
        <f>BH33+'12B'!AU33+'12C'!T33</f>
        <v>#REF!</v>
      </c>
    </row>
    <row r="34" spans="1:64" ht="22.5" hidden="1">
      <c r="A34" s="1167"/>
      <c r="B34" s="1168" t="s">
        <v>666</v>
      </c>
      <c r="C34" s="1171" t="s">
        <v>564</v>
      </c>
      <c r="D34" s="192">
        <v>0</v>
      </c>
      <c r="E34" s="192"/>
      <c r="F34" s="192">
        <v>0</v>
      </c>
      <c r="G34" s="192"/>
      <c r="H34" s="192">
        <v>0</v>
      </c>
      <c r="I34" s="192"/>
      <c r="J34" s="192">
        <v>0</v>
      </c>
      <c r="K34" s="192"/>
      <c r="L34" s="192">
        <v>0</v>
      </c>
      <c r="M34" s="192"/>
      <c r="N34" s="192">
        <v>0</v>
      </c>
      <c r="O34" s="192"/>
      <c r="P34" s="192">
        <v>0</v>
      </c>
      <c r="Q34" s="192"/>
      <c r="R34" s="192">
        <v>0</v>
      </c>
      <c r="S34" s="192"/>
      <c r="T34" s="192">
        <v>97146</v>
      </c>
      <c r="U34" s="192">
        <v>97459</v>
      </c>
      <c r="V34" s="192">
        <v>0</v>
      </c>
      <c r="W34" s="192"/>
      <c r="X34" s="192">
        <v>0</v>
      </c>
      <c r="Y34" s="192"/>
      <c r="Z34" s="192">
        <v>0</v>
      </c>
      <c r="AA34" s="192"/>
      <c r="AB34" s="192">
        <v>0</v>
      </c>
      <c r="AC34" s="192"/>
      <c r="AD34" s="192">
        <v>0</v>
      </c>
      <c r="AE34" s="192"/>
      <c r="AF34" s="192">
        <v>2588</v>
      </c>
      <c r="AG34" s="192">
        <v>2588</v>
      </c>
      <c r="AH34" s="192">
        <v>0</v>
      </c>
      <c r="AI34" s="192"/>
      <c r="AJ34" s="192">
        <v>0</v>
      </c>
      <c r="AK34" s="192"/>
      <c r="AL34" s="192">
        <v>0</v>
      </c>
      <c r="AM34" s="192"/>
      <c r="AN34" s="192">
        <v>0</v>
      </c>
      <c r="AO34" s="192"/>
      <c r="AP34" s="192">
        <v>0</v>
      </c>
      <c r="AQ34" s="192"/>
      <c r="AR34" s="192">
        <v>0</v>
      </c>
      <c r="AS34" s="192"/>
      <c r="AT34" s="192">
        <v>0</v>
      </c>
      <c r="AU34" s="192"/>
      <c r="AV34" s="192">
        <v>0</v>
      </c>
      <c r="AW34" s="192"/>
      <c r="AX34" s="192">
        <v>0</v>
      </c>
      <c r="AY34" s="192"/>
      <c r="AZ34" s="192">
        <v>0</v>
      </c>
      <c r="BA34" s="192"/>
      <c r="BB34" s="146"/>
      <c r="BC34" s="1154">
        <f t="shared" si="11"/>
        <v>99734</v>
      </c>
      <c r="BD34" s="1154">
        <f t="shared" si="12"/>
        <v>100047</v>
      </c>
      <c r="BF34" s="1149">
        <f t="shared" si="2"/>
        <v>99734</v>
      </c>
      <c r="BG34" s="1149">
        <f t="shared" si="3"/>
        <v>100047</v>
      </c>
      <c r="BH34" s="1149" t="e">
        <f>SUM(#REF!,#REF!,#REF!,#REF!,#REF!,#REF!,#REF!,#REF!,#REF!,#REF!,#REF!,#REF!,#REF!,#REF!,#REF!,#REF!,#REF!,#REF!,#REF!,#REF!,#REF!,#REF!)</f>
        <v>#REF!</v>
      </c>
      <c r="BJ34" s="1149">
        <f>BF34+'12B'!AS34+'12C'!M34</f>
        <v>121696</v>
      </c>
      <c r="BK34" s="1149">
        <f>BG34+'12B'!AT34+'12C'!S34</f>
        <v>120897</v>
      </c>
      <c r="BL34" s="1149" t="e">
        <f>BH34+'12B'!AU34+'12C'!T34</f>
        <v>#REF!</v>
      </c>
    </row>
    <row r="35" spans="1:64" ht="21.75" customHeight="1" hidden="1">
      <c r="A35" s="1167"/>
      <c r="B35" s="1168" t="s">
        <v>667</v>
      </c>
      <c r="C35" s="1171" t="s">
        <v>565</v>
      </c>
      <c r="D35" s="192">
        <v>0</v>
      </c>
      <c r="E35" s="192"/>
      <c r="F35" s="192">
        <v>0</v>
      </c>
      <c r="G35" s="192"/>
      <c r="H35" s="192">
        <v>0</v>
      </c>
      <c r="I35" s="192"/>
      <c r="J35" s="192">
        <v>0</v>
      </c>
      <c r="K35" s="192"/>
      <c r="L35" s="192">
        <v>0</v>
      </c>
      <c r="M35" s="192"/>
      <c r="N35" s="192">
        <v>0</v>
      </c>
      <c r="O35" s="192"/>
      <c r="P35" s="192">
        <v>0</v>
      </c>
      <c r="Q35" s="192"/>
      <c r="R35" s="192">
        <v>0</v>
      </c>
      <c r="S35" s="192"/>
      <c r="T35" s="192">
        <v>20000</v>
      </c>
      <c r="U35" s="192"/>
      <c r="V35" s="192">
        <v>0</v>
      </c>
      <c r="W35" s="192"/>
      <c r="X35" s="192">
        <v>0</v>
      </c>
      <c r="Y35" s="192"/>
      <c r="Z35" s="192">
        <v>0</v>
      </c>
      <c r="AA35" s="192"/>
      <c r="AB35" s="192">
        <v>0</v>
      </c>
      <c r="AC35" s="192"/>
      <c r="AD35" s="192">
        <v>0</v>
      </c>
      <c r="AE35" s="192"/>
      <c r="AF35" s="192">
        <v>0</v>
      </c>
      <c r="AG35" s="192"/>
      <c r="AH35" s="192">
        <v>0</v>
      </c>
      <c r="AI35" s="192"/>
      <c r="AJ35" s="192">
        <v>0</v>
      </c>
      <c r="AK35" s="192"/>
      <c r="AL35" s="192">
        <v>0</v>
      </c>
      <c r="AM35" s="192"/>
      <c r="AN35" s="192">
        <v>0</v>
      </c>
      <c r="AO35" s="192"/>
      <c r="AP35" s="192">
        <v>0</v>
      </c>
      <c r="AQ35" s="192"/>
      <c r="AR35" s="192">
        <v>0</v>
      </c>
      <c r="AS35" s="192"/>
      <c r="AT35" s="192">
        <v>0</v>
      </c>
      <c r="AU35" s="192"/>
      <c r="AV35" s="192">
        <v>0</v>
      </c>
      <c r="AW35" s="192"/>
      <c r="AX35" s="192">
        <v>0</v>
      </c>
      <c r="AY35" s="192"/>
      <c r="AZ35" s="192">
        <v>0</v>
      </c>
      <c r="BA35" s="192"/>
      <c r="BB35" s="146"/>
      <c r="BC35" s="1154">
        <f t="shared" si="11"/>
        <v>20000</v>
      </c>
      <c r="BD35" s="1154">
        <f t="shared" si="12"/>
        <v>0</v>
      </c>
      <c r="BF35" s="1149">
        <f t="shared" si="2"/>
        <v>20000</v>
      </c>
      <c r="BG35" s="1149">
        <f t="shared" si="3"/>
        <v>0</v>
      </c>
      <c r="BH35" s="1149" t="e">
        <f>SUM(#REF!,#REF!,#REF!,#REF!,#REF!,#REF!,#REF!,#REF!,#REF!,#REF!,#REF!,#REF!,#REF!,#REF!,#REF!,#REF!,#REF!,#REF!,#REF!,#REF!,#REF!,#REF!)</f>
        <v>#REF!</v>
      </c>
      <c r="BJ35" s="1149">
        <f>BF35+'12B'!AS35+'12C'!M35</f>
        <v>78148</v>
      </c>
      <c r="BK35" s="1149">
        <f>BG35+'12B'!AT35+'12C'!S35</f>
        <v>57898</v>
      </c>
      <c r="BL35" s="1149" t="e">
        <f>BH35+'12B'!AU35+'12C'!T35</f>
        <v>#REF!</v>
      </c>
    </row>
    <row r="36" spans="1:64" ht="12" customHeight="1" hidden="1">
      <c r="A36" s="1167"/>
      <c r="B36" s="1168" t="s">
        <v>668</v>
      </c>
      <c r="C36" s="1171" t="s">
        <v>519</v>
      </c>
      <c r="D36" s="192">
        <v>0</v>
      </c>
      <c r="E36" s="192"/>
      <c r="F36" s="192">
        <v>0</v>
      </c>
      <c r="G36" s="192"/>
      <c r="H36" s="192">
        <v>0</v>
      </c>
      <c r="I36" s="192"/>
      <c r="J36" s="192">
        <v>0</v>
      </c>
      <c r="K36" s="192"/>
      <c r="L36" s="192">
        <v>0</v>
      </c>
      <c r="M36" s="192"/>
      <c r="N36" s="192">
        <v>0</v>
      </c>
      <c r="O36" s="192"/>
      <c r="P36" s="192">
        <v>0</v>
      </c>
      <c r="Q36" s="192"/>
      <c r="R36" s="192">
        <v>0</v>
      </c>
      <c r="S36" s="192"/>
      <c r="T36" s="192">
        <v>0</v>
      </c>
      <c r="U36" s="192"/>
      <c r="V36" s="192">
        <v>0</v>
      </c>
      <c r="W36" s="192"/>
      <c r="X36" s="192">
        <v>0</v>
      </c>
      <c r="Y36" s="192"/>
      <c r="Z36" s="192">
        <v>0</v>
      </c>
      <c r="AA36" s="192"/>
      <c r="AB36" s="192">
        <v>0</v>
      </c>
      <c r="AC36" s="192"/>
      <c r="AD36" s="192">
        <v>0</v>
      </c>
      <c r="AE36" s="192"/>
      <c r="AF36" s="192">
        <v>0</v>
      </c>
      <c r="AG36" s="192"/>
      <c r="AH36" s="192">
        <v>0</v>
      </c>
      <c r="AI36" s="192"/>
      <c r="AJ36" s="192">
        <v>0</v>
      </c>
      <c r="AK36" s="192"/>
      <c r="AL36" s="192">
        <v>0</v>
      </c>
      <c r="AM36" s="192"/>
      <c r="AN36" s="192">
        <v>0</v>
      </c>
      <c r="AO36" s="192"/>
      <c r="AP36" s="192">
        <v>0</v>
      </c>
      <c r="AQ36" s="192"/>
      <c r="AR36" s="192">
        <v>0</v>
      </c>
      <c r="AS36" s="192"/>
      <c r="AT36" s="192">
        <v>0</v>
      </c>
      <c r="AU36" s="192"/>
      <c r="AV36" s="192">
        <v>0</v>
      </c>
      <c r="AW36" s="192"/>
      <c r="AX36" s="192">
        <v>0</v>
      </c>
      <c r="AY36" s="192"/>
      <c r="AZ36" s="192">
        <v>0</v>
      </c>
      <c r="BA36" s="192"/>
      <c r="BB36" s="146"/>
      <c r="BC36" s="1154">
        <f t="shared" si="11"/>
        <v>0</v>
      </c>
      <c r="BD36" s="1154">
        <f t="shared" si="12"/>
        <v>0</v>
      </c>
      <c r="BF36" s="1149">
        <f aca="true" t="shared" si="15" ref="BF36:BF60">SUM(D36,F36,H36,J36,L36,N36,P36,R36,T36,V36,X36,Z36,AB36,AD36,AF36,AH36,AL36,AN36,AP36,AR36,AZ36)</f>
        <v>0</v>
      </c>
      <c r="BG36" s="1149">
        <f aca="true" t="shared" si="16" ref="BG36:BG60">SUM(E36,G36,I36,K36,M36,O36,Q36,S36,U36,W36,Y36,AA36,AC36,AE36,AG36,AI36,AM36,AO36,AQ36,AS36,BA36,AK36)</f>
        <v>0</v>
      </c>
      <c r="BH36" s="1149" t="e">
        <f>SUM(#REF!,#REF!,#REF!,#REF!,#REF!,#REF!,#REF!,#REF!,#REF!,#REF!,#REF!,#REF!,#REF!,#REF!,#REF!,#REF!,#REF!,#REF!,#REF!,#REF!,#REF!,#REF!)</f>
        <v>#REF!</v>
      </c>
      <c r="BJ36" s="1149">
        <f>BF36+'12B'!AS36+'12C'!M36</f>
        <v>0</v>
      </c>
      <c r="BK36" s="1149">
        <f>BG36+'12B'!AT36+'12C'!S36</f>
        <v>0</v>
      </c>
      <c r="BL36" s="1149" t="e">
        <f>BH36+'12B'!AU36+'12C'!T36</f>
        <v>#REF!</v>
      </c>
    </row>
    <row r="37" spans="1:64" ht="12" customHeight="1" hidden="1">
      <c r="A37" s="1167"/>
      <c r="B37" s="1168" t="s">
        <v>669</v>
      </c>
      <c r="C37" s="1172" t="s">
        <v>566</v>
      </c>
      <c r="D37" s="192">
        <v>0</v>
      </c>
      <c r="E37" s="192"/>
      <c r="F37" s="192">
        <v>0</v>
      </c>
      <c r="G37" s="192"/>
      <c r="H37" s="192">
        <v>0</v>
      </c>
      <c r="I37" s="192"/>
      <c r="J37" s="192">
        <v>0</v>
      </c>
      <c r="K37" s="192"/>
      <c r="L37" s="192">
        <v>0</v>
      </c>
      <c r="M37" s="192"/>
      <c r="N37" s="192">
        <v>0</v>
      </c>
      <c r="O37" s="192"/>
      <c r="P37" s="192">
        <v>0</v>
      </c>
      <c r="Q37" s="192"/>
      <c r="R37" s="192">
        <v>0</v>
      </c>
      <c r="S37" s="192"/>
      <c r="T37" s="192">
        <v>0</v>
      </c>
      <c r="U37" s="192"/>
      <c r="V37" s="192">
        <v>0</v>
      </c>
      <c r="W37" s="192"/>
      <c r="X37" s="192">
        <v>0</v>
      </c>
      <c r="Y37" s="192"/>
      <c r="Z37" s="192">
        <v>0</v>
      </c>
      <c r="AA37" s="192"/>
      <c r="AB37" s="192">
        <v>0</v>
      </c>
      <c r="AC37" s="192"/>
      <c r="AD37" s="192">
        <v>0</v>
      </c>
      <c r="AE37" s="192"/>
      <c r="AF37" s="192">
        <v>0</v>
      </c>
      <c r="AG37" s="192"/>
      <c r="AH37" s="192">
        <v>0</v>
      </c>
      <c r="AI37" s="192"/>
      <c r="AJ37" s="192">
        <v>0</v>
      </c>
      <c r="AK37" s="192"/>
      <c r="AL37" s="192">
        <v>0</v>
      </c>
      <c r="AM37" s="192"/>
      <c r="AN37" s="192">
        <v>0</v>
      </c>
      <c r="AO37" s="192"/>
      <c r="AP37" s="192">
        <v>0</v>
      </c>
      <c r="AQ37" s="192"/>
      <c r="AR37" s="192">
        <v>0</v>
      </c>
      <c r="AS37" s="192"/>
      <c r="AT37" s="192">
        <v>0</v>
      </c>
      <c r="AU37" s="192"/>
      <c r="AV37" s="192">
        <v>0</v>
      </c>
      <c r="AW37" s="192"/>
      <c r="AX37" s="192">
        <v>0</v>
      </c>
      <c r="AY37" s="192"/>
      <c r="AZ37" s="192">
        <v>0</v>
      </c>
      <c r="BA37" s="192"/>
      <c r="BB37" s="146"/>
      <c r="BC37" s="1154">
        <f t="shared" si="11"/>
        <v>0</v>
      </c>
      <c r="BD37" s="1154">
        <f t="shared" si="12"/>
        <v>0</v>
      </c>
      <c r="BF37" s="1149">
        <f t="shared" si="15"/>
        <v>0</v>
      </c>
      <c r="BG37" s="1149">
        <f t="shared" si="16"/>
        <v>0</v>
      </c>
      <c r="BH37" s="1149" t="e">
        <f>SUM(#REF!,#REF!,#REF!,#REF!,#REF!,#REF!,#REF!,#REF!,#REF!,#REF!,#REF!,#REF!,#REF!,#REF!,#REF!,#REF!,#REF!,#REF!,#REF!,#REF!,#REF!,#REF!)</f>
        <v>#REF!</v>
      </c>
      <c r="BJ37" s="1149">
        <f>BF37+'12B'!AS37+'12C'!M37</f>
        <v>0</v>
      </c>
      <c r="BK37" s="1149">
        <f>BG37+'12B'!AT37+'12C'!S37</f>
        <v>0</v>
      </c>
      <c r="BL37" s="1149" t="e">
        <f>BH37+'12B'!AU37+'12C'!T37</f>
        <v>#REF!</v>
      </c>
    </row>
    <row r="38" spans="1:64" ht="12" customHeight="1" hidden="1">
      <c r="A38" s="1167"/>
      <c r="B38" s="1168" t="s">
        <v>671</v>
      </c>
      <c r="C38" s="1173" t="s">
        <v>521</v>
      </c>
      <c r="D38" s="192">
        <v>0</v>
      </c>
      <c r="E38" s="192"/>
      <c r="F38" s="192">
        <v>0</v>
      </c>
      <c r="G38" s="192"/>
      <c r="H38" s="192">
        <v>0</v>
      </c>
      <c r="I38" s="192"/>
      <c r="J38" s="192">
        <v>0</v>
      </c>
      <c r="K38" s="192"/>
      <c r="L38" s="192">
        <v>0</v>
      </c>
      <c r="M38" s="192"/>
      <c r="N38" s="192">
        <v>0</v>
      </c>
      <c r="O38" s="192"/>
      <c r="P38" s="192">
        <v>0</v>
      </c>
      <c r="Q38" s="192"/>
      <c r="R38" s="192">
        <v>0</v>
      </c>
      <c r="S38" s="192"/>
      <c r="T38" s="192">
        <v>0</v>
      </c>
      <c r="U38" s="192"/>
      <c r="V38" s="192">
        <v>0</v>
      </c>
      <c r="W38" s="192"/>
      <c r="X38" s="192">
        <v>0</v>
      </c>
      <c r="Y38" s="192"/>
      <c r="Z38" s="192">
        <v>0</v>
      </c>
      <c r="AA38" s="192"/>
      <c r="AB38" s="192">
        <v>0</v>
      </c>
      <c r="AC38" s="192"/>
      <c r="AD38" s="192">
        <v>0</v>
      </c>
      <c r="AE38" s="192"/>
      <c r="AF38" s="192">
        <v>0</v>
      </c>
      <c r="AG38" s="192"/>
      <c r="AH38" s="192">
        <v>0</v>
      </c>
      <c r="AI38" s="192"/>
      <c r="AJ38" s="192">
        <v>0</v>
      </c>
      <c r="AK38" s="192"/>
      <c r="AL38" s="192">
        <v>0</v>
      </c>
      <c r="AM38" s="192"/>
      <c r="AN38" s="192">
        <v>0</v>
      </c>
      <c r="AO38" s="192"/>
      <c r="AP38" s="192">
        <v>0</v>
      </c>
      <c r="AQ38" s="192"/>
      <c r="AR38" s="192">
        <v>0</v>
      </c>
      <c r="AS38" s="192"/>
      <c r="AT38" s="192">
        <v>0</v>
      </c>
      <c r="AU38" s="192"/>
      <c r="AV38" s="192">
        <v>0</v>
      </c>
      <c r="AW38" s="192"/>
      <c r="AX38" s="192">
        <v>0</v>
      </c>
      <c r="AY38" s="192"/>
      <c r="AZ38" s="192">
        <v>0</v>
      </c>
      <c r="BA38" s="192"/>
      <c r="BB38" s="146"/>
      <c r="BC38" s="1154">
        <f t="shared" si="11"/>
        <v>0</v>
      </c>
      <c r="BD38" s="1154">
        <f t="shared" si="12"/>
        <v>0</v>
      </c>
      <c r="BF38" s="1149">
        <f t="shared" si="15"/>
        <v>0</v>
      </c>
      <c r="BG38" s="1149">
        <f t="shared" si="16"/>
        <v>0</v>
      </c>
      <c r="BH38" s="1149" t="e">
        <f>SUM(#REF!,#REF!,#REF!,#REF!,#REF!,#REF!,#REF!,#REF!,#REF!,#REF!,#REF!,#REF!,#REF!,#REF!,#REF!,#REF!,#REF!,#REF!,#REF!,#REF!,#REF!,#REF!)</f>
        <v>#REF!</v>
      </c>
      <c r="BJ38" s="1149">
        <f>BF38+'12B'!AS38+'12C'!M38</f>
        <v>0</v>
      </c>
      <c r="BK38" s="1149">
        <f>BG38+'12B'!AT38+'12C'!S38</f>
        <v>0</v>
      </c>
      <c r="BL38" s="1149" t="e">
        <f>BH38+'12B'!AU38+'12C'!T38</f>
        <v>#REF!</v>
      </c>
    </row>
    <row r="39" spans="1:64" ht="12" customHeight="1" hidden="1" thickBot="1">
      <c r="A39" s="1174"/>
      <c r="B39" s="1175" t="s">
        <v>522</v>
      </c>
      <c r="C39" s="1176" t="s">
        <v>523</v>
      </c>
      <c r="D39" s="193">
        <v>0</v>
      </c>
      <c r="E39" s="193"/>
      <c r="F39" s="193">
        <v>0</v>
      </c>
      <c r="G39" s="193"/>
      <c r="H39" s="193">
        <v>0</v>
      </c>
      <c r="I39" s="193"/>
      <c r="J39" s="193">
        <v>0</v>
      </c>
      <c r="K39" s="193"/>
      <c r="L39" s="193">
        <v>0</v>
      </c>
      <c r="M39" s="193"/>
      <c r="N39" s="193">
        <v>0</v>
      </c>
      <c r="O39" s="193"/>
      <c r="P39" s="193">
        <v>0</v>
      </c>
      <c r="Q39" s="193"/>
      <c r="R39" s="193">
        <v>0</v>
      </c>
      <c r="S39" s="193"/>
      <c r="T39" s="193">
        <v>115</v>
      </c>
      <c r="U39" s="193"/>
      <c r="V39" s="193">
        <v>0</v>
      </c>
      <c r="W39" s="193"/>
      <c r="X39" s="193">
        <v>0</v>
      </c>
      <c r="Y39" s="193"/>
      <c r="Z39" s="193">
        <v>0</v>
      </c>
      <c r="AA39" s="193"/>
      <c r="AB39" s="193">
        <v>0</v>
      </c>
      <c r="AC39" s="193"/>
      <c r="AD39" s="193">
        <v>0</v>
      </c>
      <c r="AE39" s="193"/>
      <c r="AF39" s="193">
        <v>0</v>
      </c>
      <c r="AG39" s="193"/>
      <c r="AH39" s="193">
        <v>0</v>
      </c>
      <c r="AI39" s="193"/>
      <c r="AJ39" s="193">
        <v>0</v>
      </c>
      <c r="AK39" s="193"/>
      <c r="AL39" s="193">
        <v>0</v>
      </c>
      <c r="AM39" s="193"/>
      <c r="AN39" s="193">
        <v>0</v>
      </c>
      <c r="AO39" s="193"/>
      <c r="AP39" s="193">
        <v>0</v>
      </c>
      <c r="AQ39" s="193"/>
      <c r="AR39" s="193">
        <v>0</v>
      </c>
      <c r="AS39" s="193"/>
      <c r="AT39" s="193">
        <v>0</v>
      </c>
      <c r="AU39" s="193"/>
      <c r="AV39" s="193">
        <v>0</v>
      </c>
      <c r="AW39" s="193"/>
      <c r="AX39" s="193">
        <v>0</v>
      </c>
      <c r="AY39" s="193"/>
      <c r="AZ39" s="193">
        <v>0</v>
      </c>
      <c r="BA39" s="193"/>
      <c r="BB39" s="146"/>
      <c r="BC39" s="1154">
        <f t="shared" si="11"/>
        <v>115</v>
      </c>
      <c r="BD39" s="1154">
        <f t="shared" si="12"/>
        <v>0</v>
      </c>
      <c r="BF39" s="1149">
        <f t="shared" si="15"/>
        <v>115</v>
      </c>
      <c r="BG39" s="1149">
        <f t="shared" si="16"/>
        <v>0</v>
      </c>
      <c r="BH39" s="1149" t="e">
        <f>SUM(#REF!,#REF!,#REF!,#REF!,#REF!,#REF!,#REF!,#REF!,#REF!,#REF!,#REF!,#REF!,#REF!,#REF!,#REF!,#REF!,#REF!,#REF!,#REF!,#REF!,#REF!,#REF!)</f>
        <v>#REF!</v>
      </c>
      <c r="BJ39" s="1149">
        <f>BF39+'12B'!AS39+'12C'!M39</f>
        <v>115</v>
      </c>
      <c r="BK39" s="1149">
        <f>BG39+'12B'!AT39+'12C'!S39</f>
        <v>0</v>
      </c>
      <c r="BL39" s="1149" t="e">
        <f>BH39+'12B'!AU39+'12C'!T39</f>
        <v>#REF!</v>
      </c>
    </row>
    <row r="40" spans="1:64" ht="12" customHeight="1" thickBot="1">
      <c r="A40" s="1158" t="s">
        <v>597</v>
      </c>
      <c r="B40" s="1159"/>
      <c r="C40" s="1177" t="s">
        <v>524</v>
      </c>
      <c r="D40" s="1178">
        <v>0</v>
      </c>
      <c r="E40" s="1178">
        <f aca="true" t="shared" si="17" ref="E40:AI40">SUM(E41:E43)</f>
        <v>0</v>
      </c>
      <c r="F40" s="1178">
        <v>3896</v>
      </c>
      <c r="G40" s="1178">
        <f t="shared" si="17"/>
        <v>3896</v>
      </c>
      <c r="H40" s="1178">
        <v>0</v>
      </c>
      <c r="I40" s="1178">
        <f t="shared" si="17"/>
        <v>0</v>
      </c>
      <c r="J40" s="1178">
        <v>10228</v>
      </c>
      <c r="K40" s="1178">
        <f t="shared" si="17"/>
        <v>3390</v>
      </c>
      <c r="L40" s="1178">
        <v>0</v>
      </c>
      <c r="M40" s="1178">
        <f t="shared" si="17"/>
        <v>0</v>
      </c>
      <c r="N40" s="1178">
        <v>0</v>
      </c>
      <c r="O40" s="1178">
        <f t="shared" si="17"/>
        <v>0</v>
      </c>
      <c r="P40" s="1178">
        <v>0</v>
      </c>
      <c r="Q40" s="1178">
        <f t="shared" si="17"/>
        <v>0</v>
      </c>
      <c r="R40" s="1178">
        <v>0</v>
      </c>
      <c r="S40" s="1178">
        <f t="shared" si="17"/>
        <v>0</v>
      </c>
      <c r="T40" s="1178">
        <v>868</v>
      </c>
      <c r="U40" s="1178">
        <f t="shared" si="17"/>
        <v>858</v>
      </c>
      <c r="V40" s="1178">
        <v>0</v>
      </c>
      <c r="W40" s="1178">
        <f t="shared" si="17"/>
        <v>0</v>
      </c>
      <c r="X40" s="1178">
        <v>0</v>
      </c>
      <c r="Y40" s="1178">
        <f t="shared" si="17"/>
        <v>0</v>
      </c>
      <c r="Z40" s="1178">
        <v>0</v>
      </c>
      <c r="AA40" s="1178">
        <f t="shared" si="17"/>
        <v>0</v>
      </c>
      <c r="AB40" s="1178">
        <v>38380</v>
      </c>
      <c r="AC40" s="1178">
        <f t="shared" si="17"/>
        <v>37038</v>
      </c>
      <c r="AD40" s="1178">
        <v>0</v>
      </c>
      <c r="AE40" s="1178">
        <f t="shared" si="17"/>
        <v>0</v>
      </c>
      <c r="AF40" s="1178">
        <v>0</v>
      </c>
      <c r="AG40" s="1178">
        <f t="shared" si="17"/>
        <v>0</v>
      </c>
      <c r="AH40" s="1178">
        <v>200</v>
      </c>
      <c r="AI40" s="1178">
        <f t="shared" si="17"/>
        <v>200</v>
      </c>
      <c r="AJ40" s="1178">
        <v>743</v>
      </c>
      <c r="AK40" s="1178">
        <f>SUM(AK41:AK43)</f>
        <v>743</v>
      </c>
      <c r="AL40" s="1178">
        <v>0</v>
      </c>
      <c r="AM40" s="1178">
        <f>SUM(AM41:AM43)</f>
        <v>0</v>
      </c>
      <c r="AN40" s="1178">
        <v>2800</v>
      </c>
      <c r="AO40" s="1178">
        <f>SUM(AO41:AO43)</f>
        <v>2800</v>
      </c>
      <c r="AP40" s="1178">
        <v>0</v>
      </c>
      <c r="AQ40" s="1178">
        <f>SUM(AQ41:AQ43)</f>
        <v>0</v>
      </c>
      <c r="AR40" s="1178">
        <v>0</v>
      </c>
      <c r="AS40" s="1178">
        <f>SUM(AS41:AS43)</f>
        <v>0</v>
      </c>
      <c r="AT40" s="1178">
        <v>0</v>
      </c>
      <c r="AU40" s="1178">
        <f>SUM(AU41:AU43)</f>
        <v>0</v>
      </c>
      <c r="AV40" s="1178">
        <v>0</v>
      </c>
      <c r="AW40" s="1178">
        <f>SUM(AW41:AW43)</f>
        <v>0</v>
      </c>
      <c r="AX40" s="1178">
        <v>0</v>
      </c>
      <c r="AY40" s="1178">
        <f>SUM(AY41:AY43)</f>
        <v>0</v>
      </c>
      <c r="AZ40" s="1178">
        <v>0</v>
      </c>
      <c r="BA40" s="1178">
        <f>SUM(BA41:BA43)</f>
        <v>0</v>
      </c>
      <c r="BB40" s="1154"/>
      <c r="BC40" s="1154">
        <f t="shared" si="11"/>
        <v>57115</v>
      </c>
      <c r="BD40" s="1154">
        <f t="shared" si="12"/>
        <v>48925</v>
      </c>
      <c r="BF40" s="1149">
        <f t="shared" si="15"/>
        <v>56372</v>
      </c>
      <c r="BG40" s="1149">
        <f t="shared" si="16"/>
        <v>48925</v>
      </c>
      <c r="BH40" s="1149" t="e">
        <f>SUM(#REF!,#REF!,#REF!,#REF!,#REF!,#REF!,#REF!,#REF!,#REF!,#REF!,#REF!,#REF!,#REF!,#REF!,#REF!,#REF!,#REF!,#REF!,#REF!,#REF!,#REF!,#REF!)</f>
        <v>#REF!</v>
      </c>
      <c r="BJ40" s="1149">
        <f>BF40+'12B'!AS40+'12C'!M40</f>
        <v>152266</v>
      </c>
      <c r="BK40" s="1149">
        <f>BG40+'12B'!AT40+'12C'!S40</f>
        <v>126073</v>
      </c>
      <c r="BL40" s="1149" t="e">
        <f>BH40+'12B'!AU40+'12C'!T40</f>
        <v>#REF!</v>
      </c>
    </row>
    <row r="41" spans="1:64" s="1161" customFormat="1" ht="12" customHeight="1">
      <c r="A41" s="1162"/>
      <c r="B41" s="1163" t="s">
        <v>660</v>
      </c>
      <c r="C41" s="1179" t="s">
        <v>525</v>
      </c>
      <c r="D41" s="1180">
        <v>0</v>
      </c>
      <c r="E41" s="1180"/>
      <c r="F41" s="1180">
        <v>0</v>
      </c>
      <c r="G41" s="1180"/>
      <c r="H41" s="1180">
        <v>0</v>
      </c>
      <c r="I41" s="1180"/>
      <c r="J41" s="1180">
        <v>0</v>
      </c>
      <c r="K41" s="1180"/>
      <c r="L41" s="1180">
        <v>0</v>
      </c>
      <c r="M41" s="1180"/>
      <c r="N41" s="1180">
        <v>0</v>
      </c>
      <c r="O41" s="1180"/>
      <c r="P41" s="1180">
        <v>0</v>
      </c>
      <c r="Q41" s="1180"/>
      <c r="R41" s="1180">
        <v>0</v>
      </c>
      <c r="S41" s="1180"/>
      <c r="T41" s="1180">
        <v>840</v>
      </c>
      <c r="U41" s="1180">
        <v>837</v>
      </c>
      <c r="V41" s="1180">
        <v>0</v>
      </c>
      <c r="W41" s="1180"/>
      <c r="X41" s="1180">
        <v>0</v>
      </c>
      <c r="Y41" s="1180"/>
      <c r="Z41" s="1180">
        <v>0</v>
      </c>
      <c r="AA41" s="1180"/>
      <c r="AB41" s="1180">
        <v>12345</v>
      </c>
      <c r="AC41" s="1180">
        <v>12917</v>
      </c>
      <c r="AD41" s="1180">
        <v>0</v>
      </c>
      <c r="AE41" s="1180"/>
      <c r="AF41" s="1180">
        <v>0</v>
      </c>
      <c r="AG41" s="1180"/>
      <c r="AH41" s="1180">
        <v>200</v>
      </c>
      <c r="AI41" s="1180">
        <v>200</v>
      </c>
      <c r="AJ41" s="1180">
        <v>743</v>
      </c>
      <c r="AK41" s="1180">
        <v>743</v>
      </c>
      <c r="AL41" s="1180">
        <v>0</v>
      </c>
      <c r="AM41" s="1180"/>
      <c r="AN41" s="1180">
        <v>0</v>
      </c>
      <c r="AO41" s="1180"/>
      <c r="AP41" s="1180">
        <v>0</v>
      </c>
      <c r="AQ41" s="1180"/>
      <c r="AR41" s="1180">
        <v>0</v>
      </c>
      <c r="AS41" s="1180"/>
      <c r="AT41" s="1180">
        <v>0</v>
      </c>
      <c r="AU41" s="1180"/>
      <c r="AV41" s="1180">
        <v>0</v>
      </c>
      <c r="AW41" s="1180"/>
      <c r="AX41" s="1180">
        <v>0</v>
      </c>
      <c r="AY41" s="1180"/>
      <c r="AZ41" s="1180">
        <v>0</v>
      </c>
      <c r="BA41" s="1180"/>
      <c r="BB41" s="146"/>
      <c r="BC41" s="1154">
        <f t="shared" si="11"/>
        <v>14128</v>
      </c>
      <c r="BD41" s="1154">
        <f t="shared" si="12"/>
        <v>14697</v>
      </c>
      <c r="BF41" s="1149">
        <f t="shared" si="15"/>
        <v>13385</v>
      </c>
      <c r="BG41" s="1149">
        <f t="shared" si="16"/>
        <v>14697</v>
      </c>
      <c r="BH41" s="1149" t="e">
        <f>SUM(#REF!,#REF!,#REF!,#REF!,#REF!,#REF!,#REF!,#REF!,#REF!,#REF!,#REF!,#REF!,#REF!,#REF!,#REF!,#REF!,#REF!,#REF!,#REF!,#REF!,#REF!,#REF!)</f>
        <v>#REF!</v>
      </c>
      <c r="BJ41" s="1149">
        <f>BF41+'12B'!AS41+'12C'!M41</f>
        <v>23526</v>
      </c>
      <c r="BK41" s="1149">
        <f>BG41+'12B'!AT41+'12C'!S41</f>
        <v>24312</v>
      </c>
      <c r="BL41" s="1149" t="e">
        <f>BH41+'12B'!AU41+'12C'!T41</f>
        <v>#REF!</v>
      </c>
    </row>
    <row r="42" spans="1:64" ht="12" customHeight="1">
      <c r="A42" s="1167"/>
      <c r="B42" s="1168" t="s">
        <v>661</v>
      </c>
      <c r="C42" s="1181" t="s">
        <v>709</v>
      </c>
      <c r="D42" s="138">
        <v>0</v>
      </c>
      <c r="E42" s="138"/>
      <c r="F42" s="138">
        <v>3896</v>
      </c>
      <c r="G42" s="138">
        <v>3896</v>
      </c>
      <c r="H42" s="138">
        <v>0</v>
      </c>
      <c r="I42" s="138"/>
      <c r="J42" s="138">
        <v>10228</v>
      </c>
      <c r="K42" s="138">
        <v>3390</v>
      </c>
      <c r="L42" s="138">
        <v>0</v>
      </c>
      <c r="M42" s="138"/>
      <c r="N42" s="138">
        <v>0</v>
      </c>
      <c r="O42" s="138"/>
      <c r="P42" s="138">
        <v>0</v>
      </c>
      <c r="Q42" s="138"/>
      <c r="R42" s="138">
        <v>0</v>
      </c>
      <c r="S42" s="138"/>
      <c r="T42" s="138">
        <v>0</v>
      </c>
      <c r="U42" s="138"/>
      <c r="V42" s="138">
        <v>0</v>
      </c>
      <c r="W42" s="138"/>
      <c r="X42" s="138">
        <v>0</v>
      </c>
      <c r="Y42" s="138"/>
      <c r="Z42" s="138">
        <v>0</v>
      </c>
      <c r="AA42" s="138"/>
      <c r="AB42" s="138">
        <v>26035</v>
      </c>
      <c r="AC42" s="138">
        <v>24121</v>
      </c>
      <c r="AD42" s="138">
        <v>0</v>
      </c>
      <c r="AE42" s="138"/>
      <c r="AF42" s="138">
        <v>0</v>
      </c>
      <c r="AG42" s="138"/>
      <c r="AH42" s="138">
        <v>0</v>
      </c>
      <c r="AI42" s="138"/>
      <c r="AJ42" s="138">
        <v>0</v>
      </c>
      <c r="AK42" s="138"/>
      <c r="AL42" s="138">
        <v>0</v>
      </c>
      <c r="AM42" s="138"/>
      <c r="AN42" s="138">
        <v>0</v>
      </c>
      <c r="AO42" s="138"/>
      <c r="AP42" s="138">
        <v>0</v>
      </c>
      <c r="AQ42" s="138"/>
      <c r="AR42" s="138">
        <v>0</v>
      </c>
      <c r="AS42" s="138"/>
      <c r="AT42" s="138">
        <v>0</v>
      </c>
      <c r="AU42" s="138"/>
      <c r="AV42" s="138">
        <v>0</v>
      </c>
      <c r="AW42" s="138"/>
      <c r="AX42" s="138">
        <v>0</v>
      </c>
      <c r="AY42" s="138"/>
      <c r="AZ42" s="138">
        <v>0</v>
      </c>
      <c r="BA42" s="138"/>
      <c r="BB42" s="146"/>
      <c r="BC42" s="1154">
        <f t="shared" si="11"/>
        <v>40159</v>
      </c>
      <c r="BD42" s="1154">
        <f t="shared" si="12"/>
        <v>31407</v>
      </c>
      <c r="BF42" s="1149">
        <f t="shared" si="15"/>
        <v>40159</v>
      </c>
      <c r="BG42" s="1149">
        <f t="shared" si="16"/>
        <v>31407</v>
      </c>
      <c r="BH42" s="1149" t="e">
        <f>SUM(#REF!,#REF!,#REF!,#REF!,#REF!,#REF!,#REF!,#REF!,#REF!,#REF!,#REF!,#REF!,#REF!,#REF!,#REF!,#REF!,#REF!,#REF!,#REF!,#REF!,#REF!,#REF!)</f>
        <v>#REF!</v>
      </c>
      <c r="BJ42" s="1149">
        <f>BF42+'12B'!AS42+'12C'!M42</f>
        <v>121977</v>
      </c>
      <c r="BK42" s="1149">
        <f>BG42+'12B'!AT42+'12C'!S42</f>
        <v>95005</v>
      </c>
      <c r="BL42" s="1149" t="e">
        <f>BH42+'12B'!AU42+'12C'!T42</f>
        <v>#REF!</v>
      </c>
    </row>
    <row r="43" spans="1:64" ht="12" customHeight="1" thickBot="1">
      <c r="A43" s="1167"/>
      <c r="B43" s="1168" t="s">
        <v>662</v>
      </c>
      <c r="C43" s="1181" t="s">
        <v>526</v>
      </c>
      <c r="D43" s="138">
        <v>0</v>
      </c>
      <c r="E43" s="138">
        <f aca="true" t="shared" si="18" ref="E43:AI43">SUM(E44:E50)</f>
        <v>0</v>
      </c>
      <c r="F43" s="138">
        <v>0</v>
      </c>
      <c r="G43" s="138">
        <f t="shared" si="18"/>
        <v>0</v>
      </c>
      <c r="H43" s="138">
        <v>0</v>
      </c>
      <c r="I43" s="138">
        <f t="shared" si="18"/>
        <v>0</v>
      </c>
      <c r="J43" s="138">
        <v>0</v>
      </c>
      <c r="K43" s="138">
        <f t="shared" si="18"/>
        <v>0</v>
      </c>
      <c r="L43" s="138">
        <v>0</v>
      </c>
      <c r="M43" s="138">
        <f t="shared" si="18"/>
        <v>0</v>
      </c>
      <c r="N43" s="138">
        <v>0</v>
      </c>
      <c r="O43" s="138">
        <f t="shared" si="18"/>
        <v>0</v>
      </c>
      <c r="P43" s="138">
        <v>0</v>
      </c>
      <c r="Q43" s="138">
        <f t="shared" si="18"/>
        <v>0</v>
      </c>
      <c r="R43" s="138">
        <v>0</v>
      </c>
      <c r="S43" s="138">
        <f t="shared" si="18"/>
        <v>0</v>
      </c>
      <c r="T43" s="138">
        <v>28</v>
      </c>
      <c r="U43" s="138">
        <f t="shared" si="18"/>
        <v>21</v>
      </c>
      <c r="V43" s="138">
        <v>0</v>
      </c>
      <c r="W43" s="138">
        <f t="shared" si="18"/>
        <v>0</v>
      </c>
      <c r="X43" s="138">
        <v>0</v>
      </c>
      <c r="Y43" s="138">
        <f t="shared" si="18"/>
        <v>0</v>
      </c>
      <c r="Z43" s="138">
        <v>0</v>
      </c>
      <c r="AA43" s="138">
        <f t="shared" si="18"/>
        <v>0</v>
      </c>
      <c r="AB43" s="138">
        <v>0</v>
      </c>
      <c r="AC43" s="138">
        <f t="shared" si="18"/>
        <v>0</v>
      </c>
      <c r="AD43" s="138">
        <v>0</v>
      </c>
      <c r="AE43" s="138">
        <f t="shared" si="18"/>
        <v>0</v>
      </c>
      <c r="AF43" s="138">
        <v>0</v>
      </c>
      <c r="AG43" s="138">
        <f t="shared" si="18"/>
        <v>0</v>
      </c>
      <c r="AH43" s="138">
        <v>0</v>
      </c>
      <c r="AI43" s="138">
        <f t="shared" si="18"/>
        <v>0</v>
      </c>
      <c r="AJ43" s="138">
        <v>0</v>
      </c>
      <c r="AK43" s="138">
        <f>SUM(AK44:AK50)</f>
        <v>0</v>
      </c>
      <c r="AL43" s="138">
        <v>0</v>
      </c>
      <c r="AM43" s="138">
        <f>SUM(AM44:AM50)</f>
        <v>0</v>
      </c>
      <c r="AN43" s="138">
        <v>2800</v>
      </c>
      <c r="AO43" s="138">
        <f>SUM(AO44:AO50)</f>
        <v>2800</v>
      </c>
      <c r="AP43" s="138">
        <v>0</v>
      </c>
      <c r="AQ43" s="138">
        <f>SUM(AQ44:AQ50)</f>
        <v>0</v>
      </c>
      <c r="AR43" s="138">
        <v>0</v>
      </c>
      <c r="AS43" s="138">
        <f>SUM(AS44:AS50)</f>
        <v>0</v>
      </c>
      <c r="AT43" s="138">
        <v>0</v>
      </c>
      <c r="AU43" s="138">
        <f>SUM(AU44:AU50)</f>
        <v>0</v>
      </c>
      <c r="AV43" s="138">
        <v>0</v>
      </c>
      <c r="AW43" s="138">
        <f>SUM(AW44:AW50)</f>
        <v>0</v>
      </c>
      <c r="AX43" s="138">
        <v>0</v>
      </c>
      <c r="AY43" s="138">
        <f>SUM(AY44:AY50)</f>
        <v>0</v>
      </c>
      <c r="AZ43" s="138">
        <v>0</v>
      </c>
      <c r="BA43" s="138">
        <f>SUM(BA44:BA50)</f>
        <v>0</v>
      </c>
      <c r="BB43" s="146"/>
      <c r="BC43" s="1154">
        <f t="shared" si="11"/>
        <v>2828</v>
      </c>
      <c r="BD43" s="1154">
        <f t="shared" si="12"/>
        <v>2821</v>
      </c>
      <c r="BF43" s="1149">
        <f t="shared" si="15"/>
        <v>2828</v>
      </c>
      <c r="BG43" s="1149">
        <f t="shared" si="16"/>
        <v>2821</v>
      </c>
      <c r="BH43" s="1149" t="e">
        <f>SUM(#REF!,#REF!,#REF!,#REF!,#REF!,#REF!,#REF!,#REF!,#REF!,#REF!,#REF!,#REF!,#REF!,#REF!,#REF!,#REF!,#REF!,#REF!,#REF!,#REF!,#REF!,#REF!)</f>
        <v>#REF!</v>
      </c>
      <c r="BJ43" s="1149">
        <f>BF43+'12B'!AS43+'12C'!M43</f>
        <v>6763</v>
      </c>
      <c r="BK43" s="1149">
        <f>BG43+'12B'!AT43+'12C'!S43</f>
        <v>6756</v>
      </c>
      <c r="BL43" s="1149" t="e">
        <f>BH43+'12B'!AU43+'12C'!T43</f>
        <v>#REF!</v>
      </c>
    </row>
    <row r="44" spans="1:64" ht="22.5" hidden="1">
      <c r="A44" s="1167"/>
      <c r="B44" s="1168" t="s">
        <v>663</v>
      </c>
      <c r="C44" s="1181" t="s">
        <v>527</v>
      </c>
      <c r="D44" s="138">
        <v>0</v>
      </c>
      <c r="E44" s="138"/>
      <c r="F44" s="138">
        <v>0</v>
      </c>
      <c r="G44" s="138"/>
      <c r="H44" s="138">
        <v>0</v>
      </c>
      <c r="I44" s="138"/>
      <c r="J44" s="138">
        <v>0</v>
      </c>
      <c r="K44" s="138"/>
      <c r="L44" s="138">
        <v>0</v>
      </c>
      <c r="M44" s="138"/>
      <c r="N44" s="138">
        <v>0</v>
      </c>
      <c r="O44" s="138"/>
      <c r="P44" s="138">
        <v>0</v>
      </c>
      <c r="Q44" s="138"/>
      <c r="R44" s="138">
        <v>0</v>
      </c>
      <c r="S44" s="138"/>
      <c r="T44" s="138">
        <v>28</v>
      </c>
      <c r="U44" s="138">
        <v>21</v>
      </c>
      <c r="V44" s="138">
        <v>0</v>
      </c>
      <c r="W44" s="138"/>
      <c r="X44" s="138">
        <v>0</v>
      </c>
      <c r="Y44" s="138"/>
      <c r="Z44" s="138">
        <v>0</v>
      </c>
      <c r="AA44" s="138"/>
      <c r="AB44" s="138">
        <v>0</v>
      </c>
      <c r="AC44" s="138"/>
      <c r="AD44" s="138">
        <v>0</v>
      </c>
      <c r="AE44" s="138"/>
      <c r="AF44" s="138">
        <v>0</v>
      </c>
      <c r="AG44" s="138"/>
      <c r="AH44" s="138">
        <v>0</v>
      </c>
      <c r="AI44" s="138"/>
      <c r="AJ44" s="138">
        <v>0</v>
      </c>
      <c r="AK44" s="138"/>
      <c r="AL44" s="138">
        <v>0</v>
      </c>
      <c r="AM44" s="138"/>
      <c r="AN44" s="138">
        <v>2800</v>
      </c>
      <c r="AO44" s="138">
        <v>2800</v>
      </c>
      <c r="AP44" s="138">
        <v>0</v>
      </c>
      <c r="AQ44" s="138"/>
      <c r="AR44" s="138">
        <v>0</v>
      </c>
      <c r="AS44" s="138"/>
      <c r="AT44" s="138">
        <v>0</v>
      </c>
      <c r="AU44" s="138"/>
      <c r="AV44" s="138">
        <v>0</v>
      </c>
      <c r="AW44" s="138"/>
      <c r="AX44" s="138">
        <v>0</v>
      </c>
      <c r="AY44" s="138"/>
      <c r="AZ44" s="138">
        <v>0</v>
      </c>
      <c r="BA44" s="138"/>
      <c r="BB44" s="146"/>
      <c r="BC44" s="1154">
        <f t="shared" si="11"/>
        <v>2828</v>
      </c>
      <c r="BD44" s="1154">
        <f t="shared" si="12"/>
        <v>2821</v>
      </c>
      <c r="BF44" s="1149">
        <f t="shared" si="15"/>
        <v>2828</v>
      </c>
      <c r="BG44" s="1149">
        <f t="shared" si="16"/>
        <v>2821</v>
      </c>
      <c r="BH44" s="1149" t="e">
        <f>SUM(#REF!,#REF!,#REF!,#REF!,#REF!,#REF!,#REF!,#REF!,#REF!,#REF!,#REF!,#REF!,#REF!,#REF!,#REF!,#REF!,#REF!,#REF!,#REF!,#REF!,#REF!,#REF!)</f>
        <v>#REF!</v>
      </c>
      <c r="BJ44" s="1149">
        <f>BF44+'12B'!AS44+'12C'!M44</f>
        <v>5838</v>
      </c>
      <c r="BK44" s="1149">
        <f>BG44+'12B'!AT44+'12C'!S44</f>
        <v>5831</v>
      </c>
      <c r="BL44" s="1149" t="e">
        <f>BH44+'12B'!AU44+'12C'!T44</f>
        <v>#REF!</v>
      </c>
    </row>
    <row r="45" spans="1:64" ht="12.75" hidden="1">
      <c r="A45" s="1167"/>
      <c r="B45" s="1168" t="s">
        <v>664</v>
      </c>
      <c r="C45" s="1256" t="s">
        <v>567</v>
      </c>
      <c r="D45" s="138">
        <v>0</v>
      </c>
      <c r="E45" s="138"/>
      <c r="F45" s="138">
        <v>0</v>
      </c>
      <c r="G45" s="138"/>
      <c r="H45" s="138">
        <v>0</v>
      </c>
      <c r="I45" s="138"/>
      <c r="J45" s="138">
        <v>0</v>
      </c>
      <c r="K45" s="138"/>
      <c r="L45" s="138">
        <v>0</v>
      </c>
      <c r="M45" s="138"/>
      <c r="N45" s="138">
        <v>0</v>
      </c>
      <c r="O45" s="138"/>
      <c r="P45" s="138">
        <v>0</v>
      </c>
      <c r="Q45" s="138"/>
      <c r="R45" s="138">
        <v>0</v>
      </c>
      <c r="S45" s="138"/>
      <c r="T45" s="138">
        <v>0</v>
      </c>
      <c r="U45" s="138"/>
      <c r="V45" s="138">
        <v>0</v>
      </c>
      <c r="W45" s="138"/>
      <c r="X45" s="138">
        <v>0</v>
      </c>
      <c r="Y45" s="138"/>
      <c r="Z45" s="138">
        <v>0</v>
      </c>
      <c r="AA45" s="138"/>
      <c r="AB45" s="138">
        <v>0</v>
      </c>
      <c r="AC45" s="138"/>
      <c r="AD45" s="138">
        <v>0</v>
      </c>
      <c r="AE45" s="138"/>
      <c r="AF45" s="138">
        <v>0</v>
      </c>
      <c r="AG45" s="138"/>
      <c r="AH45" s="138">
        <v>0</v>
      </c>
      <c r="AI45" s="138"/>
      <c r="AJ45" s="138">
        <v>0</v>
      </c>
      <c r="AK45" s="138"/>
      <c r="AL45" s="138">
        <v>0</v>
      </c>
      <c r="AM45" s="138"/>
      <c r="AN45" s="138">
        <v>0</v>
      </c>
      <c r="AO45" s="138"/>
      <c r="AP45" s="138">
        <v>0</v>
      </c>
      <c r="AQ45" s="138"/>
      <c r="AR45" s="138">
        <v>0</v>
      </c>
      <c r="AS45" s="138"/>
      <c r="AT45" s="138">
        <v>0</v>
      </c>
      <c r="AU45" s="138"/>
      <c r="AV45" s="138">
        <v>0</v>
      </c>
      <c r="AW45" s="138"/>
      <c r="AX45" s="138">
        <v>0</v>
      </c>
      <c r="AY45" s="138"/>
      <c r="AZ45" s="138">
        <v>0</v>
      </c>
      <c r="BA45" s="138"/>
      <c r="BB45" s="146"/>
      <c r="BC45" s="1154">
        <f t="shared" si="11"/>
        <v>0</v>
      </c>
      <c r="BD45" s="1154">
        <f t="shared" si="12"/>
        <v>0</v>
      </c>
      <c r="BF45" s="1149">
        <f t="shared" si="15"/>
        <v>0</v>
      </c>
      <c r="BG45" s="1149">
        <f t="shared" si="16"/>
        <v>0</v>
      </c>
      <c r="BH45" s="1149" t="e">
        <f>SUM(#REF!,#REF!,#REF!,#REF!,#REF!,#REF!,#REF!,#REF!,#REF!,#REF!,#REF!,#REF!,#REF!,#REF!,#REF!,#REF!,#REF!,#REF!,#REF!,#REF!,#REF!,#REF!)</f>
        <v>#REF!</v>
      </c>
      <c r="BJ45" s="1149">
        <f>BF45+'12B'!AS45+'12C'!M45</f>
        <v>0</v>
      </c>
      <c r="BK45" s="1149">
        <f>BG45+'12B'!AT45+'12C'!S45</f>
        <v>0</v>
      </c>
      <c r="BL45" s="1149" t="e">
        <f>BH45+'12B'!AU45+'12C'!T45</f>
        <v>#REF!</v>
      </c>
    </row>
    <row r="46" spans="1:64" ht="12.75" hidden="1">
      <c r="A46" s="1167"/>
      <c r="B46" s="1168" t="s">
        <v>670</v>
      </c>
      <c r="C46" s="1256" t="s">
        <v>529</v>
      </c>
      <c r="D46" s="138">
        <v>0</v>
      </c>
      <c r="E46" s="138"/>
      <c r="F46" s="138">
        <v>0</v>
      </c>
      <c r="G46" s="138"/>
      <c r="H46" s="138">
        <v>0</v>
      </c>
      <c r="I46" s="138"/>
      <c r="J46" s="138">
        <v>0</v>
      </c>
      <c r="K46" s="138"/>
      <c r="L46" s="138">
        <v>0</v>
      </c>
      <c r="M46" s="138"/>
      <c r="N46" s="138">
        <v>0</v>
      </c>
      <c r="O46" s="138"/>
      <c r="P46" s="138">
        <v>0</v>
      </c>
      <c r="Q46" s="138"/>
      <c r="R46" s="138">
        <v>0</v>
      </c>
      <c r="S46" s="138"/>
      <c r="T46" s="138">
        <v>0</v>
      </c>
      <c r="U46" s="138"/>
      <c r="V46" s="138">
        <v>0</v>
      </c>
      <c r="W46" s="138"/>
      <c r="X46" s="138">
        <v>0</v>
      </c>
      <c r="Y46" s="138"/>
      <c r="Z46" s="138">
        <v>0</v>
      </c>
      <c r="AA46" s="138"/>
      <c r="AB46" s="138">
        <v>0</v>
      </c>
      <c r="AC46" s="138"/>
      <c r="AD46" s="138">
        <v>0</v>
      </c>
      <c r="AE46" s="138"/>
      <c r="AF46" s="138">
        <v>0</v>
      </c>
      <c r="AG46" s="138"/>
      <c r="AH46" s="138">
        <v>0</v>
      </c>
      <c r="AI46" s="138"/>
      <c r="AJ46" s="138">
        <v>0</v>
      </c>
      <c r="AK46" s="138"/>
      <c r="AL46" s="138">
        <v>0</v>
      </c>
      <c r="AM46" s="138"/>
      <c r="AN46" s="138">
        <v>0</v>
      </c>
      <c r="AO46" s="138"/>
      <c r="AP46" s="138">
        <v>0</v>
      </c>
      <c r="AQ46" s="138"/>
      <c r="AR46" s="138">
        <v>0</v>
      </c>
      <c r="AS46" s="138"/>
      <c r="AT46" s="138">
        <v>0</v>
      </c>
      <c r="AU46" s="138"/>
      <c r="AV46" s="138">
        <v>0</v>
      </c>
      <c r="AW46" s="138"/>
      <c r="AX46" s="138">
        <v>0</v>
      </c>
      <c r="AY46" s="138"/>
      <c r="AZ46" s="138">
        <v>0</v>
      </c>
      <c r="BA46" s="138"/>
      <c r="BB46" s="146"/>
      <c r="BC46" s="1154">
        <f t="shared" si="11"/>
        <v>0</v>
      </c>
      <c r="BD46" s="1154">
        <f t="shared" si="12"/>
        <v>0</v>
      </c>
      <c r="BF46" s="1149">
        <f t="shared" si="15"/>
        <v>0</v>
      </c>
      <c r="BG46" s="1149">
        <f t="shared" si="16"/>
        <v>0</v>
      </c>
      <c r="BH46" s="1149" t="e">
        <f>SUM(#REF!,#REF!,#REF!,#REF!,#REF!,#REF!,#REF!,#REF!,#REF!,#REF!,#REF!,#REF!,#REF!,#REF!,#REF!,#REF!,#REF!,#REF!,#REF!,#REF!,#REF!,#REF!)</f>
        <v>#REF!</v>
      </c>
      <c r="BJ46" s="1149">
        <f>BF46+'12B'!AS46+'12C'!M46</f>
        <v>925</v>
      </c>
      <c r="BK46" s="1149">
        <f>BG46+'12B'!AT46+'12C'!S46</f>
        <v>925</v>
      </c>
      <c r="BL46" s="1149" t="e">
        <f>BH46+'12B'!AU46+'12C'!T46</f>
        <v>#REF!</v>
      </c>
    </row>
    <row r="47" spans="1:64" ht="12.75" hidden="1">
      <c r="A47" s="1167"/>
      <c r="B47" s="1168" t="s">
        <v>672</v>
      </c>
      <c r="C47" s="1256" t="s">
        <v>530</v>
      </c>
      <c r="D47" s="138">
        <v>0</v>
      </c>
      <c r="E47" s="138"/>
      <c r="F47" s="138">
        <v>0</v>
      </c>
      <c r="G47" s="138"/>
      <c r="H47" s="138">
        <v>0</v>
      </c>
      <c r="I47" s="138"/>
      <c r="J47" s="138">
        <v>0</v>
      </c>
      <c r="K47" s="138"/>
      <c r="L47" s="138">
        <v>0</v>
      </c>
      <c r="M47" s="138"/>
      <c r="N47" s="138">
        <v>0</v>
      </c>
      <c r="O47" s="138"/>
      <c r="P47" s="138">
        <v>0</v>
      </c>
      <c r="Q47" s="138"/>
      <c r="R47" s="138">
        <v>0</v>
      </c>
      <c r="S47" s="138"/>
      <c r="T47" s="138">
        <v>0</v>
      </c>
      <c r="U47" s="138"/>
      <c r="V47" s="138">
        <v>0</v>
      </c>
      <c r="W47" s="138"/>
      <c r="X47" s="138">
        <v>0</v>
      </c>
      <c r="Y47" s="138"/>
      <c r="Z47" s="138">
        <v>0</v>
      </c>
      <c r="AA47" s="138"/>
      <c r="AB47" s="138">
        <v>0</v>
      </c>
      <c r="AC47" s="138"/>
      <c r="AD47" s="138">
        <v>0</v>
      </c>
      <c r="AE47" s="138"/>
      <c r="AF47" s="138">
        <v>0</v>
      </c>
      <c r="AG47" s="138"/>
      <c r="AH47" s="138">
        <v>0</v>
      </c>
      <c r="AI47" s="138"/>
      <c r="AJ47" s="138">
        <v>0</v>
      </c>
      <c r="AK47" s="138"/>
      <c r="AL47" s="138">
        <v>0</v>
      </c>
      <c r="AM47" s="138"/>
      <c r="AN47" s="138">
        <v>0</v>
      </c>
      <c r="AO47" s="138"/>
      <c r="AP47" s="138">
        <v>0</v>
      </c>
      <c r="AQ47" s="138"/>
      <c r="AR47" s="138">
        <v>0</v>
      </c>
      <c r="AS47" s="138"/>
      <c r="AT47" s="138">
        <v>0</v>
      </c>
      <c r="AU47" s="138"/>
      <c r="AV47" s="138">
        <v>0</v>
      </c>
      <c r="AW47" s="138"/>
      <c r="AX47" s="138">
        <v>0</v>
      </c>
      <c r="AY47" s="138"/>
      <c r="AZ47" s="138">
        <v>0</v>
      </c>
      <c r="BA47" s="138"/>
      <c r="BB47" s="146"/>
      <c r="BC47" s="1154">
        <f t="shared" si="11"/>
        <v>0</v>
      </c>
      <c r="BD47" s="1154">
        <f t="shared" si="12"/>
        <v>0</v>
      </c>
      <c r="BF47" s="1149">
        <f t="shared" si="15"/>
        <v>0</v>
      </c>
      <c r="BG47" s="1149">
        <f t="shared" si="16"/>
        <v>0</v>
      </c>
      <c r="BH47" s="1149" t="e">
        <f>SUM(#REF!,#REF!,#REF!,#REF!,#REF!,#REF!,#REF!,#REF!,#REF!,#REF!,#REF!,#REF!,#REF!,#REF!,#REF!,#REF!,#REF!,#REF!,#REF!,#REF!,#REF!,#REF!)</f>
        <v>#REF!</v>
      </c>
      <c r="BJ47" s="1149">
        <f>BF47+'12B'!AS47+'12C'!M47</f>
        <v>0</v>
      </c>
      <c r="BK47" s="1149">
        <f>BG47+'12B'!AT47+'12C'!S47</f>
        <v>0</v>
      </c>
      <c r="BL47" s="1149" t="e">
        <f>BH47+'12B'!AU47+'12C'!T47</f>
        <v>#REF!</v>
      </c>
    </row>
    <row r="48" spans="1:64" s="1161" customFormat="1" ht="12.75" hidden="1">
      <c r="A48" s="1167"/>
      <c r="B48" s="1168" t="s">
        <v>531</v>
      </c>
      <c r="C48" s="1256" t="s">
        <v>532</v>
      </c>
      <c r="D48" s="138">
        <v>0</v>
      </c>
      <c r="E48" s="138"/>
      <c r="F48" s="138">
        <v>0</v>
      </c>
      <c r="G48" s="138"/>
      <c r="H48" s="138">
        <v>0</v>
      </c>
      <c r="I48" s="138"/>
      <c r="J48" s="138">
        <v>0</v>
      </c>
      <c r="K48" s="138"/>
      <c r="L48" s="138">
        <v>0</v>
      </c>
      <c r="M48" s="138"/>
      <c r="N48" s="138">
        <v>0</v>
      </c>
      <c r="O48" s="138"/>
      <c r="P48" s="138">
        <v>0</v>
      </c>
      <c r="Q48" s="138"/>
      <c r="R48" s="138">
        <v>0</v>
      </c>
      <c r="S48" s="138"/>
      <c r="T48" s="138">
        <v>0</v>
      </c>
      <c r="U48" s="138"/>
      <c r="V48" s="138">
        <v>0</v>
      </c>
      <c r="W48" s="138"/>
      <c r="X48" s="138">
        <v>0</v>
      </c>
      <c r="Y48" s="138"/>
      <c r="Z48" s="138">
        <v>0</v>
      </c>
      <c r="AA48" s="138"/>
      <c r="AB48" s="138">
        <v>0</v>
      </c>
      <c r="AC48" s="138"/>
      <c r="AD48" s="138">
        <v>0</v>
      </c>
      <c r="AE48" s="138"/>
      <c r="AF48" s="138">
        <v>0</v>
      </c>
      <c r="AG48" s="138"/>
      <c r="AH48" s="138">
        <v>0</v>
      </c>
      <c r="AI48" s="138"/>
      <c r="AJ48" s="138">
        <v>0</v>
      </c>
      <c r="AK48" s="138"/>
      <c r="AL48" s="138">
        <v>0</v>
      </c>
      <c r="AM48" s="138"/>
      <c r="AN48" s="138">
        <v>0</v>
      </c>
      <c r="AO48" s="138"/>
      <c r="AP48" s="138">
        <v>0</v>
      </c>
      <c r="AQ48" s="138"/>
      <c r="AR48" s="138">
        <v>0</v>
      </c>
      <c r="AS48" s="138"/>
      <c r="AT48" s="138">
        <v>0</v>
      </c>
      <c r="AU48" s="138"/>
      <c r="AV48" s="138">
        <v>0</v>
      </c>
      <c r="AW48" s="138"/>
      <c r="AX48" s="138">
        <v>0</v>
      </c>
      <c r="AY48" s="138"/>
      <c r="AZ48" s="138">
        <v>0</v>
      </c>
      <c r="BA48" s="138"/>
      <c r="BB48" s="146"/>
      <c r="BC48" s="1154">
        <f t="shared" si="11"/>
        <v>0</v>
      </c>
      <c r="BD48" s="1154">
        <f t="shared" si="12"/>
        <v>0</v>
      </c>
      <c r="BF48" s="1149">
        <f t="shared" si="15"/>
        <v>0</v>
      </c>
      <c r="BG48" s="1149">
        <f t="shared" si="16"/>
        <v>0</v>
      </c>
      <c r="BH48" s="1149" t="e">
        <f>SUM(#REF!,#REF!,#REF!,#REF!,#REF!,#REF!,#REF!,#REF!,#REF!,#REF!,#REF!,#REF!,#REF!,#REF!,#REF!,#REF!,#REF!,#REF!,#REF!,#REF!,#REF!,#REF!)</f>
        <v>#REF!</v>
      </c>
      <c r="BJ48" s="1149">
        <f>BF48+'12B'!AS48+'12C'!M48</f>
        <v>0</v>
      </c>
      <c r="BK48" s="1149">
        <f>BG48+'12B'!AT48+'12C'!S48</f>
        <v>0</v>
      </c>
      <c r="BL48" s="1149" t="e">
        <f>BH48+'12B'!AU48+'12C'!T48</f>
        <v>#REF!</v>
      </c>
    </row>
    <row r="49" spans="1:64" ht="22.5" hidden="1">
      <c r="A49" s="1167"/>
      <c r="B49" s="1168" t="s">
        <v>533</v>
      </c>
      <c r="C49" s="1256" t="s">
        <v>534</v>
      </c>
      <c r="D49" s="138">
        <v>0</v>
      </c>
      <c r="E49" s="138"/>
      <c r="F49" s="138">
        <v>0</v>
      </c>
      <c r="G49" s="138"/>
      <c r="H49" s="138">
        <v>0</v>
      </c>
      <c r="I49" s="138"/>
      <c r="J49" s="138">
        <v>0</v>
      </c>
      <c r="K49" s="138"/>
      <c r="L49" s="138">
        <v>0</v>
      </c>
      <c r="M49" s="138"/>
      <c r="N49" s="138">
        <v>0</v>
      </c>
      <c r="O49" s="138"/>
      <c r="P49" s="138">
        <v>0</v>
      </c>
      <c r="Q49" s="138"/>
      <c r="R49" s="138">
        <v>0</v>
      </c>
      <c r="S49" s="138"/>
      <c r="T49" s="138">
        <v>0</v>
      </c>
      <c r="U49" s="138"/>
      <c r="V49" s="138">
        <v>0</v>
      </c>
      <c r="W49" s="138"/>
      <c r="X49" s="138">
        <v>0</v>
      </c>
      <c r="Y49" s="138"/>
      <c r="Z49" s="138">
        <v>0</v>
      </c>
      <c r="AA49" s="138"/>
      <c r="AB49" s="138">
        <v>0</v>
      </c>
      <c r="AC49" s="138"/>
      <c r="AD49" s="138">
        <v>0</v>
      </c>
      <c r="AE49" s="138"/>
      <c r="AF49" s="138">
        <v>0</v>
      </c>
      <c r="AG49" s="138"/>
      <c r="AH49" s="138">
        <v>0</v>
      </c>
      <c r="AI49" s="138"/>
      <c r="AJ49" s="138">
        <v>0</v>
      </c>
      <c r="AK49" s="138"/>
      <c r="AL49" s="138">
        <v>0</v>
      </c>
      <c r="AM49" s="138"/>
      <c r="AN49" s="138">
        <v>0</v>
      </c>
      <c r="AO49" s="138"/>
      <c r="AP49" s="138">
        <v>0</v>
      </c>
      <c r="AQ49" s="138"/>
      <c r="AR49" s="138">
        <v>0</v>
      </c>
      <c r="AS49" s="138"/>
      <c r="AT49" s="138">
        <v>0</v>
      </c>
      <c r="AU49" s="138"/>
      <c r="AV49" s="138">
        <v>0</v>
      </c>
      <c r="AW49" s="138"/>
      <c r="AX49" s="138">
        <v>0</v>
      </c>
      <c r="AY49" s="138"/>
      <c r="AZ49" s="138">
        <v>0</v>
      </c>
      <c r="BA49" s="138"/>
      <c r="BB49" s="146"/>
      <c r="BC49" s="1154">
        <f t="shared" si="11"/>
        <v>0</v>
      </c>
      <c r="BD49" s="1154">
        <f t="shared" si="12"/>
        <v>0</v>
      </c>
      <c r="BF49" s="1149">
        <f t="shared" si="15"/>
        <v>0</v>
      </c>
      <c r="BG49" s="1149">
        <f t="shared" si="16"/>
        <v>0</v>
      </c>
      <c r="BH49" s="1149" t="e">
        <f>SUM(#REF!,#REF!,#REF!,#REF!,#REF!,#REF!,#REF!,#REF!,#REF!,#REF!,#REF!,#REF!,#REF!,#REF!,#REF!,#REF!,#REF!,#REF!,#REF!,#REF!,#REF!,#REF!)</f>
        <v>#REF!</v>
      </c>
      <c r="BJ49" s="1149">
        <f>BF49+'12B'!AS49+'12C'!M49</f>
        <v>0</v>
      </c>
      <c r="BK49" s="1149">
        <f>BG49+'12B'!AT49+'12C'!S49</f>
        <v>0</v>
      </c>
      <c r="BL49" s="1149" t="e">
        <f>BH49+'12B'!AU49+'12C'!T49</f>
        <v>#REF!</v>
      </c>
    </row>
    <row r="50" spans="1:64" ht="34.5" hidden="1" thickBot="1">
      <c r="A50" s="1167"/>
      <c r="B50" s="1168" t="s">
        <v>535</v>
      </c>
      <c r="C50" s="1257" t="s">
        <v>536</v>
      </c>
      <c r="D50" s="138">
        <v>0</v>
      </c>
      <c r="E50" s="138"/>
      <c r="F50" s="138">
        <v>0</v>
      </c>
      <c r="G50" s="138"/>
      <c r="H50" s="138">
        <v>0</v>
      </c>
      <c r="I50" s="138"/>
      <c r="J50" s="138">
        <v>0</v>
      </c>
      <c r="K50" s="138"/>
      <c r="L50" s="138">
        <v>0</v>
      </c>
      <c r="M50" s="138"/>
      <c r="N50" s="138">
        <v>0</v>
      </c>
      <c r="O50" s="138"/>
      <c r="P50" s="138">
        <v>0</v>
      </c>
      <c r="Q50" s="138"/>
      <c r="R50" s="138">
        <v>0</v>
      </c>
      <c r="S50" s="138"/>
      <c r="T50" s="138">
        <v>0</v>
      </c>
      <c r="U50" s="138"/>
      <c r="V50" s="138">
        <v>0</v>
      </c>
      <c r="W50" s="138"/>
      <c r="X50" s="138">
        <v>0</v>
      </c>
      <c r="Y50" s="138"/>
      <c r="Z50" s="138">
        <v>0</v>
      </c>
      <c r="AA50" s="138"/>
      <c r="AB50" s="138">
        <v>0</v>
      </c>
      <c r="AC50" s="138"/>
      <c r="AD50" s="138">
        <v>0</v>
      </c>
      <c r="AE50" s="138"/>
      <c r="AF50" s="138">
        <v>0</v>
      </c>
      <c r="AG50" s="138"/>
      <c r="AH50" s="138">
        <v>0</v>
      </c>
      <c r="AI50" s="138"/>
      <c r="AJ50" s="138">
        <v>0</v>
      </c>
      <c r="AK50" s="138"/>
      <c r="AL50" s="138">
        <v>0</v>
      </c>
      <c r="AM50" s="138"/>
      <c r="AN50" s="138">
        <v>0</v>
      </c>
      <c r="AO50" s="138"/>
      <c r="AP50" s="138">
        <v>0</v>
      </c>
      <c r="AQ50" s="138"/>
      <c r="AR50" s="138">
        <v>0</v>
      </c>
      <c r="AS50" s="138"/>
      <c r="AT50" s="138">
        <v>0</v>
      </c>
      <c r="AU50" s="138"/>
      <c r="AV50" s="138">
        <v>0</v>
      </c>
      <c r="AW50" s="138"/>
      <c r="AX50" s="138">
        <v>0</v>
      </c>
      <c r="AY50" s="138"/>
      <c r="AZ50" s="138">
        <v>0</v>
      </c>
      <c r="BA50" s="138"/>
      <c r="BB50" s="146"/>
      <c r="BC50" s="1154">
        <f t="shared" si="11"/>
        <v>0</v>
      </c>
      <c r="BD50" s="1154">
        <f t="shared" si="12"/>
        <v>0</v>
      </c>
      <c r="BF50" s="1149">
        <f t="shared" si="15"/>
        <v>0</v>
      </c>
      <c r="BG50" s="1149">
        <f t="shared" si="16"/>
        <v>0</v>
      </c>
      <c r="BH50" s="1149" t="e">
        <f>SUM(#REF!,#REF!,#REF!,#REF!,#REF!,#REF!,#REF!,#REF!,#REF!,#REF!,#REF!,#REF!,#REF!,#REF!,#REF!,#REF!,#REF!,#REF!,#REF!,#REF!,#REF!,#REF!)</f>
        <v>#REF!</v>
      </c>
      <c r="BJ50" s="1149">
        <f>BF50+'12B'!AS50+'12C'!M50</f>
        <v>0</v>
      </c>
      <c r="BK50" s="1149">
        <f>BG50+'12B'!AT50+'12C'!S50</f>
        <v>0</v>
      </c>
      <c r="BL50" s="1149" t="e">
        <f>BH50+'12B'!AU50+'12C'!T50</f>
        <v>#REF!</v>
      </c>
    </row>
    <row r="51" spans="1:64" ht="12" customHeight="1" thickBot="1">
      <c r="A51" s="1249" t="s">
        <v>598</v>
      </c>
      <c r="B51" s="1258"/>
      <c r="C51" s="1259" t="s">
        <v>537</v>
      </c>
      <c r="D51" s="1184">
        <v>0</v>
      </c>
      <c r="E51" s="1184">
        <f aca="true" t="shared" si="19" ref="E51:AI51">+E52+E53</f>
        <v>0</v>
      </c>
      <c r="F51" s="1184">
        <v>0</v>
      </c>
      <c r="G51" s="1184">
        <f t="shared" si="19"/>
        <v>0</v>
      </c>
      <c r="H51" s="1184">
        <v>0</v>
      </c>
      <c r="I51" s="1184">
        <f t="shared" si="19"/>
        <v>0</v>
      </c>
      <c r="J51" s="1184">
        <v>0</v>
      </c>
      <c r="K51" s="1184">
        <f t="shared" si="19"/>
        <v>0</v>
      </c>
      <c r="L51" s="1184">
        <v>0</v>
      </c>
      <c r="M51" s="1184">
        <f t="shared" si="19"/>
        <v>0</v>
      </c>
      <c r="N51" s="1184">
        <v>0</v>
      </c>
      <c r="O51" s="1184">
        <f t="shared" si="19"/>
        <v>0</v>
      </c>
      <c r="P51" s="1184">
        <v>0</v>
      </c>
      <c r="Q51" s="1184">
        <f t="shared" si="19"/>
        <v>0</v>
      </c>
      <c r="R51" s="1184">
        <v>0</v>
      </c>
      <c r="S51" s="1184">
        <f t="shared" si="19"/>
        <v>0</v>
      </c>
      <c r="T51" s="1184">
        <v>0</v>
      </c>
      <c r="U51" s="1184">
        <f t="shared" si="19"/>
        <v>0</v>
      </c>
      <c r="V51" s="1184">
        <v>0</v>
      </c>
      <c r="W51" s="1184">
        <f t="shared" si="19"/>
        <v>0</v>
      </c>
      <c r="X51" s="1184">
        <v>0</v>
      </c>
      <c r="Y51" s="1184">
        <f t="shared" si="19"/>
        <v>0</v>
      </c>
      <c r="Z51" s="1184">
        <v>0</v>
      </c>
      <c r="AA51" s="1184">
        <f t="shared" si="19"/>
        <v>0</v>
      </c>
      <c r="AB51" s="1184">
        <v>0</v>
      </c>
      <c r="AC51" s="1184">
        <f t="shared" si="19"/>
        <v>0</v>
      </c>
      <c r="AD51" s="1184">
        <v>0</v>
      </c>
      <c r="AE51" s="1184">
        <f t="shared" si="19"/>
        <v>0</v>
      </c>
      <c r="AF51" s="1184">
        <v>0</v>
      </c>
      <c r="AG51" s="1184">
        <f t="shared" si="19"/>
        <v>0</v>
      </c>
      <c r="AH51" s="1184">
        <v>0</v>
      </c>
      <c r="AI51" s="1184">
        <f t="shared" si="19"/>
        <v>0</v>
      </c>
      <c r="AJ51" s="1184">
        <v>0</v>
      </c>
      <c r="AK51" s="1184">
        <f>+AK52+AK53</f>
        <v>0</v>
      </c>
      <c r="AL51" s="1184">
        <v>0</v>
      </c>
      <c r="AM51" s="1184">
        <f>+AM52+AM53</f>
        <v>0</v>
      </c>
      <c r="AN51" s="1184">
        <v>0</v>
      </c>
      <c r="AO51" s="1184">
        <f>+AO52+AO53</f>
        <v>0</v>
      </c>
      <c r="AP51" s="1184">
        <v>0</v>
      </c>
      <c r="AQ51" s="1184">
        <f>+AQ52+AQ53</f>
        <v>0</v>
      </c>
      <c r="AR51" s="1184">
        <v>0</v>
      </c>
      <c r="AS51" s="1184">
        <f>+AS52+AS53</f>
        <v>0</v>
      </c>
      <c r="AT51" s="1184">
        <v>0</v>
      </c>
      <c r="AU51" s="1184">
        <f>+AU52+AU53</f>
        <v>0</v>
      </c>
      <c r="AV51" s="1184">
        <v>0</v>
      </c>
      <c r="AW51" s="1184">
        <f>+AW52+AW53</f>
        <v>0</v>
      </c>
      <c r="AX51" s="1184">
        <v>0</v>
      </c>
      <c r="AY51" s="1184">
        <f>+AY52+AY53</f>
        <v>0</v>
      </c>
      <c r="AZ51" s="1184">
        <v>0</v>
      </c>
      <c r="BA51" s="1184">
        <f>+BA52+BA53</f>
        <v>0</v>
      </c>
      <c r="BB51" s="1154"/>
      <c r="BC51" s="1154">
        <f t="shared" si="11"/>
        <v>0</v>
      </c>
      <c r="BD51" s="1154">
        <f t="shared" si="12"/>
        <v>0</v>
      </c>
      <c r="BF51" s="1149">
        <f t="shared" si="15"/>
        <v>0</v>
      </c>
      <c r="BG51" s="1149">
        <f t="shared" si="16"/>
        <v>0</v>
      </c>
      <c r="BH51" s="1149" t="e">
        <f>SUM(#REF!,#REF!,#REF!,#REF!,#REF!,#REF!,#REF!,#REF!,#REF!,#REF!,#REF!,#REF!,#REF!,#REF!,#REF!,#REF!,#REF!,#REF!,#REF!,#REF!,#REF!,#REF!)</f>
        <v>#REF!</v>
      </c>
      <c r="BJ51" s="1149">
        <f>BF51+'12B'!AS51+'12C'!M51</f>
        <v>0</v>
      </c>
      <c r="BK51" s="1149">
        <f>BG51+'12B'!AT51+'12C'!S51</f>
        <v>0</v>
      </c>
      <c r="BL51" s="1149" t="e">
        <f>BH51+'12B'!AU51+'12C'!T51</f>
        <v>#REF!</v>
      </c>
    </row>
    <row r="52" spans="1:64" s="1161" customFormat="1" ht="12" customHeight="1">
      <c r="A52" s="1185"/>
      <c r="B52" s="1186" t="s">
        <v>639</v>
      </c>
      <c r="C52" s="1187" t="s">
        <v>633</v>
      </c>
      <c r="D52" s="1188">
        <v>0</v>
      </c>
      <c r="E52" s="1188"/>
      <c r="F52" s="1188">
        <v>0</v>
      </c>
      <c r="G52" s="1188"/>
      <c r="H52" s="1188">
        <v>0</v>
      </c>
      <c r="I52" s="1188"/>
      <c r="J52" s="1188">
        <v>0</v>
      </c>
      <c r="K52" s="1188"/>
      <c r="L52" s="1188">
        <v>0</v>
      </c>
      <c r="M52" s="1188"/>
      <c r="N52" s="1188">
        <v>0</v>
      </c>
      <c r="O52" s="1188"/>
      <c r="P52" s="1188">
        <v>0</v>
      </c>
      <c r="Q52" s="1188"/>
      <c r="R52" s="1188">
        <v>0</v>
      </c>
      <c r="S52" s="1188"/>
      <c r="T52" s="1188">
        <v>0</v>
      </c>
      <c r="U52" s="1188"/>
      <c r="V52" s="1188">
        <v>0</v>
      </c>
      <c r="W52" s="1188"/>
      <c r="X52" s="1188">
        <v>0</v>
      </c>
      <c r="Y52" s="1188"/>
      <c r="Z52" s="1188">
        <v>0</v>
      </c>
      <c r="AA52" s="1188"/>
      <c r="AB52" s="1188">
        <v>0</v>
      </c>
      <c r="AC52" s="1188"/>
      <c r="AD52" s="1188">
        <v>0</v>
      </c>
      <c r="AE52" s="1188"/>
      <c r="AF52" s="1188">
        <v>0</v>
      </c>
      <c r="AG52" s="1188"/>
      <c r="AH52" s="1188">
        <v>0</v>
      </c>
      <c r="AI52" s="1188"/>
      <c r="AJ52" s="1188">
        <v>0</v>
      </c>
      <c r="AK52" s="1188"/>
      <c r="AL52" s="1188">
        <v>0</v>
      </c>
      <c r="AM52" s="1188"/>
      <c r="AN52" s="1188">
        <v>0</v>
      </c>
      <c r="AO52" s="1188"/>
      <c r="AP52" s="1188">
        <v>0</v>
      </c>
      <c r="AQ52" s="1188"/>
      <c r="AR52" s="1188">
        <v>0</v>
      </c>
      <c r="AS52" s="1188"/>
      <c r="AT52" s="1188">
        <v>0</v>
      </c>
      <c r="AU52" s="1188"/>
      <c r="AV52" s="1188">
        <v>0</v>
      </c>
      <c r="AW52" s="1188"/>
      <c r="AX52" s="1188">
        <v>0</v>
      </c>
      <c r="AY52" s="1188"/>
      <c r="AZ52" s="1188">
        <v>0</v>
      </c>
      <c r="BA52" s="1188"/>
      <c r="BB52" s="146"/>
      <c r="BC52" s="1154">
        <f t="shared" si="11"/>
        <v>0</v>
      </c>
      <c r="BD52" s="1154">
        <f t="shared" si="12"/>
        <v>0</v>
      </c>
      <c r="BF52" s="1149">
        <f t="shared" si="15"/>
        <v>0</v>
      </c>
      <c r="BG52" s="1149">
        <f t="shared" si="16"/>
        <v>0</v>
      </c>
      <c r="BH52" s="1149" t="e">
        <f>SUM(#REF!,#REF!,#REF!,#REF!,#REF!,#REF!,#REF!,#REF!,#REF!,#REF!,#REF!,#REF!,#REF!,#REF!,#REF!,#REF!,#REF!,#REF!,#REF!,#REF!,#REF!,#REF!)</f>
        <v>#REF!</v>
      </c>
      <c r="BJ52" s="1149">
        <f>BF52+'12B'!AS52+'12C'!M52</f>
        <v>0</v>
      </c>
      <c r="BK52" s="1149">
        <f>BG52+'12B'!AT52+'12C'!S52</f>
        <v>0</v>
      </c>
      <c r="BL52" s="1149" t="e">
        <f>BH52+'12B'!AU52+'12C'!T52</f>
        <v>#REF!</v>
      </c>
    </row>
    <row r="53" spans="1:64" s="1161" customFormat="1" ht="12" customHeight="1" thickBot="1">
      <c r="A53" s="1189"/>
      <c r="B53" s="1190" t="s">
        <v>640</v>
      </c>
      <c r="C53" s="1191" t="s">
        <v>634</v>
      </c>
      <c r="D53" s="1192">
        <v>0</v>
      </c>
      <c r="E53" s="1192"/>
      <c r="F53" s="1192">
        <v>0</v>
      </c>
      <c r="G53" s="1192"/>
      <c r="H53" s="1192">
        <v>0</v>
      </c>
      <c r="I53" s="1192"/>
      <c r="J53" s="1192">
        <v>0</v>
      </c>
      <c r="K53" s="1192"/>
      <c r="L53" s="1192">
        <v>0</v>
      </c>
      <c r="M53" s="1192"/>
      <c r="N53" s="1192">
        <v>0</v>
      </c>
      <c r="O53" s="1192"/>
      <c r="P53" s="1192">
        <v>0</v>
      </c>
      <c r="Q53" s="1192"/>
      <c r="R53" s="1192">
        <v>0</v>
      </c>
      <c r="S53" s="1192"/>
      <c r="T53" s="1192">
        <v>0</v>
      </c>
      <c r="U53" s="1192"/>
      <c r="V53" s="1192">
        <v>0</v>
      </c>
      <c r="W53" s="1192"/>
      <c r="X53" s="1192">
        <v>0</v>
      </c>
      <c r="Y53" s="1192"/>
      <c r="Z53" s="1192">
        <v>0</v>
      </c>
      <c r="AA53" s="1192"/>
      <c r="AB53" s="1192">
        <v>0</v>
      </c>
      <c r="AC53" s="1192"/>
      <c r="AD53" s="1192">
        <v>0</v>
      </c>
      <c r="AE53" s="1192"/>
      <c r="AF53" s="1192">
        <v>0</v>
      </c>
      <c r="AG53" s="1192"/>
      <c r="AH53" s="1192">
        <v>0</v>
      </c>
      <c r="AI53" s="1192"/>
      <c r="AJ53" s="1192">
        <v>0</v>
      </c>
      <c r="AK53" s="1192"/>
      <c r="AL53" s="1192">
        <v>0</v>
      </c>
      <c r="AM53" s="1192"/>
      <c r="AN53" s="1192">
        <v>0</v>
      </c>
      <c r="AO53" s="1192"/>
      <c r="AP53" s="1192">
        <v>0</v>
      </c>
      <c r="AQ53" s="1192"/>
      <c r="AR53" s="1192">
        <v>0</v>
      </c>
      <c r="AS53" s="1192"/>
      <c r="AT53" s="1192">
        <v>0</v>
      </c>
      <c r="AU53" s="1192"/>
      <c r="AV53" s="1192">
        <v>0</v>
      </c>
      <c r="AW53" s="1192"/>
      <c r="AX53" s="1192">
        <v>0</v>
      </c>
      <c r="AY53" s="1192"/>
      <c r="AZ53" s="1192">
        <v>0</v>
      </c>
      <c r="BA53" s="1192"/>
      <c r="BB53" s="146"/>
      <c r="BC53" s="1154">
        <f t="shared" si="11"/>
        <v>0</v>
      </c>
      <c r="BD53" s="1154">
        <f t="shared" si="12"/>
        <v>0</v>
      </c>
      <c r="BF53" s="1149">
        <f t="shared" si="15"/>
        <v>0</v>
      </c>
      <c r="BG53" s="1149">
        <f t="shared" si="16"/>
        <v>0</v>
      </c>
      <c r="BH53" s="1149" t="e">
        <f>SUM(#REF!,#REF!,#REF!,#REF!,#REF!,#REF!,#REF!,#REF!,#REF!,#REF!,#REF!,#REF!,#REF!,#REF!,#REF!,#REF!,#REF!,#REF!,#REF!,#REF!,#REF!,#REF!)</f>
        <v>#REF!</v>
      </c>
      <c r="BJ53" s="1149">
        <f>BF53+'12B'!AS53+'12C'!M53</f>
        <v>0</v>
      </c>
      <c r="BK53" s="1149">
        <f>BG53+'12B'!AT53+'12C'!S53</f>
        <v>0</v>
      </c>
      <c r="BL53" s="1149" t="e">
        <f>BH53+'12B'!AU53+'12C'!T53</f>
        <v>#REF!</v>
      </c>
    </row>
    <row r="54" spans="1:64" s="1161" customFormat="1" ht="12" customHeight="1" thickBot="1">
      <c r="A54" s="1193" t="s">
        <v>599</v>
      </c>
      <c r="B54" s="1194"/>
      <c r="C54" s="1195" t="s">
        <v>538</v>
      </c>
      <c r="D54" s="1196">
        <v>0</v>
      </c>
      <c r="E54" s="1196"/>
      <c r="F54" s="1196">
        <v>0</v>
      </c>
      <c r="G54" s="1196"/>
      <c r="H54" s="1196">
        <v>0</v>
      </c>
      <c r="I54" s="1196"/>
      <c r="J54" s="1196">
        <v>0</v>
      </c>
      <c r="K54" s="1196"/>
      <c r="L54" s="1196">
        <v>0</v>
      </c>
      <c r="M54" s="1196"/>
      <c r="N54" s="1196">
        <v>0</v>
      </c>
      <c r="O54" s="1196"/>
      <c r="P54" s="1196">
        <v>0</v>
      </c>
      <c r="Q54" s="1196"/>
      <c r="R54" s="1196">
        <v>0</v>
      </c>
      <c r="S54" s="1196"/>
      <c r="T54" s="1196">
        <v>0</v>
      </c>
      <c r="U54" s="1196"/>
      <c r="V54" s="1196">
        <v>0</v>
      </c>
      <c r="W54" s="1196"/>
      <c r="X54" s="1196">
        <v>0</v>
      </c>
      <c r="Y54" s="1196"/>
      <c r="Z54" s="1196">
        <v>0</v>
      </c>
      <c r="AA54" s="1196"/>
      <c r="AB54" s="1196">
        <v>0</v>
      </c>
      <c r="AC54" s="1196"/>
      <c r="AD54" s="1196">
        <v>0</v>
      </c>
      <c r="AE54" s="1196"/>
      <c r="AF54" s="1196">
        <v>0</v>
      </c>
      <c r="AG54" s="1196"/>
      <c r="AH54" s="1196">
        <v>0</v>
      </c>
      <c r="AI54" s="1196"/>
      <c r="AJ54" s="1196">
        <v>0</v>
      </c>
      <c r="AK54" s="1196"/>
      <c r="AL54" s="1196">
        <v>0</v>
      </c>
      <c r="AM54" s="1196"/>
      <c r="AN54" s="1196">
        <v>0</v>
      </c>
      <c r="AO54" s="1196"/>
      <c r="AP54" s="1196">
        <v>0</v>
      </c>
      <c r="AQ54" s="1196"/>
      <c r="AR54" s="1196">
        <v>0</v>
      </c>
      <c r="AS54" s="1196"/>
      <c r="AT54" s="1196">
        <v>0</v>
      </c>
      <c r="AU54" s="1196"/>
      <c r="AV54" s="1196">
        <v>0</v>
      </c>
      <c r="AW54" s="1196"/>
      <c r="AX54" s="1196">
        <v>0</v>
      </c>
      <c r="AY54" s="1196"/>
      <c r="AZ54" s="1196">
        <v>0</v>
      </c>
      <c r="BA54" s="1196"/>
      <c r="BB54" s="1240"/>
      <c r="BC54" s="1154">
        <f t="shared" si="11"/>
        <v>0</v>
      </c>
      <c r="BD54" s="1154">
        <f t="shared" si="12"/>
        <v>0</v>
      </c>
      <c r="BF54" s="1149">
        <f t="shared" si="15"/>
        <v>0</v>
      </c>
      <c r="BG54" s="1149">
        <f t="shared" si="16"/>
        <v>0</v>
      </c>
      <c r="BH54" s="1149" t="e">
        <f>SUM(#REF!,#REF!,#REF!,#REF!,#REF!,#REF!,#REF!,#REF!,#REF!,#REF!,#REF!,#REF!,#REF!,#REF!,#REF!,#REF!,#REF!,#REF!,#REF!,#REF!,#REF!,#REF!)</f>
        <v>#REF!</v>
      </c>
      <c r="BJ54" s="1149">
        <f>BF54+'12B'!AS54+'12C'!M54</f>
        <v>0</v>
      </c>
      <c r="BK54" s="1149">
        <f>BG54+'12B'!AT54+'12C'!S54</f>
        <v>3700</v>
      </c>
      <c r="BL54" s="1149" t="e">
        <f>BH54+'12B'!AU54+'12C'!T54</f>
        <v>#REF!</v>
      </c>
    </row>
    <row r="55" spans="1:64" s="1161" customFormat="1" ht="12" customHeight="1" thickBot="1">
      <c r="A55" s="1158" t="s">
        <v>600</v>
      </c>
      <c r="B55" s="1260"/>
      <c r="C55" s="1261" t="s">
        <v>568</v>
      </c>
      <c r="D55" s="1222"/>
      <c r="E55" s="1222"/>
      <c r="F55" s="1222"/>
      <c r="G55" s="1222"/>
      <c r="H55" s="1222"/>
      <c r="I55" s="1222"/>
      <c r="J55" s="1222"/>
      <c r="K55" s="1222"/>
      <c r="L55" s="1222"/>
      <c r="M55" s="1222"/>
      <c r="N55" s="1222"/>
      <c r="O55" s="1222"/>
      <c r="P55" s="1222"/>
      <c r="Q55" s="1222"/>
      <c r="R55" s="1222"/>
      <c r="S55" s="1222"/>
      <c r="T55" s="1222"/>
      <c r="U55" s="1222"/>
      <c r="V55" s="1222"/>
      <c r="W55" s="1222"/>
      <c r="X55" s="1222"/>
      <c r="Y55" s="1222"/>
      <c r="Z55" s="1222"/>
      <c r="AA55" s="1222"/>
      <c r="AB55" s="1222"/>
      <c r="AC55" s="1222"/>
      <c r="AD55" s="1222"/>
      <c r="AE55" s="1222"/>
      <c r="AF55" s="1222"/>
      <c r="AG55" s="1222"/>
      <c r="AH55" s="1222"/>
      <c r="AI55" s="1222"/>
      <c r="AJ55" s="1222"/>
      <c r="AK55" s="1222"/>
      <c r="AL55" s="1222"/>
      <c r="AM55" s="1222"/>
      <c r="AN55" s="1222"/>
      <c r="AO55" s="1222"/>
      <c r="AP55" s="1222"/>
      <c r="AQ55" s="1222"/>
      <c r="AR55" s="1222">
        <v>711768</v>
      </c>
      <c r="AS55" s="1222">
        <v>705129</v>
      </c>
      <c r="AT55" s="1222"/>
      <c r="AU55" s="1222"/>
      <c r="AV55" s="1222"/>
      <c r="AW55" s="1222"/>
      <c r="AX55" s="1222"/>
      <c r="AY55" s="1222"/>
      <c r="AZ55" s="1222"/>
      <c r="BA55" s="1222"/>
      <c r="BB55" s="1240"/>
      <c r="BC55" s="1154">
        <f t="shared" si="11"/>
        <v>711768</v>
      </c>
      <c r="BD55" s="1154">
        <f t="shared" si="12"/>
        <v>705129</v>
      </c>
      <c r="BF55" s="1149">
        <f t="shared" si="15"/>
        <v>711768</v>
      </c>
      <c r="BG55" s="1149">
        <f t="shared" si="16"/>
        <v>705129</v>
      </c>
      <c r="BH55" s="1149" t="e">
        <f>SUM(#REF!,#REF!,#REF!,#REF!,#REF!,#REF!,#REF!,#REF!,#REF!,#REF!,#REF!,#REF!,#REF!,#REF!,#REF!,#REF!,#REF!,#REF!,#REF!,#REF!,#REF!,#REF!)</f>
        <v>#REF!</v>
      </c>
      <c r="BJ55" s="1149">
        <f>BF55+'12B'!AS55+'12C'!M55</f>
        <v>811670</v>
      </c>
      <c r="BK55" s="1149">
        <f>BG55+'12B'!AT55+'12C'!S55</f>
        <v>801627</v>
      </c>
      <c r="BL55" s="1149" t="e">
        <f>BH55+'12B'!AU55+'12C'!T55</f>
        <v>#REF!</v>
      </c>
    </row>
    <row r="56" spans="1:64" s="1161" customFormat="1" ht="13.5" thickBot="1">
      <c r="A56" s="1158" t="s">
        <v>601</v>
      </c>
      <c r="B56" s="1159"/>
      <c r="C56" s="1197" t="s">
        <v>539</v>
      </c>
      <c r="D56" s="1198">
        <v>4032</v>
      </c>
      <c r="E56" s="1198">
        <f aca="true" t="shared" si="20" ref="E56:BA56">+E26+E40+E51+E54+E55</f>
        <v>4032</v>
      </c>
      <c r="F56" s="1198">
        <f t="shared" si="20"/>
        <v>26748</v>
      </c>
      <c r="G56" s="1198">
        <f t="shared" si="20"/>
        <v>23360</v>
      </c>
      <c r="H56" s="1198">
        <f t="shared" si="20"/>
        <v>9500</v>
      </c>
      <c r="I56" s="1198">
        <f t="shared" si="20"/>
        <v>10470</v>
      </c>
      <c r="J56" s="1198">
        <f t="shared" si="20"/>
        <v>68759</v>
      </c>
      <c r="K56" s="1198">
        <f t="shared" si="20"/>
        <v>62738</v>
      </c>
      <c r="L56" s="1198">
        <f t="shared" si="20"/>
        <v>1440</v>
      </c>
      <c r="M56" s="1198">
        <f t="shared" si="20"/>
        <v>702</v>
      </c>
      <c r="N56" s="1198">
        <f t="shared" si="20"/>
        <v>9328</v>
      </c>
      <c r="O56" s="1198">
        <f t="shared" si="20"/>
        <v>9328</v>
      </c>
      <c r="P56" s="1198">
        <f t="shared" si="20"/>
        <v>30756</v>
      </c>
      <c r="Q56" s="1198">
        <f t="shared" si="20"/>
        <v>24253</v>
      </c>
      <c r="R56" s="1198">
        <f t="shared" si="20"/>
        <v>55444</v>
      </c>
      <c r="S56" s="1198">
        <f t="shared" si="20"/>
        <v>58835</v>
      </c>
      <c r="T56" s="1198">
        <f t="shared" si="20"/>
        <v>200772</v>
      </c>
      <c r="U56" s="1198">
        <f t="shared" si="20"/>
        <v>177614</v>
      </c>
      <c r="V56" s="1198">
        <f t="shared" si="20"/>
        <v>9519</v>
      </c>
      <c r="W56" s="1198">
        <f t="shared" si="20"/>
        <v>8204</v>
      </c>
      <c r="X56" s="1198">
        <f t="shared" si="20"/>
        <v>200</v>
      </c>
      <c r="Y56" s="1198">
        <f t="shared" si="20"/>
        <v>202</v>
      </c>
      <c r="Z56" s="1198">
        <f t="shared" si="20"/>
        <v>6764</v>
      </c>
      <c r="AA56" s="1198">
        <f t="shared" si="20"/>
        <v>6764</v>
      </c>
      <c r="AB56" s="1198">
        <f t="shared" si="20"/>
        <v>38380</v>
      </c>
      <c r="AC56" s="1198">
        <f t="shared" si="20"/>
        <v>37038</v>
      </c>
      <c r="AD56" s="1198">
        <f t="shared" si="20"/>
        <v>0</v>
      </c>
      <c r="AE56" s="1198">
        <f t="shared" si="20"/>
        <v>0</v>
      </c>
      <c r="AF56" s="1198">
        <f t="shared" si="20"/>
        <v>2588</v>
      </c>
      <c r="AG56" s="1198">
        <f t="shared" si="20"/>
        <v>2588</v>
      </c>
      <c r="AH56" s="1198">
        <f t="shared" si="20"/>
        <v>24998</v>
      </c>
      <c r="AI56" s="1198">
        <f t="shared" si="20"/>
        <v>24998</v>
      </c>
      <c r="AJ56" s="1198">
        <f t="shared" si="20"/>
        <v>5206</v>
      </c>
      <c r="AK56" s="1198">
        <f t="shared" si="20"/>
        <v>5206</v>
      </c>
      <c r="AL56" s="1198">
        <f t="shared" si="20"/>
        <v>73894</v>
      </c>
      <c r="AM56" s="1198">
        <f t="shared" si="20"/>
        <v>70661</v>
      </c>
      <c r="AN56" s="1198">
        <f t="shared" si="20"/>
        <v>2800</v>
      </c>
      <c r="AO56" s="1198">
        <f t="shared" si="20"/>
        <v>2800</v>
      </c>
      <c r="AP56" s="1198">
        <f t="shared" si="20"/>
        <v>0</v>
      </c>
      <c r="AQ56" s="1198">
        <f t="shared" si="20"/>
        <v>0</v>
      </c>
      <c r="AR56" s="1198">
        <f t="shared" si="20"/>
        <v>711768</v>
      </c>
      <c r="AS56" s="1198">
        <f t="shared" si="20"/>
        <v>705129</v>
      </c>
      <c r="AT56" s="1198">
        <f t="shared" si="20"/>
        <v>0</v>
      </c>
      <c r="AU56" s="1198">
        <f t="shared" si="20"/>
        <v>0</v>
      </c>
      <c r="AV56" s="1198">
        <f t="shared" si="20"/>
        <v>0</v>
      </c>
      <c r="AW56" s="1198">
        <f t="shared" si="20"/>
        <v>30</v>
      </c>
      <c r="AX56" s="1198">
        <f>+AX26+AX40+AX51+AX54+AX55</f>
        <v>0</v>
      </c>
      <c r="AY56" s="1198">
        <f>+AY26+AY40+AY51+AY54+AY55</f>
        <v>4</v>
      </c>
      <c r="AZ56" s="1198">
        <f t="shared" si="20"/>
        <v>0</v>
      </c>
      <c r="BA56" s="1198">
        <f t="shared" si="20"/>
        <v>0</v>
      </c>
      <c r="BB56" s="1252"/>
      <c r="BC56" s="1154">
        <f t="shared" si="11"/>
        <v>1282896</v>
      </c>
      <c r="BD56" s="1154">
        <f t="shared" si="12"/>
        <v>1234956</v>
      </c>
      <c r="BF56" s="1149">
        <f t="shared" si="15"/>
        <v>1277690</v>
      </c>
      <c r="BG56" s="1149">
        <f t="shared" si="16"/>
        <v>1234922</v>
      </c>
      <c r="BH56" s="1149" t="e">
        <f>SUM(#REF!,#REF!,#REF!,#REF!,#REF!,#REF!,#REF!,#REF!,#REF!,#REF!,#REF!,#REF!,#REF!,#REF!,#REF!,#REF!,#REF!,#REF!,#REF!,#REF!,#REF!,#REF!)</f>
        <v>#REF!</v>
      </c>
      <c r="BJ56" s="1149">
        <f>BF56+'12B'!AS56+'12C'!M56</f>
        <v>1633818</v>
      </c>
      <c r="BK56" s="1149">
        <f>BG56+'12B'!AT56+'12C'!S56</f>
        <v>1555756</v>
      </c>
      <c r="BL56" s="1149" t="e">
        <f>BH56+'12B'!AU56+'12C'!T56</f>
        <v>#REF!</v>
      </c>
    </row>
    <row r="57" spans="1:64" s="1161" customFormat="1" ht="12" customHeight="1" thickBot="1">
      <c r="A57" s="1158" t="s">
        <v>602</v>
      </c>
      <c r="B57" s="1159"/>
      <c r="C57" s="1197" t="s">
        <v>540</v>
      </c>
      <c r="D57" s="1160">
        <v>0</v>
      </c>
      <c r="E57" s="1160">
        <f aca="true" t="shared" si="21" ref="E57:AI57">+E58+E59</f>
        <v>0</v>
      </c>
      <c r="F57" s="1160">
        <v>0</v>
      </c>
      <c r="G57" s="1160">
        <f t="shared" si="21"/>
        <v>0</v>
      </c>
      <c r="H57" s="1160">
        <v>0</v>
      </c>
      <c r="I57" s="1160">
        <f t="shared" si="21"/>
        <v>0</v>
      </c>
      <c r="J57" s="1160">
        <v>0</v>
      </c>
      <c r="K57" s="1160">
        <f t="shared" si="21"/>
        <v>0</v>
      </c>
      <c r="L57" s="1160">
        <v>0</v>
      </c>
      <c r="M57" s="1160">
        <f t="shared" si="21"/>
        <v>0</v>
      </c>
      <c r="N57" s="1160">
        <v>0</v>
      </c>
      <c r="O57" s="1160">
        <f t="shared" si="21"/>
        <v>0</v>
      </c>
      <c r="P57" s="1160">
        <v>0</v>
      </c>
      <c r="Q57" s="1160">
        <f t="shared" si="21"/>
        <v>0</v>
      </c>
      <c r="R57" s="1160">
        <v>0</v>
      </c>
      <c r="S57" s="1160">
        <f t="shared" si="21"/>
        <v>0</v>
      </c>
      <c r="T57" s="1160">
        <v>0</v>
      </c>
      <c r="U57" s="1160">
        <f t="shared" si="21"/>
        <v>0</v>
      </c>
      <c r="V57" s="1160">
        <v>0</v>
      </c>
      <c r="W57" s="1160">
        <f t="shared" si="21"/>
        <v>0</v>
      </c>
      <c r="X57" s="1160">
        <v>0</v>
      </c>
      <c r="Y57" s="1160">
        <f t="shared" si="21"/>
        <v>0</v>
      </c>
      <c r="Z57" s="1160">
        <v>0</v>
      </c>
      <c r="AA57" s="1160">
        <f t="shared" si="21"/>
        <v>0</v>
      </c>
      <c r="AB57" s="1160">
        <v>0</v>
      </c>
      <c r="AC57" s="1160">
        <f t="shared" si="21"/>
        <v>0</v>
      </c>
      <c r="AD57" s="1160">
        <v>0</v>
      </c>
      <c r="AE57" s="1160">
        <f t="shared" si="21"/>
        <v>0</v>
      </c>
      <c r="AF57" s="1160">
        <v>0</v>
      </c>
      <c r="AG57" s="1160">
        <f t="shared" si="21"/>
        <v>0</v>
      </c>
      <c r="AH57" s="1160">
        <v>0</v>
      </c>
      <c r="AI57" s="1160">
        <f t="shared" si="21"/>
        <v>0</v>
      </c>
      <c r="AJ57" s="1160">
        <v>0</v>
      </c>
      <c r="AK57" s="1160">
        <f>+AK58+AK59</f>
        <v>0</v>
      </c>
      <c r="AL57" s="1160">
        <v>0</v>
      </c>
      <c r="AM57" s="1160">
        <f>+AM58+AM59</f>
        <v>0</v>
      </c>
      <c r="AN57" s="1160">
        <v>0</v>
      </c>
      <c r="AO57" s="1160">
        <f>+AO58+AO59</f>
        <v>0</v>
      </c>
      <c r="AP57" s="1160">
        <v>74562</v>
      </c>
      <c r="AQ57" s="1160">
        <f>+AQ58+AQ59</f>
        <v>74562</v>
      </c>
      <c r="AR57" s="1160">
        <v>0</v>
      </c>
      <c r="AS57" s="1160">
        <f>+AS58+AS59</f>
        <v>0</v>
      </c>
      <c r="AT57" s="1160">
        <v>0</v>
      </c>
      <c r="AU57" s="1160">
        <f>+AU58+AU59</f>
        <v>0</v>
      </c>
      <c r="AV57" s="1160">
        <v>0</v>
      </c>
      <c r="AW57" s="1160">
        <f>+AW58+AW59</f>
        <v>0</v>
      </c>
      <c r="AX57" s="1160">
        <v>0</v>
      </c>
      <c r="AY57" s="1160">
        <f>+AY58+AY59</f>
        <v>0</v>
      </c>
      <c r="AZ57" s="1160">
        <v>0</v>
      </c>
      <c r="BA57" s="1160">
        <f>+BA58+BA59</f>
        <v>0</v>
      </c>
      <c r="BB57" s="1154"/>
      <c r="BC57" s="1154">
        <f t="shared" si="11"/>
        <v>74562</v>
      </c>
      <c r="BD57" s="1154">
        <f t="shared" si="12"/>
        <v>74562</v>
      </c>
      <c r="BF57" s="1149">
        <f t="shared" si="15"/>
        <v>74562</v>
      </c>
      <c r="BG57" s="1149">
        <f t="shared" si="16"/>
        <v>74562</v>
      </c>
      <c r="BH57" s="1149" t="e">
        <f>SUM(#REF!,#REF!,#REF!,#REF!,#REF!,#REF!,#REF!,#REF!,#REF!,#REF!,#REF!,#REF!,#REF!,#REF!,#REF!,#REF!,#REF!,#REF!,#REF!,#REF!,#REF!,#REF!)</f>
        <v>#REF!</v>
      </c>
      <c r="BJ57" s="1149">
        <f>BF57+'12B'!AS57+'12C'!M57</f>
        <v>74562</v>
      </c>
      <c r="BK57" s="1149">
        <f>BG57+'12B'!AT57+'12C'!S57</f>
        <v>74562</v>
      </c>
      <c r="BL57" s="1149" t="e">
        <f>BH57+'12B'!AU57+'12C'!T57</f>
        <v>#REF!</v>
      </c>
    </row>
    <row r="58" spans="1:64" ht="12.75" customHeight="1">
      <c r="A58" s="1162"/>
      <c r="B58" s="1168" t="s">
        <v>541</v>
      </c>
      <c r="C58" s="1179" t="s">
        <v>542</v>
      </c>
      <c r="D58" s="1180">
        <v>0</v>
      </c>
      <c r="E58" s="1180"/>
      <c r="F58" s="1180">
        <v>0</v>
      </c>
      <c r="G58" s="1180"/>
      <c r="H58" s="1180">
        <v>0</v>
      </c>
      <c r="I58" s="1180"/>
      <c r="J58" s="1180">
        <v>0</v>
      </c>
      <c r="K58" s="1180"/>
      <c r="L58" s="1180">
        <v>0</v>
      </c>
      <c r="M58" s="1180"/>
      <c r="N58" s="1180">
        <v>0</v>
      </c>
      <c r="O58" s="1180"/>
      <c r="P58" s="1180">
        <v>0</v>
      </c>
      <c r="Q58" s="1180"/>
      <c r="R58" s="1180">
        <v>0</v>
      </c>
      <c r="S58" s="1180"/>
      <c r="T58" s="1180">
        <v>0</v>
      </c>
      <c r="U58" s="1180"/>
      <c r="V58" s="1180">
        <v>0</v>
      </c>
      <c r="W58" s="1180"/>
      <c r="X58" s="1180">
        <v>0</v>
      </c>
      <c r="Y58" s="1180"/>
      <c r="Z58" s="1180">
        <v>0</v>
      </c>
      <c r="AA58" s="1180"/>
      <c r="AB58" s="1180">
        <v>0</v>
      </c>
      <c r="AC58" s="1180"/>
      <c r="AD58" s="1180">
        <v>0</v>
      </c>
      <c r="AE58" s="1180"/>
      <c r="AF58" s="1180">
        <v>0</v>
      </c>
      <c r="AG58" s="1180"/>
      <c r="AH58" s="1180">
        <v>0</v>
      </c>
      <c r="AI58" s="1180"/>
      <c r="AJ58" s="1180">
        <v>0</v>
      </c>
      <c r="AK58" s="1180"/>
      <c r="AL58" s="1180">
        <v>0</v>
      </c>
      <c r="AM58" s="1180"/>
      <c r="AN58" s="1180">
        <v>0</v>
      </c>
      <c r="AO58" s="1180"/>
      <c r="AP58" s="1180">
        <v>30626</v>
      </c>
      <c r="AQ58" s="1180">
        <v>30626</v>
      </c>
      <c r="AR58" s="1180">
        <v>0</v>
      </c>
      <c r="AS58" s="1180"/>
      <c r="AT58" s="1180">
        <v>0</v>
      </c>
      <c r="AU58" s="1180"/>
      <c r="AV58" s="1180">
        <v>0</v>
      </c>
      <c r="AW58" s="1180"/>
      <c r="AX58" s="1180">
        <v>0</v>
      </c>
      <c r="AY58" s="1180"/>
      <c r="AZ58" s="1180">
        <v>0</v>
      </c>
      <c r="BA58" s="1180"/>
      <c r="BB58" s="146"/>
      <c r="BC58" s="1154">
        <f t="shared" si="11"/>
        <v>30626</v>
      </c>
      <c r="BD58" s="1154">
        <f t="shared" si="12"/>
        <v>30626</v>
      </c>
      <c r="BF58" s="1149">
        <f t="shared" si="15"/>
        <v>30626</v>
      </c>
      <c r="BG58" s="1149">
        <f t="shared" si="16"/>
        <v>30626</v>
      </c>
      <c r="BH58" s="1149" t="e">
        <f>SUM(#REF!,#REF!,#REF!,#REF!,#REF!,#REF!,#REF!,#REF!,#REF!,#REF!,#REF!,#REF!,#REF!,#REF!,#REF!,#REF!,#REF!,#REF!,#REF!,#REF!,#REF!,#REF!)</f>
        <v>#REF!</v>
      </c>
      <c r="BJ58" s="1149">
        <f>BF58+'12B'!AS58+'12C'!M58</f>
        <v>30626</v>
      </c>
      <c r="BK58" s="1149">
        <f>BG58+'12B'!AT58+'12C'!S58</f>
        <v>30626</v>
      </c>
      <c r="BL58" s="1149" t="e">
        <f>BH58+'12B'!AU58+'12C'!T58</f>
        <v>#REF!</v>
      </c>
    </row>
    <row r="59" spans="1:64" ht="12" customHeight="1" thickBot="1">
      <c r="A59" s="1174"/>
      <c r="B59" s="1175" t="s">
        <v>649</v>
      </c>
      <c r="C59" s="1199" t="s">
        <v>543</v>
      </c>
      <c r="D59" s="141">
        <v>0</v>
      </c>
      <c r="E59" s="141"/>
      <c r="F59" s="141">
        <v>0</v>
      </c>
      <c r="G59" s="141"/>
      <c r="H59" s="141">
        <v>0</v>
      </c>
      <c r="I59" s="141"/>
      <c r="J59" s="141">
        <v>0</v>
      </c>
      <c r="K59" s="141"/>
      <c r="L59" s="141">
        <v>0</v>
      </c>
      <c r="M59" s="141"/>
      <c r="N59" s="141">
        <v>0</v>
      </c>
      <c r="O59" s="141"/>
      <c r="P59" s="141">
        <v>0</v>
      </c>
      <c r="Q59" s="141"/>
      <c r="R59" s="141">
        <v>0</v>
      </c>
      <c r="S59" s="141"/>
      <c r="T59" s="141">
        <v>0</v>
      </c>
      <c r="U59" s="141"/>
      <c r="V59" s="141">
        <v>0</v>
      </c>
      <c r="W59" s="141"/>
      <c r="X59" s="141">
        <v>0</v>
      </c>
      <c r="Y59" s="141"/>
      <c r="Z59" s="141">
        <v>0</v>
      </c>
      <c r="AA59" s="141"/>
      <c r="AB59" s="141">
        <v>0</v>
      </c>
      <c r="AC59" s="141"/>
      <c r="AD59" s="141">
        <v>0</v>
      </c>
      <c r="AE59" s="141"/>
      <c r="AF59" s="141">
        <v>0</v>
      </c>
      <c r="AG59" s="141"/>
      <c r="AH59" s="141">
        <v>0</v>
      </c>
      <c r="AI59" s="141"/>
      <c r="AJ59" s="141">
        <v>0</v>
      </c>
      <c r="AK59" s="141"/>
      <c r="AL59" s="141">
        <v>0</v>
      </c>
      <c r="AM59" s="141"/>
      <c r="AN59" s="141">
        <v>0</v>
      </c>
      <c r="AO59" s="141"/>
      <c r="AP59" s="141">
        <v>43936</v>
      </c>
      <c r="AQ59" s="141">
        <v>43936</v>
      </c>
      <c r="AR59" s="141">
        <v>0</v>
      </c>
      <c r="AS59" s="141"/>
      <c r="AT59" s="141">
        <v>0</v>
      </c>
      <c r="AU59" s="141"/>
      <c r="AV59" s="141">
        <v>0</v>
      </c>
      <c r="AW59" s="141"/>
      <c r="AX59" s="141">
        <v>0</v>
      </c>
      <c r="AY59" s="141"/>
      <c r="AZ59" s="141">
        <v>0</v>
      </c>
      <c r="BA59" s="141"/>
      <c r="BB59" s="146"/>
      <c r="BC59" s="1154">
        <f t="shared" si="11"/>
        <v>43936</v>
      </c>
      <c r="BD59" s="1154">
        <f t="shared" si="12"/>
        <v>43936</v>
      </c>
      <c r="BF59" s="1149">
        <f t="shared" si="15"/>
        <v>43936</v>
      </c>
      <c r="BG59" s="1149">
        <f t="shared" si="16"/>
        <v>43936</v>
      </c>
      <c r="BH59" s="1149" t="e">
        <f>SUM(#REF!,#REF!,#REF!,#REF!,#REF!,#REF!,#REF!,#REF!,#REF!,#REF!,#REF!,#REF!,#REF!,#REF!,#REF!,#REF!,#REF!,#REF!,#REF!,#REF!,#REF!,#REF!)</f>
        <v>#REF!</v>
      </c>
      <c r="BJ59" s="1149">
        <f>BF59+'12B'!AS59+'12C'!M59</f>
        <v>43936</v>
      </c>
      <c r="BK59" s="1149">
        <f>BG59+'12B'!AT59+'12C'!S59</f>
        <v>43936</v>
      </c>
      <c r="BL59" s="1149" t="e">
        <f>BH59+'12B'!AU59+'12C'!T59</f>
        <v>#REF!</v>
      </c>
    </row>
    <row r="60" spans="1:69" ht="15" customHeight="1" thickBot="1">
      <c r="A60" s="1158" t="s">
        <v>603</v>
      </c>
      <c r="B60" s="1200"/>
      <c r="C60" s="1197" t="s">
        <v>544</v>
      </c>
      <c r="D60" s="1160">
        <f aca="true" t="shared" si="22" ref="D60:AZ60">+D56+D57</f>
        <v>4032</v>
      </c>
      <c r="E60" s="1160">
        <f t="shared" si="22"/>
        <v>4032</v>
      </c>
      <c r="F60" s="1160">
        <f t="shared" si="22"/>
        <v>26748</v>
      </c>
      <c r="G60" s="1160">
        <f t="shared" si="22"/>
        <v>23360</v>
      </c>
      <c r="H60" s="1160">
        <f t="shared" si="22"/>
        <v>9500</v>
      </c>
      <c r="I60" s="1160">
        <f t="shared" si="22"/>
        <v>10470</v>
      </c>
      <c r="J60" s="1160">
        <f t="shared" si="22"/>
        <v>68759</v>
      </c>
      <c r="K60" s="1160">
        <f t="shared" si="22"/>
        <v>62738</v>
      </c>
      <c r="L60" s="1160">
        <f t="shared" si="22"/>
        <v>1440</v>
      </c>
      <c r="M60" s="1160">
        <f t="shared" si="22"/>
        <v>702</v>
      </c>
      <c r="N60" s="1160">
        <f t="shared" si="22"/>
        <v>9328</v>
      </c>
      <c r="O60" s="1160">
        <f t="shared" si="22"/>
        <v>9328</v>
      </c>
      <c r="P60" s="1160">
        <f t="shared" si="22"/>
        <v>30756</v>
      </c>
      <c r="Q60" s="1160">
        <f t="shared" si="22"/>
        <v>24253</v>
      </c>
      <c r="R60" s="1160">
        <f t="shared" si="22"/>
        <v>55444</v>
      </c>
      <c r="S60" s="1160">
        <f t="shared" si="22"/>
        <v>58835</v>
      </c>
      <c r="T60" s="1160">
        <f t="shared" si="22"/>
        <v>200772</v>
      </c>
      <c r="U60" s="1160">
        <f t="shared" si="22"/>
        <v>177614</v>
      </c>
      <c r="V60" s="1160">
        <f t="shared" si="22"/>
        <v>9519</v>
      </c>
      <c r="W60" s="1160">
        <f t="shared" si="22"/>
        <v>8204</v>
      </c>
      <c r="X60" s="1160">
        <f t="shared" si="22"/>
        <v>200</v>
      </c>
      <c r="Y60" s="1160">
        <f t="shared" si="22"/>
        <v>202</v>
      </c>
      <c r="Z60" s="1160">
        <f t="shared" si="22"/>
        <v>6764</v>
      </c>
      <c r="AA60" s="1160">
        <f t="shared" si="22"/>
        <v>6764</v>
      </c>
      <c r="AB60" s="1160">
        <f t="shared" si="22"/>
        <v>38380</v>
      </c>
      <c r="AC60" s="1160">
        <f t="shared" si="22"/>
        <v>37038</v>
      </c>
      <c r="AD60" s="1160">
        <f t="shared" si="22"/>
        <v>0</v>
      </c>
      <c r="AE60" s="1160">
        <f t="shared" si="22"/>
        <v>0</v>
      </c>
      <c r="AF60" s="1160">
        <f t="shared" si="22"/>
        <v>2588</v>
      </c>
      <c r="AG60" s="1160">
        <f t="shared" si="22"/>
        <v>2588</v>
      </c>
      <c r="AH60" s="1160">
        <f t="shared" si="22"/>
        <v>24998</v>
      </c>
      <c r="AI60" s="1160">
        <f t="shared" si="22"/>
        <v>24998</v>
      </c>
      <c r="AJ60" s="1160">
        <f t="shared" si="22"/>
        <v>5206</v>
      </c>
      <c r="AK60" s="1160">
        <f t="shared" si="22"/>
        <v>5206</v>
      </c>
      <c r="AL60" s="1160">
        <f t="shared" si="22"/>
        <v>73894</v>
      </c>
      <c r="AM60" s="1160">
        <f t="shared" si="22"/>
        <v>70661</v>
      </c>
      <c r="AN60" s="1160">
        <f t="shared" si="22"/>
        <v>2800</v>
      </c>
      <c r="AO60" s="1160">
        <f t="shared" si="22"/>
        <v>2800</v>
      </c>
      <c r="AP60" s="1160">
        <f t="shared" si="22"/>
        <v>74562</v>
      </c>
      <c r="AQ60" s="1160">
        <f t="shared" si="22"/>
        <v>74562</v>
      </c>
      <c r="AR60" s="1160">
        <f t="shared" si="22"/>
        <v>711768</v>
      </c>
      <c r="AS60" s="1160">
        <f t="shared" si="22"/>
        <v>705129</v>
      </c>
      <c r="AT60" s="1160">
        <f t="shared" si="22"/>
        <v>0</v>
      </c>
      <c r="AU60" s="1160">
        <f t="shared" si="22"/>
        <v>0</v>
      </c>
      <c r="AV60" s="1160">
        <f t="shared" si="22"/>
        <v>0</v>
      </c>
      <c r="AW60" s="1160">
        <f t="shared" si="22"/>
        <v>30</v>
      </c>
      <c r="AX60" s="1160">
        <f>+AX56+AX57</f>
        <v>0</v>
      </c>
      <c r="AY60" s="1160">
        <f>+AY56+AY57</f>
        <v>4</v>
      </c>
      <c r="AZ60" s="1160">
        <f t="shared" si="22"/>
        <v>0</v>
      </c>
      <c r="BA60" s="1160">
        <f>+BA56+BA57</f>
        <v>0</v>
      </c>
      <c r="BB60" s="1154"/>
      <c r="BC60" s="1154">
        <f t="shared" si="11"/>
        <v>1357458</v>
      </c>
      <c r="BD60" s="1154">
        <f t="shared" si="12"/>
        <v>1309518</v>
      </c>
      <c r="BF60" s="1149">
        <f t="shared" si="15"/>
        <v>1352252</v>
      </c>
      <c r="BG60" s="1149">
        <f t="shared" si="16"/>
        <v>1309484</v>
      </c>
      <c r="BH60" s="1149" t="e">
        <f>SUM(#REF!,#REF!,#REF!,#REF!,#REF!,#REF!,#REF!,#REF!,#REF!,#REF!,#REF!,#REF!,#REF!,#REF!,#REF!,#REF!,#REF!,#REF!,#REF!,#REF!,#REF!,#REF!)</f>
        <v>#REF!</v>
      </c>
      <c r="BJ60" s="1149">
        <f>BF60+'12B'!AS60+'12C'!M60</f>
        <v>1708380</v>
      </c>
      <c r="BK60" s="1149">
        <f>BG60+'12B'!AT60+'12C'!S60</f>
        <v>1630318</v>
      </c>
      <c r="BL60" s="1149" t="e">
        <f>BH60+'12B'!AU60+'12C'!T60</f>
        <v>#REF!</v>
      </c>
      <c r="BQ60" s="1149" t="e">
        <f>BL60+'[1]4.m K'!AK55+'[1]3.m.KÖT'!AP36-'[1]3.m.KÖT'!AP12-'[1]4.m K'!AK11</f>
        <v>#REF!</v>
      </c>
    </row>
    <row r="61" spans="6:56" ht="12.75">
      <c r="F61" s="1203"/>
      <c r="H61" s="1203"/>
      <c r="J61" s="1203"/>
      <c r="L61" s="1203"/>
      <c r="N61" s="1203"/>
      <c r="P61" s="1203"/>
      <c r="R61" s="1203"/>
      <c r="T61" s="1203"/>
      <c r="V61" s="1203"/>
      <c r="X61" s="1203"/>
      <c r="Z61" s="1203"/>
      <c r="AB61" s="1203"/>
      <c r="AD61" s="1203"/>
      <c r="AF61" s="1203"/>
      <c r="AH61" s="1203"/>
      <c r="AJ61" s="1203"/>
      <c r="AL61" s="1203"/>
      <c r="AN61" s="1203"/>
      <c r="AP61" s="1203"/>
      <c r="AR61" s="1203"/>
      <c r="AT61" s="1203"/>
      <c r="AV61" s="1203"/>
      <c r="AX61" s="1203"/>
      <c r="AZ61" s="1203"/>
      <c r="BB61" s="1203"/>
      <c r="BC61" s="1203"/>
      <c r="BD61" s="1203"/>
    </row>
    <row r="63" spans="58:60" ht="12.75">
      <c r="BF63" s="1149">
        <f>BF24-BF60</f>
        <v>-758</v>
      </c>
      <c r="BG63" s="1149">
        <f>BG24-BG60</f>
        <v>112574</v>
      </c>
      <c r="BH63" s="1149" t="e">
        <f>BH24-BH60</f>
        <v>#REF!</v>
      </c>
    </row>
    <row r="66" spans="58:60" ht="12.75">
      <c r="BF66" s="1149">
        <f>BF60+'[1]4.m K'!AD55-'[1]4.m K'!AD11+'[1]3.m.KÖT'!AJ36-'[1]3.m.KÖT'!AJ12</f>
        <v>1513071</v>
      </c>
      <c r="BG66" s="1149">
        <f>BG60+'[1]4.m K'!AE55-'[1]4.m K'!AE11+'[1]3.m.KÖT'!AK36-'[1]3.m.KÖT'!AK12</f>
        <v>1310428</v>
      </c>
      <c r="BH66" s="1149" t="e">
        <f>BH60+'[1]4.m K'!AF55-'[1]4.m K'!AF11+'[1]3.m.KÖT'!AL36-'[1]3.m.KÖT'!AL12</f>
        <v>#REF!</v>
      </c>
    </row>
    <row r="67" spans="58:60" ht="12.75">
      <c r="BF67" s="1149">
        <f>BF60-BF55+'[1]4.m K'!AD55+'[1]3.m.KÖT'!AJ36</f>
        <v>1504629</v>
      </c>
      <c r="BG67" s="1149">
        <f>BG60-BG55+'[1]4.m K'!AE55+'[1]3.m.KÖT'!AK36</f>
        <v>613722</v>
      </c>
      <c r="BH67" s="1149" t="e">
        <f>BH60-BH55+'[1]4.m K'!AF55+'[1]3.m.KÖT'!AL36</f>
        <v>#REF!</v>
      </c>
    </row>
    <row r="69" spans="58:60" ht="12.75">
      <c r="BF69" s="1149">
        <f>'[1]3.m.KÖT'!AJ36-'[1]3.m.KÖT'!AJ12+'[1]4.m K'!AI55-'[1]4.m K'!AI11+'12A'!BF60</f>
        <v>1520128</v>
      </c>
      <c r="BG69" s="1149">
        <f>'[1]3.m.KÖT'!AK36-'[1]3.m.KÖT'!AK12+'[1]4.m K'!AJ55-'[1]4.m K'!AJ11+'12A'!BG60</f>
        <v>1310428</v>
      </c>
      <c r="BH69" s="1149" t="e">
        <f>'[1]3.m.KÖT'!AL36-'[1]3.m.KÖT'!AL12+'[1]4.m K'!AK55-'[1]4.m K'!AK11+'12A'!BH60</f>
        <v>#REF!</v>
      </c>
    </row>
    <row r="71" spans="57:60" ht="12.75">
      <c r="BE71" s="1149">
        <f>BE67-'[1]1.sz.mell. KÖT'!C124</f>
        <v>-1498795</v>
      </c>
      <c r="BF71" s="1149">
        <f>BF67-'[1]1.sz.mell. KÖT'!D124</f>
        <v>4989</v>
      </c>
      <c r="BG71" s="1149">
        <f>BG67-'[1]1.sz.mell. KÖT'!E124</f>
        <v>594918</v>
      </c>
      <c r="BH71" s="1149" t="e">
        <f>BH67-'[1]1.sz.mell. KÖT'!F124</f>
        <v>#REF!</v>
      </c>
    </row>
    <row r="75" spans="57:59" ht="12.75">
      <c r="BE75" s="1149">
        <f>'[1]3.m.KÖT'!AJ36+'[1]4.m K'!AD55+'12A'!BF60-'[1]3.m.KÖT'!AJ12-'[1]4.m K'!AD11</f>
        <v>1513071</v>
      </c>
      <c r="BF75" s="1149">
        <f>'[1]3.m.KÖT'!AK36+'[1]4.m K'!AE55+'12A'!BG60-'[1]3.m.KÖT'!AK12-'[1]4.m K'!AE11</f>
        <v>1310428</v>
      </c>
      <c r="BG75" s="1149" t="e">
        <f>'[1]3.m.KÖT'!AL36+'[1]4.m K'!AF55+'12A'!BH60-'[1]3.m.KÖT'!AL12-'[1]4.m K'!AF11</f>
        <v>#REF!</v>
      </c>
    </row>
  </sheetData>
  <sheetProtection formatCells="0" selectLockedCells="1" selectUnlockedCells="1"/>
  <mergeCells count="26">
    <mergeCell ref="AF2:AG2"/>
    <mergeCell ref="AH2:AI2"/>
    <mergeCell ref="L2:M2"/>
    <mergeCell ref="A2:B2"/>
    <mergeCell ref="D2:E2"/>
    <mergeCell ref="F2:G2"/>
    <mergeCell ref="H2:I2"/>
    <mergeCell ref="J2:K2"/>
    <mergeCell ref="AJ2:AK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Z2:BA2"/>
    <mergeCell ref="AX2:AY2"/>
    <mergeCell ref="AT2:AU2"/>
    <mergeCell ref="AV2:AW2"/>
    <mergeCell ref="AL2:AM2"/>
    <mergeCell ref="AN2:AO2"/>
    <mergeCell ref="AP2:AQ2"/>
    <mergeCell ref="AR2:AS2"/>
  </mergeCells>
  <printOptions horizontalCentered="1"/>
  <pageMargins left="0.1968503937007874" right="0.1968503937007874" top="0.5905511811023623" bottom="0.2755905511811024" header="0.35433070866141736" footer="0.15748031496062992"/>
  <pageSetup horizontalDpi="600" verticalDpi="600" orientation="landscape" paperSize="9" scale="75" r:id="rId1"/>
  <headerFooter alignWithMargins="0">
    <oddHeader>&amp;C&amp;"Times New Roman CE,Félkövér"&amp;12Bonyhád Város Önkormányzata Kötelező feladatainak kiadásai és bevételei szakfeladatok szerinti bontásban&amp;R&amp;"Times New Roman CE,Félkövér dőlt"&amp;12 Z.12.A.sz.melléklet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X67"/>
  <sheetViews>
    <sheetView view="pageBreakPreview" zoomScale="115" zoomScaleNormal="115" zoomScaleSheetLayoutView="115" zoomScalePageLayoutView="0" workbookViewId="0" topLeftCell="C1">
      <pane xSplit="1" ySplit="3" topLeftCell="W16" activePane="bottomRight" state="frozen"/>
      <selection pane="topLeft" activeCell="CK3" activeCellId="21" sqref="E3 I3 M3 Q3 U3 Y3 AC3 AG3 AK3 AO3 AS3 AW3 BA3 BE3 BI3 BM3 BQ3 BU3 BY3 CC3 CG3 CK3"/>
      <selection pane="topRight" activeCell="CK3" activeCellId="21" sqref="E3 I3 M3 Q3 U3 Y3 AC3 AG3 AK3 AO3 AS3 AW3 BA3 BE3 BI3 BM3 BQ3 BU3 BY3 CC3 CG3 CK3"/>
      <selection pane="bottomLeft" activeCell="CK3" activeCellId="21" sqref="E3 I3 M3 Q3 U3 Y3 AC3 AG3 AK3 AO3 AS3 AW3 BA3 BE3 BI3 BM3 BQ3 BU3 BY3 CC3 CG3 CK3"/>
      <selection pane="bottomRight" activeCell="C44" sqref="A44:IV50"/>
    </sheetView>
  </sheetViews>
  <sheetFormatPr defaultColWidth="9.00390625" defaultRowHeight="12.75"/>
  <cols>
    <col min="1" max="1" width="3.625" style="1201" bestFit="1" customWidth="1"/>
    <col min="2" max="2" width="7.125" style="1202" bestFit="1" customWidth="1"/>
    <col min="3" max="3" width="55.875" style="1202" customWidth="1"/>
    <col min="4" max="4" width="11.00390625" style="1203" customWidth="1"/>
    <col min="5" max="5" width="9.375" style="1145" customWidth="1"/>
    <col min="6" max="6" width="9.625" style="1145" customWidth="1"/>
    <col min="7" max="7" width="9.375" style="1145" customWidth="1"/>
    <col min="8" max="8" width="9.625" style="1145" customWidth="1"/>
    <col min="9" max="9" width="9.375" style="1145" customWidth="1"/>
    <col min="10" max="10" width="9.625" style="1145" customWidth="1"/>
    <col min="11" max="11" width="9.375" style="1145" customWidth="1"/>
    <col min="12" max="12" width="10.125" style="1145" customWidth="1"/>
    <col min="13" max="13" width="9.375" style="1145" customWidth="1"/>
    <col min="14" max="14" width="9.625" style="1145" customWidth="1"/>
    <col min="15" max="15" width="9.375" style="1145" customWidth="1"/>
    <col min="16" max="16" width="9.625" style="1145" customWidth="1"/>
    <col min="17" max="17" width="9.375" style="1145" customWidth="1"/>
    <col min="18" max="18" width="9.625" style="1145" customWidth="1"/>
    <col min="19" max="19" width="9.375" style="1145" customWidth="1"/>
    <col min="20" max="20" width="9.625" style="1145" customWidth="1"/>
    <col min="21" max="21" width="9.375" style="1145" customWidth="1"/>
    <col min="22" max="22" width="9.625" style="1145" customWidth="1"/>
    <col min="23" max="23" width="9.375" style="1145" customWidth="1"/>
    <col min="24" max="24" width="9.625" style="1145" customWidth="1"/>
    <col min="25" max="25" width="9.375" style="1145" customWidth="1"/>
    <col min="26" max="26" width="9.625" style="1145" customWidth="1"/>
    <col min="27" max="27" width="9.375" style="1145" customWidth="1"/>
    <col min="28" max="28" width="9.625" style="1145" customWidth="1"/>
    <col min="29" max="29" width="9.375" style="1145" customWidth="1"/>
    <col min="30" max="30" width="9.625" style="1145" customWidth="1"/>
    <col min="31" max="31" width="9.375" style="1145" customWidth="1"/>
    <col min="32" max="32" width="9.625" style="1145" customWidth="1"/>
    <col min="33" max="33" width="9.375" style="1145" customWidth="1"/>
    <col min="34" max="34" width="9.625" style="1145" customWidth="1"/>
    <col min="35" max="35" width="9.375" style="1145" customWidth="1"/>
    <col min="36" max="36" width="9.625" style="1145" customWidth="1"/>
    <col min="37" max="41" width="9.375" style="1145" customWidth="1"/>
    <col min="42" max="42" width="11.625" style="1145" customWidth="1"/>
    <col min="43" max="43" width="9.875" style="1145" bestFit="1" customWidth="1"/>
    <col min="44" max="49" width="9.375" style="1145" customWidth="1"/>
    <col min="50" max="50" width="14.125" style="1145" customWidth="1"/>
    <col min="51" max="16384" width="9.375" style="1145" customWidth="1"/>
  </cols>
  <sheetData>
    <row r="1" spans="1:34" s="1142" customFormat="1" ht="15.75" customHeight="1" thickBot="1">
      <c r="A1" s="1140"/>
      <c r="B1" s="1140"/>
      <c r="C1" s="1140"/>
      <c r="D1" s="1141"/>
      <c r="AH1" s="1141"/>
    </row>
    <row r="2" spans="1:40" ht="13.5" thickBot="1">
      <c r="A2" s="1370" t="s">
        <v>501</v>
      </c>
      <c r="B2" s="1371"/>
      <c r="C2" s="1143" t="s">
        <v>502</v>
      </c>
      <c r="D2" s="1383">
        <v>493909</v>
      </c>
      <c r="E2" s="1382"/>
      <c r="F2" s="1382">
        <v>552001</v>
      </c>
      <c r="G2" s="1382"/>
      <c r="H2" s="1382">
        <v>680001</v>
      </c>
      <c r="I2" s="1382"/>
      <c r="J2" s="1382">
        <v>680002</v>
      </c>
      <c r="K2" s="1382"/>
      <c r="L2" s="1382">
        <v>841112</v>
      </c>
      <c r="M2" s="1382"/>
      <c r="N2" s="1382">
        <v>841403</v>
      </c>
      <c r="O2" s="1382"/>
      <c r="P2" s="1382">
        <v>842521</v>
      </c>
      <c r="Q2" s="1382"/>
      <c r="R2" s="1382">
        <v>854314</v>
      </c>
      <c r="S2" s="1382"/>
      <c r="T2" s="1382">
        <v>931201</v>
      </c>
      <c r="U2" s="1382"/>
      <c r="V2" s="1382">
        <v>890301</v>
      </c>
      <c r="W2" s="1382"/>
      <c r="X2" s="1382">
        <v>890509</v>
      </c>
      <c r="Y2" s="1382"/>
      <c r="Z2" s="1382">
        <v>889923</v>
      </c>
      <c r="AA2" s="1382"/>
      <c r="AB2" s="1382">
        <v>842510</v>
      </c>
      <c r="AC2" s="1382"/>
      <c r="AD2" s="1382">
        <v>856099</v>
      </c>
      <c r="AE2" s="1382"/>
      <c r="AF2" s="1382">
        <v>882000</v>
      </c>
      <c r="AG2" s="1382"/>
      <c r="AH2" s="1382">
        <v>841906</v>
      </c>
      <c r="AI2" s="1382"/>
      <c r="AJ2" s="1382">
        <v>841907</v>
      </c>
      <c r="AK2" s="1382"/>
      <c r="AL2" s="1382">
        <v>841901</v>
      </c>
      <c r="AM2" s="1382"/>
      <c r="AN2" s="1237"/>
    </row>
    <row r="3" spans="1:40" s="1148" customFormat="1" ht="45.75" thickBot="1">
      <c r="A3" s="1146"/>
      <c r="B3" s="1147"/>
      <c r="C3" s="1147" t="s">
        <v>629</v>
      </c>
      <c r="D3" s="10" t="s">
        <v>916</v>
      </c>
      <c r="E3" s="1205" t="s">
        <v>1186</v>
      </c>
      <c r="F3" s="10" t="s">
        <v>916</v>
      </c>
      <c r="G3" s="1205" t="s">
        <v>1186</v>
      </c>
      <c r="H3" s="10" t="s">
        <v>916</v>
      </c>
      <c r="I3" s="1205" t="s">
        <v>1186</v>
      </c>
      <c r="J3" s="10" t="s">
        <v>916</v>
      </c>
      <c r="K3" s="1205" t="s">
        <v>1186</v>
      </c>
      <c r="L3" s="10" t="s">
        <v>916</v>
      </c>
      <c r="M3" s="1205" t="s">
        <v>1186</v>
      </c>
      <c r="N3" s="10" t="s">
        <v>916</v>
      </c>
      <c r="O3" s="1205" t="s">
        <v>1186</v>
      </c>
      <c r="P3" s="10" t="s">
        <v>916</v>
      </c>
      <c r="Q3" s="1205" t="s">
        <v>1186</v>
      </c>
      <c r="R3" s="10" t="s">
        <v>916</v>
      </c>
      <c r="S3" s="1205" t="s">
        <v>1186</v>
      </c>
      <c r="T3" s="10" t="s">
        <v>916</v>
      </c>
      <c r="U3" s="1205" t="s">
        <v>1186</v>
      </c>
      <c r="V3" s="10" t="s">
        <v>916</v>
      </c>
      <c r="W3" s="1205" t="s">
        <v>1186</v>
      </c>
      <c r="X3" s="10" t="s">
        <v>916</v>
      </c>
      <c r="Y3" s="1205" t="s">
        <v>1186</v>
      </c>
      <c r="Z3" s="10" t="s">
        <v>916</v>
      </c>
      <c r="AA3" s="1205" t="s">
        <v>1186</v>
      </c>
      <c r="AB3" s="10" t="s">
        <v>916</v>
      </c>
      <c r="AC3" s="1205" t="s">
        <v>1186</v>
      </c>
      <c r="AD3" s="10" t="s">
        <v>916</v>
      </c>
      <c r="AE3" s="1205" t="s">
        <v>1186</v>
      </c>
      <c r="AF3" s="10" t="s">
        <v>916</v>
      </c>
      <c r="AG3" s="1205" t="s">
        <v>1186</v>
      </c>
      <c r="AH3" s="10" t="s">
        <v>916</v>
      </c>
      <c r="AI3" s="1205" t="s">
        <v>1186</v>
      </c>
      <c r="AJ3" s="10" t="s">
        <v>916</v>
      </c>
      <c r="AK3" s="1205" t="s">
        <v>1186</v>
      </c>
      <c r="AL3" s="10" t="s">
        <v>916</v>
      </c>
      <c r="AM3" s="1205" t="s">
        <v>1186</v>
      </c>
      <c r="AN3" s="1238"/>
    </row>
    <row r="4" spans="1:47" s="1148" customFormat="1" ht="12" customHeight="1" thickBot="1">
      <c r="A4" s="1158" t="s">
        <v>596</v>
      </c>
      <c r="B4" s="1211"/>
      <c r="C4" s="1197" t="s">
        <v>548</v>
      </c>
      <c r="D4" s="1160">
        <v>0</v>
      </c>
      <c r="E4" s="1160">
        <f aca="true" t="shared" si="0" ref="E4:S4">+E5+E6</f>
        <v>0</v>
      </c>
      <c r="F4" s="1160">
        <v>150</v>
      </c>
      <c r="G4" s="1160">
        <f t="shared" si="0"/>
        <v>130</v>
      </c>
      <c r="H4" s="1160">
        <v>0</v>
      </c>
      <c r="I4" s="1160">
        <f>+I5+I6</f>
        <v>0</v>
      </c>
      <c r="J4" s="1160">
        <v>0</v>
      </c>
      <c r="K4" s="1160">
        <f t="shared" si="0"/>
        <v>0</v>
      </c>
      <c r="L4" s="1160">
        <v>0</v>
      </c>
      <c r="M4" s="1160">
        <f t="shared" si="0"/>
        <v>0</v>
      </c>
      <c r="N4" s="1160">
        <v>0</v>
      </c>
      <c r="O4" s="1160">
        <f t="shared" si="0"/>
        <v>0</v>
      </c>
      <c r="P4" s="1160">
        <v>0</v>
      </c>
      <c r="Q4" s="1160">
        <f t="shared" si="0"/>
        <v>0</v>
      </c>
      <c r="R4" s="1160">
        <v>0</v>
      </c>
      <c r="S4" s="1160">
        <f t="shared" si="0"/>
        <v>0</v>
      </c>
      <c r="T4" s="1160">
        <v>0</v>
      </c>
      <c r="U4" s="1160">
        <f aca="true" t="shared" si="1" ref="U4:AM4">+U5+U6</f>
        <v>0</v>
      </c>
      <c r="V4" s="1160">
        <v>0</v>
      </c>
      <c r="W4" s="1160">
        <f t="shared" si="1"/>
        <v>0</v>
      </c>
      <c r="X4" s="1160">
        <v>0</v>
      </c>
      <c r="Y4" s="1160">
        <f t="shared" si="1"/>
        <v>0</v>
      </c>
      <c r="Z4" s="1160">
        <v>0</v>
      </c>
      <c r="AA4" s="1160">
        <f t="shared" si="1"/>
        <v>0</v>
      </c>
      <c r="AB4" s="1160">
        <v>0</v>
      </c>
      <c r="AC4" s="1160">
        <f>+AC5+AC6</f>
        <v>0</v>
      </c>
      <c r="AD4" s="1160">
        <v>0</v>
      </c>
      <c r="AE4" s="1160">
        <f t="shared" si="1"/>
        <v>0</v>
      </c>
      <c r="AF4" s="1160">
        <v>0</v>
      </c>
      <c r="AG4" s="1160">
        <f t="shared" si="1"/>
        <v>0</v>
      </c>
      <c r="AH4" s="1160">
        <v>0</v>
      </c>
      <c r="AI4" s="1160">
        <f t="shared" si="1"/>
        <v>0</v>
      </c>
      <c r="AJ4" s="1160">
        <v>0</v>
      </c>
      <c r="AK4" s="1160">
        <f t="shared" si="1"/>
        <v>0</v>
      </c>
      <c r="AL4" s="1160">
        <v>99131</v>
      </c>
      <c r="AM4" s="1160">
        <f t="shared" si="1"/>
        <v>159501</v>
      </c>
      <c r="AN4" s="1154"/>
      <c r="AP4" s="1262">
        <f aca="true" t="shared" si="2" ref="AP4:AP35">SUM(D4:AO4)</f>
        <v>258912</v>
      </c>
      <c r="AQ4" s="1262"/>
      <c r="AS4" s="1149">
        <f aca="true" t="shared" si="3" ref="AS4:AS23">SUM(D4,F4,J4,L4,N4,P4,R4,T4,V4,X4,Z4,AD4,AF4,AH4,AJ4,AL4)</f>
        <v>99281</v>
      </c>
      <c r="AT4" s="1149">
        <f aca="true" t="shared" si="4" ref="AT4:AT23">SUM(E4,G4,K4,M4,O4,Q4,S4,U4,W4,Y4,AA4,AE4,AG4,AI4,AK4,AM4)</f>
        <v>159631</v>
      </c>
      <c r="AU4" s="1149" t="e">
        <f>SUM(#REF!,#REF!,#REF!,#REF!,#REF!,#REF!,#REF!,#REF!,#REF!,#REF!,#REF!,#REF!,#REF!,#REF!,#REF!,#REF!)</f>
        <v>#REF!</v>
      </c>
    </row>
    <row r="5" spans="1:47" s="1150" customFormat="1" ht="12" customHeight="1" thickBot="1">
      <c r="A5" s="1158" t="s">
        <v>597</v>
      </c>
      <c r="B5" s="1211"/>
      <c r="C5" s="1195" t="s">
        <v>569</v>
      </c>
      <c r="D5" s="1160">
        <v>0</v>
      </c>
      <c r="E5" s="1160"/>
      <c r="F5" s="1160">
        <v>0</v>
      </c>
      <c r="G5" s="1160"/>
      <c r="H5" s="1160">
        <v>0</v>
      </c>
      <c r="I5" s="1160"/>
      <c r="J5" s="1160">
        <v>0</v>
      </c>
      <c r="K5" s="1160"/>
      <c r="L5" s="1160">
        <v>0</v>
      </c>
      <c r="M5" s="1160"/>
      <c r="N5" s="1160">
        <v>0</v>
      </c>
      <c r="O5" s="1160"/>
      <c r="P5" s="1160">
        <v>0</v>
      </c>
      <c r="Q5" s="1160"/>
      <c r="R5" s="1160">
        <v>0</v>
      </c>
      <c r="S5" s="1160"/>
      <c r="T5" s="1160">
        <v>0</v>
      </c>
      <c r="U5" s="1160"/>
      <c r="V5" s="1160">
        <v>0</v>
      </c>
      <c r="W5" s="1160"/>
      <c r="X5" s="1160">
        <v>0</v>
      </c>
      <c r="Y5" s="1160"/>
      <c r="Z5" s="1160">
        <v>0</v>
      </c>
      <c r="AA5" s="1160"/>
      <c r="AB5" s="1160">
        <v>0</v>
      </c>
      <c r="AC5" s="1160"/>
      <c r="AD5" s="1160">
        <v>0</v>
      </c>
      <c r="AE5" s="1160"/>
      <c r="AF5" s="1160">
        <v>0</v>
      </c>
      <c r="AG5" s="1160"/>
      <c r="AH5" s="1160">
        <v>0</v>
      </c>
      <c r="AI5" s="1160"/>
      <c r="AJ5" s="1160">
        <v>0</v>
      </c>
      <c r="AK5" s="1160"/>
      <c r="AL5" s="1160">
        <v>99131</v>
      </c>
      <c r="AM5" s="1160">
        <v>159501</v>
      </c>
      <c r="AN5" s="1154"/>
      <c r="AP5" s="1262">
        <f t="shared" si="2"/>
        <v>258632</v>
      </c>
      <c r="AS5" s="1149">
        <f t="shared" si="3"/>
        <v>99131</v>
      </c>
      <c r="AT5" s="1149">
        <f t="shared" si="4"/>
        <v>159501</v>
      </c>
      <c r="AU5" s="1149" t="e">
        <f>SUM(#REF!,#REF!,#REF!,#REF!,#REF!,#REF!,#REF!,#REF!,#REF!,#REF!,#REF!,#REF!,#REF!,#REF!,#REF!,#REF!)</f>
        <v>#REF!</v>
      </c>
    </row>
    <row r="6" spans="1:47" s="1150" customFormat="1" ht="12" customHeight="1" thickBot="1">
      <c r="A6" s="1158" t="s">
        <v>598</v>
      </c>
      <c r="B6" s="1211"/>
      <c r="C6" s="1195" t="s">
        <v>570</v>
      </c>
      <c r="D6" s="1160">
        <v>0</v>
      </c>
      <c r="E6" s="1160"/>
      <c r="F6" s="1160">
        <v>150</v>
      </c>
      <c r="G6" s="1160">
        <v>130</v>
      </c>
      <c r="H6" s="1160">
        <v>0</v>
      </c>
      <c r="I6" s="1160"/>
      <c r="J6" s="1160">
        <v>0</v>
      </c>
      <c r="K6" s="1160"/>
      <c r="L6" s="1160">
        <v>0</v>
      </c>
      <c r="M6" s="1160"/>
      <c r="N6" s="1160">
        <v>0</v>
      </c>
      <c r="O6" s="1160"/>
      <c r="P6" s="1160">
        <v>0</v>
      </c>
      <c r="Q6" s="1160"/>
      <c r="R6" s="1160">
        <v>0</v>
      </c>
      <c r="S6" s="1160"/>
      <c r="T6" s="1160">
        <v>0</v>
      </c>
      <c r="U6" s="1160"/>
      <c r="V6" s="1160">
        <v>0</v>
      </c>
      <c r="W6" s="1160"/>
      <c r="X6" s="1160">
        <v>0</v>
      </c>
      <c r="Y6" s="1160"/>
      <c r="Z6" s="1160">
        <v>0</v>
      </c>
      <c r="AA6" s="1160"/>
      <c r="AB6" s="1160">
        <v>0</v>
      </c>
      <c r="AC6" s="1160"/>
      <c r="AD6" s="1160">
        <v>0</v>
      </c>
      <c r="AE6" s="1160"/>
      <c r="AF6" s="1160">
        <v>0</v>
      </c>
      <c r="AG6" s="1160"/>
      <c r="AH6" s="1160">
        <v>0</v>
      </c>
      <c r="AI6" s="1160"/>
      <c r="AJ6" s="1160">
        <v>0</v>
      </c>
      <c r="AK6" s="1160"/>
      <c r="AL6" s="1160">
        <v>0</v>
      </c>
      <c r="AM6" s="1160"/>
      <c r="AN6" s="1154"/>
      <c r="AP6" s="1262">
        <f t="shared" si="2"/>
        <v>280</v>
      </c>
      <c r="AS6" s="1149">
        <f t="shared" si="3"/>
        <v>150</v>
      </c>
      <c r="AT6" s="1149">
        <f t="shared" si="4"/>
        <v>130</v>
      </c>
      <c r="AU6" s="1149" t="e">
        <f>SUM(#REF!,#REF!,#REF!,#REF!,#REF!,#REF!,#REF!,#REF!,#REF!,#REF!,#REF!,#REF!,#REF!,#REF!,#REF!,#REF!)</f>
        <v>#REF!</v>
      </c>
    </row>
    <row r="7" spans="1:47" s="1151" customFormat="1" ht="12" customHeight="1" thickBot="1">
      <c r="A7" s="1158" t="s">
        <v>599</v>
      </c>
      <c r="B7" s="1239"/>
      <c r="C7" s="1195" t="s">
        <v>733</v>
      </c>
      <c r="D7" s="1222">
        <v>0</v>
      </c>
      <c r="E7" s="1222"/>
      <c r="F7" s="1222">
        <v>0</v>
      </c>
      <c r="G7" s="1222"/>
      <c r="H7" s="1222">
        <v>0</v>
      </c>
      <c r="I7" s="1222"/>
      <c r="J7" s="1222">
        <v>0</v>
      </c>
      <c r="K7" s="1222"/>
      <c r="L7" s="1222">
        <v>0</v>
      </c>
      <c r="M7" s="1222"/>
      <c r="N7" s="1222">
        <v>0</v>
      </c>
      <c r="O7" s="1222"/>
      <c r="P7" s="1222">
        <v>0</v>
      </c>
      <c r="Q7" s="1222"/>
      <c r="R7" s="1222">
        <v>0</v>
      </c>
      <c r="S7" s="1222"/>
      <c r="T7" s="1222">
        <v>0</v>
      </c>
      <c r="U7" s="1222"/>
      <c r="V7" s="1222">
        <v>0</v>
      </c>
      <c r="W7" s="1222"/>
      <c r="X7" s="1222">
        <v>0</v>
      </c>
      <c r="Y7" s="1222"/>
      <c r="Z7" s="1222">
        <v>0</v>
      </c>
      <c r="AA7" s="1222"/>
      <c r="AB7" s="1222">
        <v>0</v>
      </c>
      <c r="AC7" s="1222"/>
      <c r="AD7" s="1222">
        <v>0</v>
      </c>
      <c r="AE7" s="1222"/>
      <c r="AF7" s="1222">
        <v>0</v>
      </c>
      <c r="AG7" s="1222"/>
      <c r="AH7" s="1222">
        <v>0</v>
      </c>
      <c r="AI7" s="1222"/>
      <c r="AJ7" s="1222">
        <v>0</v>
      </c>
      <c r="AK7" s="1222"/>
      <c r="AL7" s="1222">
        <v>0</v>
      </c>
      <c r="AM7" s="1222"/>
      <c r="AN7" s="1240"/>
      <c r="AP7" s="1262">
        <f t="shared" si="2"/>
        <v>0</v>
      </c>
      <c r="AS7" s="1149">
        <f t="shared" si="3"/>
        <v>0</v>
      </c>
      <c r="AT7" s="1149">
        <f t="shared" si="4"/>
        <v>0</v>
      </c>
      <c r="AU7" s="1149" t="e">
        <f>SUM(#REF!,#REF!,#REF!,#REF!,#REF!,#REF!,#REF!,#REF!,#REF!,#REF!,#REF!,#REF!,#REF!,#REF!,#REF!,#REF!)</f>
        <v>#REF!</v>
      </c>
    </row>
    <row r="8" spans="1:50" s="1150" customFormat="1" ht="12" customHeight="1" thickBot="1">
      <c r="A8" s="1158" t="s">
        <v>600</v>
      </c>
      <c r="B8" s="1211"/>
      <c r="C8" s="1195" t="s">
        <v>571</v>
      </c>
      <c r="D8" s="1160"/>
      <c r="E8" s="1160"/>
      <c r="F8" s="1160">
        <v>0</v>
      </c>
      <c r="G8" s="1160"/>
      <c r="H8" s="1160">
        <v>0</v>
      </c>
      <c r="I8" s="1160"/>
      <c r="J8" s="1160">
        <v>0</v>
      </c>
      <c r="K8" s="1160"/>
      <c r="L8" s="1160">
        <v>0</v>
      </c>
      <c r="M8" s="1160"/>
      <c r="N8" s="1160">
        <v>0</v>
      </c>
      <c r="O8" s="1160"/>
      <c r="P8" s="1160"/>
      <c r="Q8" s="1160"/>
      <c r="R8" s="1160"/>
      <c r="S8" s="1160"/>
      <c r="T8" s="1160"/>
      <c r="U8" s="1160"/>
      <c r="V8" s="1160"/>
      <c r="W8" s="1160"/>
      <c r="X8" s="1160"/>
      <c r="Y8" s="1160"/>
      <c r="Z8" s="1160">
        <v>0</v>
      </c>
      <c r="AA8" s="1160"/>
      <c r="AB8" s="1160"/>
      <c r="AC8" s="1160"/>
      <c r="AD8" s="1160"/>
      <c r="AE8" s="1160"/>
      <c r="AF8" s="1160"/>
      <c r="AG8" s="1160"/>
      <c r="AH8" s="1160"/>
      <c r="AI8" s="1160"/>
      <c r="AJ8" s="1160"/>
      <c r="AK8" s="1160"/>
      <c r="AL8" s="1160">
        <v>9217</v>
      </c>
      <c r="AM8" s="1160">
        <v>9178</v>
      </c>
      <c r="AN8" s="1154"/>
      <c r="AP8" s="1262">
        <f t="shared" si="2"/>
        <v>18395</v>
      </c>
      <c r="AS8" s="1149">
        <f t="shared" si="3"/>
        <v>9217</v>
      </c>
      <c r="AT8" s="1149">
        <f t="shared" si="4"/>
        <v>9178</v>
      </c>
      <c r="AU8" s="1149" t="e">
        <f>SUM(#REF!,#REF!,#REF!,#REF!,#REF!,#REF!,#REF!,#REF!,#REF!,#REF!,#REF!,#REF!,#REF!,#REF!,#REF!,#REF!)</f>
        <v>#REF!</v>
      </c>
      <c r="AX8" s="1263" t="e">
        <f>#REF!+'12C'!T8+'12A'!BH8</f>
        <v>#REF!</v>
      </c>
    </row>
    <row r="9" spans="1:47" s="1151" customFormat="1" ht="16.5" thickBot="1">
      <c r="A9" s="1158" t="s">
        <v>601</v>
      </c>
      <c r="B9" s="1159"/>
      <c r="C9" s="1197" t="s">
        <v>552</v>
      </c>
      <c r="D9" s="1160">
        <f aca="true" t="shared" si="5" ref="D9:AL9">SUM(D10:D11)</f>
        <v>0</v>
      </c>
      <c r="E9" s="1160">
        <f t="shared" si="5"/>
        <v>0</v>
      </c>
      <c r="F9" s="1160">
        <f t="shared" si="5"/>
        <v>0</v>
      </c>
      <c r="G9" s="1160">
        <f t="shared" si="5"/>
        <v>0</v>
      </c>
      <c r="H9" s="1160">
        <f>SUM(H10:H11)</f>
        <v>0</v>
      </c>
      <c r="I9" s="1160">
        <f>SUM(I10:I11)</f>
        <v>0</v>
      </c>
      <c r="J9" s="1160">
        <f t="shared" si="5"/>
        <v>35696</v>
      </c>
      <c r="K9" s="1160">
        <f t="shared" si="5"/>
        <v>12647</v>
      </c>
      <c r="L9" s="1160">
        <f t="shared" si="5"/>
        <v>1099</v>
      </c>
      <c r="M9" s="1160">
        <f t="shared" si="5"/>
        <v>0</v>
      </c>
      <c r="N9" s="1160">
        <f t="shared" si="5"/>
        <v>34741</v>
      </c>
      <c r="O9" s="1160">
        <f t="shared" si="5"/>
        <v>12684</v>
      </c>
      <c r="P9" s="1160">
        <f t="shared" si="5"/>
        <v>0</v>
      </c>
      <c r="Q9" s="1160">
        <f t="shared" si="5"/>
        <v>0</v>
      </c>
      <c r="R9" s="1160">
        <f t="shared" si="5"/>
        <v>0</v>
      </c>
      <c r="S9" s="1160">
        <f t="shared" si="5"/>
        <v>0</v>
      </c>
      <c r="T9" s="1160">
        <f t="shared" si="5"/>
        <v>0</v>
      </c>
      <c r="U9" s="1160">
        <f t="shared" si="5"/>
        <v>0</v>
      </c>
      <c r="V9" s="1160">
        <f t="shared" si="5"/>
        <v>0</v>
      </c>
      <c r="W9" s="1160">
        <f t="shared" si="5"/>
        <v>0</v>
      </c>
      <c r="X9" s="1160">
        <f t="shared" si="5"/>
        <v>0</v>
      </c>
      <c r="Y9" s="1160">
        <f t="shared" si="5"/>
        <v>0</v>
      </c>
      <c r="Z9" s="1160">
        <f t="shared" si="5"/>
        <v>6322</v>
      </c>
      <c r="AA9" s="1160">
        <f t="shared" si="5"/>
        <v>0</v>
      </c>
      <c r="AB9" s="1160">
        <f t="shared" si="5"/>
        <v>0</v>
      </c>
      <c r="AC9" s="1160">
        <f t="shared" si="5"/>
        <v>0</v>
      </c>
      <c r="AD9" s="1160">
        <f t="shared" si="5"/>
        <v>500</v>
      </c>
      <c r="AE9" s="1160">
        <f t="shared" si="5"/>
        <v>11439</v>
      </c>
      <c r="AF9" s="1160">
        <f t="shared" si="5"/>
        <v>0</v>
      </c>
      <c r="AG9" s="1160">
        <f t="shared" si="5"/>
        <v>0</v>
      </c>
      <c r="AH9" s="1160">
        <f t="shared" si="5"/>
        <v>0</v>
      </c>
      <c r="AI9" s="1160">
        <f t="shared" si="5"/>
        <v>0</v>
      </c>
      <c r="AJ9" s="1160">
        <f t="shared" si="5"/>
        <v>0</v>
      </c>
      <c r="AK9" s="1160">
        <f t="shared" si="5"/>
        <v>0</v>
      </c>
      <c r="AL9" s="1160">
        <f t="shared" si="5"/>
        <v>0</v>
      </c>
      <c r="AM9" s="1160">
        <f>SUM(AM10:AM11)</f>
        <v>0</v>
      </c>
      <c r="AN9" s="1154"/>
      <c r="AP9" s="1262">
        <f t="shared" si="2"/>
        <v>115128</v>
      </c>
      <c r="AS9" s="1149">
        <f t="shared" si="3"/>
        <v>78358</v>
      </c>
      <c r="AT9" s="1149">
        <f t="shared" si="4"/>
        <v>36770</v>
      </c>
      <c r="AU9" s="1149" t="e">
        <f>SUM(#REF!,#REF!,#REF!,#REF!,#REF!,#REF!,#REF!,#REF!,#REF!,#REF!,#REF!,#REF!,#REF!,#REF!,#REF!,#REF!)</f>
        <v>#REF!</v>
      </c>
    </row>
    <row r="10" spans="1:47" s="1151" customFormat="1" ht="15.75">
      <c r="A10" s="1185"/>
      <c r="B10" s="1186" t="s">
        <v>642</v>
      </c>
      <c r="C10" s="1241" t="s">
        <v>572</v>
      </c>
      <c r="D10" s="1242">
        <v>0</v>
      </c>
      <c r="E10" s="1242"/>
      <c r="F10" s="1242">
        <v>0</v>
      </c>
      <c r="G10" s="1242"/>
      <c r="H10" s="1242"/>
      <c r="I10" s="1242"/>
      <c r="J10" s="1242">
        <v>35696</v>
      </c>
      <c r="K10" s="1242">
        <v>12647</v>
      </c>
      <c r="L10" s="1242">
        <v>1099</v>
      </c>
      <c r="M10" s="1242">
        <v>0</v>
      </c>
      <c r="N10" s="1242">
        <v>26918</v>
      </c>
      <c r="O10" s="1242">
        <v>10799</v>
      </c>
      <c r="P10" s="1242">
        <v>0</v>
      </c>
      <c r="Q10" s="1242"/>
      <c r="R10" s="1242">
        <v>0</v>
      </c>
      <c r="S10" s="1242"/>
      <c r="T10" s="1242">
        <v>0</v>
      </c>
      <c r="U10" s="1242"/>
      <c r="V10" s="1242">
        <v>0</v>
      </c>
      <c r="W10" s="1242"/>
      <c r="X10" s="1242">
        <v>0</v>
      </c>
      <c r="Y10" s="1242"/>
      <c r="Z10" s="1242">
        <v>6322</v>
      </c>
      <c r="AA10" s="1242"/>
      <c r="AB10" s="1242"/>
      <c r="AC10" s="1242"/>
      <c r="AD10" s="1242">
        <v>500</v>
      </c>
      <c r="AE10" s="1242">
        <v>11439</v>
      </c>
      <c r="AF10" s="1242">
        <v>0</v>
      </c>
      <c r="AG10" s="1242"/>
      <c r="AH10" s="1242">
        <v>0</v>
      </c>
      <c r="AI10" s="1242"/>
      <c r="AJ10" s="1242">
        <v>0</v>
      </c>
      <c r="AK10" s="1242"/>
      <c r="AL10" s="1242">
        <v>0</v>
      </c>
      <c r="AM10" s="1242"/>
      <c r="AN10" s="1243"/>
      <c r="AP10" s="1262">
        <f t="shared" si="2"/>
        <v>105420</v>
      </c>
      <c r="AS10" s="1149">
        <f t="shared" si="3"/>
        <v>70535</v>
      </c>
      <c r="AT10" s="1149">
        <f t="shared" si="4"/>
        <v>34885</v>
      </c>
      <c r="AU10" s="1149" t="e">
        <f>SUM(#REF!,#REF!,#REF!,#REF!,#REF!,#REF!,#REF!,#REF!,#REF!,#REF!,#REF!,#REF!,#REF!,#REF!,#REF!,#REF!)</f>
        <v>#REF!</v>
      </c>
    </row>
    <row r="11" spans="1:47" s="1151" customFormat="1" ht="16.5" thickBot="1">
      <c r="A11" s="1167"/>
      <c r="B11" s="1168" t="s">
        <v>643</v>
      </c>
      <c r="C11" s="1244" t="s">
        <v>554</v>
      </c>
      <c r="D11" s="1245">
        <v>0</v>
      </c>
      <c r="E11" s="1245"/>
      <c r="F11" s="1245">
        <v>0</v>
      </c>
      <c r="G11" s="1245"/>
      <c r="H11" s="1245">
        <v>0</v>
      </c>
      <c r="I11" s="1245"/>
      <c r="J11" s="1245">
        <v>0</v>
      </c>
      <c r="K11" s="1245"/>
      <c r="L11" s="1245">
        <v>0</v>
      </c>
      <c r="M11" s="1245"/>
      <c r="N11" s="1245">
        <v>7823</v>
      </c>
      <c r="O11" s="1245">
        <v>1885</v>
      </c>
      <c r="P11" s="1245">
        <v>0</v>
      </c>
      <c r="Q11" s="1245"/>
      <c r="R11" s="1245">
        <v>0</v>
      </c>
      <c r="S11" s="1245"/>
      <c r="T11" s="1245">
        <v>0</v>
      </c>
      <c r="U11" s="1245"/>
      <c r="V11" s="1245">
        <v>0</v>
      </c>
      <c r="W11" s="1245"/>
      <c r="X11" s="1245">
        <v>0</v>
      </c>
      <c r="Y11" s="1245"/>
      <c r="Z11" s="1245">
        <v>0</v>
      </c>
      <c r="AA11" s="1245"/>
      <c r="AB11" s="1245">
        <v>0</v>
      </c>
      <c r="AC11" s="1245"/>
      <c r="AD11" s="1245">
        <v>0</v>
      </c>
      <c r="AE11" s="1245"/>
      <c r="AF11" s="1245">
        <v>0</v>
      </c>
      <c r="AG11" s="1245"/>
      <c r="AH11" s="1245">
        <v>0</v>
      </c>
      <c r="AI11" s="1245"/>
      <c r="AJ11" s="1245">
        <v>0</v>
      </c>
      <c r="AK11" s="1245"/>
      <c r="AL11" s="1245">
        <v>0</v>
      </c>
      <c r="AM11" s="1245"/>
      <c r="AN11" s="1243"/>
      <c r="AP11" s="1262">
        <f t="shared" si="2"/>
        <v>9708</v>
      </c>
      <c r="AS11" s="1149">
        <f t="shared" si="3"/>
        <v>7823</v>
      </c>
      <c r="AT11" s="1149">
        <f t="shared" si="4"/>
        <v>1885</v>
      </c>
      <c r="AU11" s="1149" t="e">
        <f>SUM(#REF!,#REF!,#REF!,#REF!,#REF!,#REF!,#REF!,#REF!,#REF!,#REF!,#REF!,#REF!,#REF!,#REF!,#REF!,#REF!)</f>
        <v>#REF!</v>
      </c>
    </row>
    <row r="12" spans="1:47" s="1150" customFormat="1" ht="12" customHeight="1" thickBot="1">
      <c r="A12" s="1158" t="s">
        <v>602</v>
      </c>
      <c r="B12" s="1211"/>
      <c r="C12" s="1195" t="s">
        <v>739</v>
      </c>
      <c r="D12" s="1160">
        <v>0</v>
      </c>
      <c r="E12" s="1160">
        <f aca="true" t="shared" si="6" ref="E12:S12">+E13+E14</f>
        <v>0</v>
      </c>
      <c r="F12" s="1160">
        <v>0</v>
      </c>
      <c r="G12" s="1160">
        <f t="shared" si="6"/>
        <v>0</v>
      </c>
      <c r="H12" s="1160">
        <v>0</v>
      </c>
      <c r="I12" s="1160">
        <f>+I13+I14</f>
        <v>0</v>
      </c>
      <c r="J12" s="1160">
        <v>0</v>
      </c>
      <c r="K12" s="1160">
        <f t="shared" si="6"/>
        <v>0</v>
      </c>
      <c r="L12" s="1160">
        <v>0</v>
      </c>
      <c r="M12" s="1160">
        <f t="shared" si="6"/>
        <v>0</v>
      </c>
      <c r="N12" s="1160">
        <v>5019</v>
      </c>
      <c r="O12" s="1160">
        <f t="shared" si="6"/>
        <v>5019</v>
      </c>
      <c r="P12" s="1160">
        <v>0</v>
      </c>
      <c r="Q12" s="1160">
        <f t="shared" si="6"/>
        <v>0</v>
      </c>
      <c r="R12" s="1160">
        <v>0</v>
      </c>
      <c r="S12" s="1160">
        <f t="shared" si="6"/>
        <v>0</v>
      </c>
      <c r="T12" s="1160">
        <v>0</v>
      </c>
      <c r="U12" s="1160">
        <f aca="true" t="shared" si="7" ref="U12:AM12">+U13+U14</f>
        <v>0</v>
      </c>
      <c r="V12" s="1160">
        <v>0</v>
      </c>
      <c r="W12" s="1160">
        <f t="shared" si="7"/>
        <v>0</v>
      </c>
      <c r="X12" s="1160">
        <v>0</v>
      </c>
      <c r="Y12" s="1160">
        <f t="shared" si="7"/>
        <v>0</v>
      </c>
      <c r="Z12" s="1160">
        <v>0</v>
      </c>
      <c r="AA12" s="1160">
        <f t="shared" si="7"/>
        <v>0</v>
      </c>
      <c r="AB12" s="1160">
        <v>0</v>
      </c>
      <c r="AC12" s="1160">
        <f>+AC13+AC14</f>
        <v>0</v>
      </c>
      <c r="AD12" s="1160">
        <v>0</v>
      </c>
      <c r="AE12" s="1160">
        <f t="shared" si="7"/>
        <v>0</v>
      </c>
      <c r="AF12" s="1160">
        <v>0</v>
      </c>
      <c r="AG12" s="1160">
        <f t="shared" si="7"/>
        <v>0</v>
      </c>
      <c r="AH12" s="1160">
        <v>0</v>
      </c>
      <c r="AI12" s="1160">
        <f t="shared" si="7"/>
        <v>0</v>
      </c>
      <c r="AJ12" s="1160">
        <v>0</v>
      </c>
      <c r="AK12" s="1160">
        <f t="shared" si="7"/>
        <v>0</v>
      </c>
      <c r="AL12" s="1160">
        <v>0</v>
      </c>
      <c r="AM12" s="1160">
        <f t="shared" si="7"/>
        <v>0</v>
      </c>
      <c r="AN12" s="1154"/>
      <c r="AP12" s="1262">
        <f t="shared" si="2"/>
        <v>10038</v>
      </c>
      <c r="AS12" s="1149">
        <f t="shared" si="3"/>
        <v>5019</v>
      </c>
      <c r="AT12" s="1149">
        <f t="shared" si="4"/>
        <v>5019</v>
      </c>
      <c r="AU12" s="1149" t="e">
        <f>SUM(#REF!,#REF!,#REF!,#REF!,#REF!,#REF!,#REF!,#REF!,#REF!,#REF!,#REF!,#REF!,#REF!,#REF!,#REF!,#REF!)</f>
        <v>#REF!</v>
      </c>
    </row>
    <row r="13" spans="1:47" s="1151" customFormat="1" ht="12" customHeight="1">
      <c r="A13" s="1167"/>
      <c r="B13" s="1168" t="s">
        <v>648</v>
      </c>
      <c r="C13" s="1246" t="s">
        <v>555</v>
      </c>
      <c r="D13" s="138">
        <v>0</v>
      </c>
      <c r="E13" s="138"/>
      <c r="F13" s="138">
        <v>0</v>
      </c>
      <c r="G13" s="138"/>
      <c r="H13" s="138">
        <v>0</v>
      </c>
      <c r="I13" s="138"/>
      <c r="J13" s="138">
        <v>0</v>
      </c>
      <c r="K13" s="138"/>
      <c r="L13" s="138">
        <v>0</v>
      </c>
      <c r="M13" s="138"/>
      <c r="N13" s="138">
        <v>0</v>
      </c>
      <c r="O13" s="138"/>
      <c r="P13" s="138">
        <v>0</v>
      </c>
      <c r="Q13" s="138"/>
      <c r="R13" s="138">
        <v>0</v>
      </c>
      <c r="S13" s="138"/>
      <c r="T13" s="138">
        <v>0</v>
      </c>
      <c r="U13" s="138"/>
      <c r="V13" s="138">
        <v>0</v>
      </c>
      <c r="W13" s="138"/>
      <c r="X13" s="138">
        <v>0</v>
      </c>
      <c r="Y13" s="138"/>
      <c r="Z13" s="138">
        <v>0</v>
      </c>
      <c r="AA13" s="138"/>
      <c r="AB13" s="138">
        <v>0</v>
      </c>
      <c r="AC13" s="138"/>
      <c r="AD13" s="138">
        <v>0</v>
      </c>
      <c r="AE13" s="138"/>
      <c r="AF13" s="138">
        <v>0</v>
      </c>
      <c r="AG13" s="138"/>
      <c r="AH13" s="138">
        <v>0</v>
      </c>
      <c r="AI13" s="138"/>
      <c r="AJ13" s="138">
        <v>0</v>
      </c>
      <c r="AK13" s="138"/>
      <c r="AL13" s="138">
        <v>0</v>
      </c>
      <c r="AM13" s="138"/>
      <c r="AN13" s="146"/>
      <c r="AP13" s="1262">
        <f t="shared" si="2"/>
        <v>0</v>
      </c>
      <c r="AS13" s="1149">
        <f t="shared" si="3"/>
        <v>0</v>
      </c>
      <c r="AT13" s="1149">
        <f t="shared" si="4"/>
        <v>0</v>
      </c>
      <c r="AU13" s="1149" t="e">
        <f>SUM(#REF!,#REF!,#REF!,#REF!,#REF!,#REF!,#REF!,#REF!,#REF!,#REF!,#REF!,#REF!,#REF!,#REF!,#REF!,#REF!)</f>
        <v>#REF!</v>
      </c>
    </row>
    <row r="14" spans="1:47" s="1151" customFormat="1" ht="12" customHeight="1" thickBot="1">
      <c r="A14" s="1167"/>
      <c r="B14" s="1168" t="s">
        <v>649</v>
      </c>
      <c r="C14" s="1247" t="s">
        <v>556</v>
      </c>
      <c r="D14" s="138">
        <v>0</v>
      </c>
      <c r="E14" s="138"/>
      <c r="F14" s="138">
        <v>0</v>
      </c>
      <c r="G14" s="138"/>
      <c r="H14" s="138">
        <v>0</v>
      </c>
      <c r="I14" s="138"/>
      <c r="J14" s="138">
        <v>0</v>
      </c>
      <c r="K14" s="138"/>
      <c r="L14" s="138">
        <v>0</v>
      </c>
      <c r="M14" s="138"/>
      <c r="N14" s="138">
        <v>5019</v>
      </c>
      <c r="O14" s="138">
        <v>5019</v>
      </c>
      <c r="P14" s="138">
        <v>0</v>
      </c>
      <c r="Q14" s="138"/>
      <c r="R14" s="138">
        <v>0</v>
      </c>
      <c r="S14" s="138"/>
      <c r="T14" s="138">
        <v>0</v>
      </c>
      <c r="U14" s="138"/>
      <c r="V14" s="138">
        <v>0</v>
      </c>
      <c r="W14" s="138"/>
      <c r="X14" s="138">
        <v>0</v>
      </c>
      <c r="Y14" s="138"/>
      <c r="Z14" s="138">
        <v>0</v>
      </c>
      <c r="AA14" s="138"/>
      <c r="AB14" s="138">
        <v>0</v>
      </c>
      <c r="AC14" s="138"/>
      <c r="AD14" s="138">
        <v>0</v>
      </c>
      <c r="AE14" s="138"/>
      <c r="AF14" s="138">
        <v>0</v>
      </c>
      <c r="AG14" s="138"/>
      <c r="AH14" s="138">
        <v>0</v>
      </c>
      <c r="AI14" s="138"/>
      <c r="AJ14" s="138">
        <v>0</v>
      </c>
      <c r="AK14" s="138"/>
      <c r="AL14" s="138">
        <v>0</v>
      </c>
      <c r="AM14" s="138"/>
      <c r="AN14" s="146"/>
      <c r="AP14" s="1262">
        <f t="shared" si="2"/>
        <v>10038</v>
      </c>
      <c r="AS14" s="1149">
        <f t="shared" si="3"/>
        <v>5019</v>
      </c>
      <c r="AT14" s="1149">
        <f t="shared" si="4"/>
        <v>5019</v>
      </c>
      <c r="AU14" s="1149" t="e">
        <f>SUM(#REF!,#REF!,#REF!,#REF!,#REF!,#REF!,#REF!,#REF!,#REF!,#REF!,#REF!,#REF!,#REF!,#REF!,#REF!,#REF!)</f>
        <v>#REF!</v>
      </c>
    </row>
    <row r="15" spans="1:47" s="1151" customFormat="1" ht="12" customHeight="1" thickBot="1">
      <c r="A15" s="1158" t="s">
        <v>603</v>
      </c>
      <c r="B15" s="1211"/>
      <c r="C15" s="1195" t="s">
        <v>557</v>
      </c>
      <c r="D15" s="1160">
        <v>0</v>
      </c>
      <c r="E15" s="1160">
        <f aca="true" t="shared" si="8" ref="E15:S15">+E16+E17+E18</f>
        <v>0</v>
      </c>
      <c r="F15" s="1160">
        <v>0</v>
      </c>
      <c r="G15" s="1160">
        <f t="shared" si="8"/>
        <v>0</v>
      </c>
      <c r="H15" s="1160">
        <v>0</v>
      </c>
      <c r="I15" s="1160">
        <f>+I16+I17+I18</f>
        <v>0</v>
      </c>
      <c r="J15" s="1160">
        <v>0</v>
      </c>
      <c r="K15" s="1160">
        <f t="shared" si="8"/>
        <v>0</v>
      </c>
      <c r="L15" s="1160">
        <v>0</v>
      </c>
      <c r="M15" s="1160">
        <f t="shared" si="8"/>
        <v>0</v>
      </c>
      <c r="N15" s="1160">
        <v>32300</v>
      </c>
      <c r="O15" s="1160">
        <f t="shared" si="8"/>
        <v>5718</v>
      </c>
      <c r="P15" s="1160">
        <v>0</v>
      </c>
      <c r="Q15" s="1160">
        <f t="shared" si="8"/>
        <v>0</v>
      </c>
      <c r="R15" s="1160">
        <v>0</v>
      </c>
      <c r="S15" s="1160">
        <f t="shared" si="8"/>
        <v>0</v>
      </c>
      <c r="T15" s="1160">
        <v>0</v>
      </c>
      <c r="U15" s="1160">
        <f aca="true" t="shared" si="9" ref="U15:AM15">+U16+U17+U18</f>
        <v>0</v>
      </c>
      <c r="V15" s="1160">
        <v>0</v>
      </c>
      <c r="W15" s="1160">
        <f t="shared" si="9"/>
        <v>0</v>
      </c>
      <c r="X15" s="1160">
        <v>0</v>
      </c>
      <c r="Y15" s="1160">
        <f t="shared" si="9"/>
        <v>0</v>
      </c>
      <c r="Z15" s="1160">
        <v>0</v>
      </c>
      <c r="AA15" s="1160">
        <f t="shared" si="9"/>
        <v>0</v>
      </c>
      <c r="AB15" s="1160">
        <v>0</v>
      </c>
      <c r="AC15" s="1160">
        <f>+AC16+AC17+AC18</f>
        <v>0</v>
      </c>
      <c r="AD15" s="1160">
        <v>0</v>
      </c>
      <c r="AE15" s="1160">
        <f t="shared" si="9"/>
        <v>0</v>
      </c>
      <c r="AF15" s="1160">
        <v>0</v>
      </c>
      <c r="AG15" s="1160">
        <f t="shared" si="9"/>
        <v>0</v>
      </c>
      <c r="AH15" s="1160">
        <v>0</v>
      </c>
      <c r="AI15" s="1160">
        <f t="shared" si="9"/>
        <v>0</v>
      </c>
      <c r="AJ15" s="1160">
        <v>0</v>
      </c>
      <c r="AK15" s="1160">
        <f t="shared" si="9"/>
        <v>0</v>
      </c>
      <c r="AL15" s="1160">
        <v>0</v>
      </c>
      <c r="AM15" s="1160">
        <f t="shared" si="9"/>
        <v>0</v>
      </c>
      <c r="AN15" s="1154"/>
      <c r="AP15" s="1262">
        <f t="shared" si="2"/>
        <v>38018</v>
      </c>
      <c r="AS15" s="1149">
        <f t="shared" si="3"/>
        <v>32300</v>
      </c>
      <c r="AT15" s="1149">
        <f t="shared" si="4"/>
        <v>5718</v>
      </c>
      <c r="AU15" s="1149" t="e">
        <f>SUM(#REF!,#REF!,#REF!,#REF!,#REF!,#REF!,#REF!,#REF!,#REF!,#REF!,#REF!,#REF!,#REF!,#REF!,#REF!,#REF!)</f>
        <v>#REF!</v>
      </c>
    </row>
    <row r="16" spans="1:47" s="1151" customFormat="1" ht="15.75">
      <c r="A16" s="1162"/>
      <c r="B16" s="1168" t="s">
        <v>702</v>
      </c>
      <c r="C16" s="1246" t="s">
        <v>573</v>
      </c>
      <c r="D16" s="1180">
        <v>0</v>
      </c>
      <c r="E16" s="1180"/>
      <c r="F16" s="1180">
        <v>0</v>
      </c>
      <c r="G16" s="1180"/>
      <c r="H16" s="1180">
        <v>0</v>
      </c>
      <c r="I16" s="1180"/>
      <c r="J16" s="1180">
        <v>0</v>
      </c>
      <c r="K16" s="1180"/>
      <c r="L16" s="1180">
        <v>0</v>
      </c>
      <c r="M16" s="1180"/>
      <c r="N16" s="1180">
        <v>30500</v>
      </c>
      <c r="O16" s="1180">
        <v>3823</v>
      </c>
      <c r="P16" s="1180">
        <v>0</v>
      </c>
      <c r="Q16" s="1180"/>
      <c r="R16" s="1180">
        <v>0</v>
      </c>
      <c r="S16" s="1180"/>
      <c r="T16" s="1180">
        <v>0</v>
      </c>
      <c r="U16" s="1180"/>
      <c r="V16" s="1180">
        <v>0</v>
      </c>
      <c r="W16" s="1180"/>
      <c r="X16" s="1180">
        <v>0</v>
      </c>
      <c r="Y16" s="1180"/>
      <c r="Z16" s="1180">
        <v>0</v>
      </c>
      <c r="AA16" s="1180"/>
      <c r="AB16" s="1180">
        <v>0</v>
      </c>
      <c r="AC16" s="1180"/>
      <c r="AD16" s="1180">
        <v>0</v>
      </c>
      <c r="AE16" s="1180"/>
      <c r="AF16" s="1180">
        <v>0</v>
      </c>
      <c r="AG16" s="1180"/>
      <c r="AH16" s="1180">
        <v>0</v>
      </c>
      <c r="AI16" s="1180"/>
      <c r="AJ16" s="1180">
        <v>0</v>
      </c>
      <c r="AK16" s="1180"/>
      <c r="AL16" s="1180">
        <v>0</v>
      </c>
      <c r="AM16" s="1180"/>
      <c r="AN16" s="146"/>
      <c r="AP16" s="1262">
        <f t="shared" si="2"/>
        <v>34323</v>
      </c>
      <c r="AS16" s="1149">
        <f t="shared" si="3"/>
        <v>30500</v>
      </c>
      <c r="AT16" s="1149">
        <f t="shared" si="4"/>
        <v>3823</v>
      </c>
      <c r="AU16" s="1149" t="e">
        <f>SUM(#REF!,#REF!,#REF!,#REF!,#REF!,#REF!,#REF!,#REF!,#REF!,#REF!,#REF!,#REF!,#REF!,#REF!,#REF!,#REF!)</f>
        <v>#REF!</v>
      </c>
    </row>
    <row r="17" spans="1:47" s="1151" customFormat="1" ht="15.75">
      <c r="A17" s="1162"/>
      <c r="B17" s="1168" t="s">
        <v>703</v>
      </c>
      <c r="C17" s="1181" t="s">
        <v>574</v>
      </c>
      <c r="D17" s="1180">
        <v>0</v>
      </c>
      <c r="E17" s="1180"/>
      <c r="F17" s="1180">
        <v>0</v>
      </c>
      <c r="G17" s="1180"/>
      <c r="H17" s="1180">
        <v>0</v>
      </c>
      <c r="I17" s="1180"/>
      <c r="J17" s="1180">
        <v>0</v>
      </c>
      <c r="K17" s="1180"/>
      <c r="L17" s="1180">
        <v>0</v>
      </c>
      <c r="M17" s="1180"/>
      <c r="N17" s="1180">
        <v>0</v>
      </c>
      <c r="O17" s="1180"/>
      <c r="P17" s="1180">
        <v>0</v>
      </c>
      <c r="Q17" s="1180"/>
      <c r="R17" s="1180">
        <v>0</v>
      </c>
      <c r="S17" s="1180"/>
      <c r="T17" s="1180">
        <v>0</v>
      </c>
      <c r="U17" s="1180"/>
      <c r="V17" s="1180">
        <v>0</v>
      </c>
      <c r="W17" s="1180"/>
      <c r="X17" s="1180">
        <v>0</v>
      </c>
      <c r="Y17" s="1180"/>
      <c r="Z17" s="1180">
        <v>0</v>
      </c>
      <c r="AA17" s="1180"/>
      <c r="AB17" s="1180">
        <v>0</v>
      </c>
      <c r="AC17" s="1180"/>
      <c r="AD17" s="1180">
        <v>0</v>
      </c>
      <c r="AE17" s="1180"/>
      <c r="AF17" s="1180">
        <v>0</v>
      </c>
      <c r="AG17" s="1180"/>
      <c r="AH17" s="1180">
        <v>0</v>
      </c>
      <c r="AI17" s="1180"/>
      <c r="AJ17" s="1180">
        <v>0</v>
      </c>
      <c r="AK17" s="1180"/>
      <c r="AL17" s="1180">
        <v>0</v>
      </c>
      <c r="AM17" s="1180"/>
      <c r="AN17" s="146"/>
      <c r="AP17" s="1262">
        <f t="shared" si="2"/>
        <v>0</v>
      </c>
      <c r="AS17" s="1149">
        <f t="shared" si="3"/>
        <v>0</v>
      </c>
      <c r="AT17" s="1149">
        <f t="shared" si="4"/>
        <v>0</v>
      </c>
      <c r="AU17" s="1149" t="e">
        <f>SUM(#REF!,#REF!,#REF!,#REF!,#REF!,#REF!,#REF!,#REF!,#REF!,#REF!,#REF!,#REF!,#REF!,#REF!,#REF!,#REF!)</f>
        <v>#REF!</v>
      </c>
    </row>
    <row r="18" spans="1:47" s="1151" customFormat="1" ht="16.5" thickBot="1">
      <c r="A18" s="1167"/>
      <c r="B18" s="1168" t="s">
        <v>793</v>
      </c>
      <c r="C18" s="1248" t="s">
        <v>741</v>
      </c>
      <c r="D18" s="138">
        <v>0</v>
      </c>
      <c r="E18" s="138"/>
      <c r="F18" s="138">
        <v>0</v>
      </c>
      <c r="G18" s="138"/>
      <c r="H18" s="138">
        <v>0</v>
      </c>
      <c r="I18" s="138"/>
      <c r="J18" s="138">
        <v>0</v>
      </c>
      <c r="K18" s="138"/>
      <c r="L18" s="138">
        <v>0</v>
      </c>
      <c r="M18" s="138"/>
      <c r="N18" s="138">
        <v>1800</v>
      </c>
      <c r="O18" s="138">
        <v>1895</v>
      </c>
      <c r="P18" s="138">
        <v>0</v>
      </c>
      <c r="Q18" s="138"/>
      <c r="R18" s="138">
        <v>0</v>
      </c>
      <c r="S18" s="138"/>
      <c r="T18" s="138">
        <v>0</v>
      </c>
      <c r="U18" s="138"/>
      <c r="V18" s="138">
        <v>0</v>
      </c>
      <c r="W18" s="138"/>
      <c r="X18" s="138">
        <v>0</v>
      </c>
      <c r="Y18" s="138"/>
      <c r="Z18" s="138">
        <v>0</v>
      </c>
      <c r="AA18" s="138"/>
      <c r="AB18" s="138">
        <v>0</v>
      </c>
      <c r="AC18" s="138"/>
      <c r="AD18" s="138">
        <v>0</v>
      </c>
      <c r="AE18" s="138"/>
      <c r="AF18" s="138">
        <v>0</v>
      </c>
      <c r="AG18" s="138"/>
      <c r="AH18" s="138">
        <v>0</v>
      </c>
      <c r="AI18" s="138"/>
      <c r="AJ18" s="138">
        <v>0</v>
      </c>
      <c r="AK18" s="138"/>
      <c r="AL18" s="138">
        <v>0</v>
      </c>
      <c r="AM18" s="138"/>
      <c r="AN18" s="146"/>
      <c r="AP18" s="1262">
        <f t="shared" si="2"/>
        <v>3695</v>
      </c>
      <c r="AS18" s="1149">
        <f t="shared" si="3"/>
        <v>1800</v>
      </c>
      <c r="AT18" s="1149">
        <f t="shared" si="4"/>
        <v>1895</v>
      </c>
      <c r="AU18" s="1149" t="e">
        <f>SUM(#REF!,#REF!,#REF!,#REF!,#REF!,#REF!,#REF!,#REF!,#REF!,#REF!,#REF!,#REF!,#REF!,#REF!,#REF!,#REF!)</f>
        <v>#REF!</v>
      </c>
    </row>
    <row r="19" spans="1:47" s="1151" customFormat="1" ht="12" customHeight="1" thickBot="1">
      <c r="A19" s="1158" t="s">
        <v>604</v>
      </c>
      <c r="B19" s="1200"/>
      <c r="C19" s="1197" t="s">
        <v>742</v>
      </c>
      <c r="D19" s="195">
        <v>0</v>
      </c>
      <c r="E19" s="195"/>
      <c r="F19" s="195">
        <v>0</v>
      </c>
      <c r="G19" s="195"/>
      <c r="H19" s="195">
        <v>0</v>
      </c>
      <c r="I19" s="195"/>
      <c r="J19" s="195">
        <v>0</v>
      </c>
      <c r="K19" s="195"/>
      <c r="L19" s="195">
        <v>0</v>
      </c>
      <c r="M19" s="195"/>
      <c r="N19" s="195">
        <v>0</v>
      </c>
      <c r="O19" s="195"/>
      <c r="P19" s="195">
        <v>0</v>
      </c>
      <c r="Q19" s="195"/>
      <c r="R19" s="195">
        <v>0</v>
      </c>
      <c r="S19" s="195"/>
      <c r="T19" s="195">
        <v>0</v>
      </c>
      <c r="U19" s="195"/>
      <c r="V19" s="195">
        <v>0</v>
      </c>
      <c r="W19" s="195"/>
      <c r="X19" s="195">
        <v>0</v>
      </c>
      <c r="Y19" s="195"/>
      <c r="Z19" s="195">
        <v>0</v>
      </c>
      <c r="AA19" s="195"/>
      <c r="AB19" s="195"/>
      <c r="AC19" s="195"/>
      <c r="AD19" s="195">
        <v>15892</v>
      </c>
      <c r="AE19" s="195">
        <v>12363</v>
      </c>
      <c r="AF19" s="195">
        <v>0</v>
      </c>
      <c r="AG19" s="195"/>
      <c r="AH19" s="195">
        <v>0</v>
      </c>
      <c r="AI19" s="195"/>
      <c r="AJ19" s="195">
        <v>0</v>
      </c>
      <c r="AK19" s="195"/>
      <c r="AL19" s="195">
        <v>0</v>
      </c>
      <c r="AM19" s="195"/>
      <c r="AN19" s="1240"/>
      <c r="AP19" s="1262">
        <f t="shared" si="2"/>
        <v>28255</v>
      </c>
      <c r="AS19" s="1149">
        <f t="shared" si="3"/>
        <v>15892</v>
      </c>
      <c r="AT19" s="1149">
        <f t="shared" si="4"/>
        <v>12363</v>
      </c>
      <c r="AU19" s="1149" t="e">
        <f>SUM(#REF!,#REF!,#REF!,#REF!,#REF!,#REF!,#REF!,#REF!,#REF!,#REF!,#REF!,#REF!,#REF!,#REF!,#REF!,#REF!)</f>
        <v>#REF!</v>
      </c>
    </row>
    <row r="20" spans="1:47" s="1150" customFormat="1" ht="12" customHeight="1" thickBot="1">
      <c r="A20" s="1249" t="s">
        <v>605</v>
      </c>
      <c r="B20" s="1250"/>
      <c r="C20" s="1197" t="s">
        <v>559</v>
      </c>
      <c r="D20" s="1251">
        <f aca="true" t="shared" si="10" ref="D20:AL20">+D5+D6+D7+D8+D9+D12+D15+D19</f>
        <v>0</v>
      </c>
      <c r="E20" s="1251">
        <f t="shared" si="10"/>
        <v>0</v>
      </c>
      <c r="F20" s="1251">
        <f t="shared" si="10"/>
        <v>150</v>
      </c>
      <c r="G20" s="1251">
        <f t="shared" si="10"/>
        <v>130</v>
      </c>
      <c r="H20" s="1251">
        <f>+H5+H6+H7+H8+H9+H12+H15+H19</f>
        <v>0</v>
      </c>
      <c r="I20" s="1251">
        <f>+I5+I6+I7+I8+I9+I12+I15+I19</f>
        <v>0</v>
      </c>
      <c r="J20" s="1251">
        <f t="shared" si="10"/>
        <v>35696</v>
      </c>
      <c r="K20" s="1251">
        <f t="shared" si="10"/>
        <v>12647</v>
      </c>
      <c r="L20" s="1251">
        <f t="shared" si="10"/>
        <v>1099</v>
      </c>
      <c r="M20" s="1251">
        <f t="shared" si="10"/>
        <v>0</v>
      </c>
      <c r="N20" s="1251">
        <f t="shared" si="10"/>
        <v>72060</v>
      </c>
      <c r="O20" s="1251">
        <f t="shared" si="10"/>
        <v>23421</v>
      </c>
      <c r="P20" s="1251">
        <f t="shared" si="10"/>
        <v>0</v>
      </c>
      <c r="Q20" s="1251">
        <f t="shared" si="10"/>
        <v>0</v>
      </c>
      <c r="R20" s="1251">
        <f t="shared" si="10"/>
        <v>0</v>
      </c>
      <c r="S20" s="1251">
        <f t="shared" si="10"/>
        <v>0</v>
      </c>
      <c r="T20" s="1251">
        <f t="shared" si="10"/>
        <v>0</v>
      </c>
      <c r="U20" s="1251">
        <f t="shared" si="10"/>
        <v>0</v>
      </c>
      <c r="V20" s="1251">
        <f t="shared" si="10"/>
        <v>0</v>
      </c>
      <c r="W20" s="1251">
        <f t="shared" si="10"/>
        <v>0</v>
      </c>
      <c r="X20" s="1251">
        <f t="shared" si="10"/>
        <v>0</v>
      </c>
      <c r="Y20" s="1251">
        <f t="shared" si="10"/>
        <v>0</v>
      </c>
      <c r="Z20" s="1251">
        <f t="shared" si="10"/>
        <v>6322</v>
      </c>
      <c r="AA20" s="1251">
        <f t="shared" si="10"/>
        <v>0</v>
      </c>
      <c r="AB20" s="1251">
        <f t="shared" si="10"/>
        <v>0</v>
      </c>
      <c r="AC20" s="1251">
        <f t="shared" si="10"/>
        <v>0</v>
      </c>
      <c r="AD20" s="1251">
        <f t="shared" si="10"/>
        <v>16392</v>
      </c>
      <c r="AE20" s="1251">
        <f t="shared" si="10"/>
        <v>23802</v>
      </c>
      <c r="AF20" s="1251">
        <f t="shared" si="10"/>
        <v>0</v>
      </c>
      <c r="AG20" s="1251">
        <f t="shared" si="10"/>
        <v>0</v>
      </c>
      <c r="AH20" s="1251">
        <f t="shared" si="10"/>
        <v>0</v>
      </c>
      <c r="AI20" s="1251">
        <f t="shared" si="10"/>
        <v>0</v>
      </c>
      <c r="AJ20" s="1251">
        <f t="shared" si="10"/>
        <v>0</v>
      </c>
      <c r="AK20" s="1251">
        <f t="shared" si="10"/>
        <v>0</v>
      </c>
      <c r="AL20" s="1251">
        <f t="shared" si="10"/>
        <v>108348</v>
      </c>
      <c r="AM20" s="1251">
        <f>+AM5+AM6+AM7+AM8+AM9+AM12+AM15+AM19</f>
        <v>168679</v>
      </c>
      <c r="AN20" s="1252"/>
      <c r="AP20" s="1262">
        <f t="shared" si="2"/>
        <v>468746</v>
      </c>
      <c r="AS20" s="1149">
        <f t="shared" si="3"/>
        <v>240067</v>
      </c>
      <c r="AT20" s="1149">
        <f t="shared" si="4"/>
        <v>228679</v>
      </c>
      <c r="AU20" s="1149" t="e">
        <f>SUM(#REF!,#REF!,#REF!,#REF!,#REF!,#REF!,#REF!,#REF!,#REF!,#REF!,#REF!,#REF!,#REF!,#REF!,#REF!,#REF!)</f>
        <v>#REF!</v>
      </c>
    </row>
    <row r="21" spans="1:47" s="1150" customFormat="1" ht="12" customHeight="1" thickBot="1">
      <c r="A21" s="1158" t="s">
        <v>606</v>
      </c>
      <c r="B21" s="1223"/>
      <c r="C21" s="1197" t="s">
        <v>745</v>
      </c>
      <c r="D21" s="1178">
        <f aca="true" t="shared" si="11" ref="D21:AL21">+D22+D23</f>
        <v>0</v>
      </c>
      <c r="E21" s="1178">
        <f t="shared" si="11"/>
        <v>0</v>
      </c>
      <c r="F21" s="1178">
        <f t="shared" si="11"/>
        <v>0</v>
      </c>
      <c r="G21" s="1178">
        <f t="shared" si="11"/>
        <v>0</v>
      </c>
      <c r="H21" s="1178">
        <f>+H22+H23</f>
        <v>0</v>
      </c>
      <c r="I21" s="1178">
        <f>+I22+I23</f>
        <v>0</v>
      </c>
      <c r="J21" s="1178">
        <f t="shared" si="11"/>
        <v>0</v>
      </c>
      <c r="K21" s="1178">
        <f t="shared" si="11"/>
        <v>0</v>
      </c>
      <c r="L21" s="1178">
        <f t="shared" si="11"/>
        <v>0</v>
      </c>
      <c r="M21" s="1178">
        <f t="shared" si="11"/>
        <v>0</v>
      </c>
      <c r="N21" s="1178">
        <f t="shared" si="11"/>
        <v>26985</v>
      </c>
      <c r="O21" s="1178">
        <f t="shared" si="11"/>
        <v>26985</v>
      </c>
      <c r="P21" s="1178">
        <f t="shared" si="11"/>
        <v>0</v>
      </c>
      <c r="Q21" s="1178">
        <f t="shared" si="11"/>
        <v>0</v>
      </c>
      <c r="R21" s="1178">
        <f t="shared" si="11"/>
        <v>0</v>
      </c>
      <c r="S21" s="1178">
        <f t="shared" si="11"/>
        <v>0</v>
      </c>
      <c r="T21" s="1178">
        <f t="shared" si="11"/>
        <v>0</v>
      </c>
      <c r="U21" s="1178">
        <f t="shared" si="11"/>
        <v>0</v>
      </c>
      <c r="V21" s="1178">
        <f t="shared" si="11"/>
        <v>0</v>
      </c>
      <c r="W21" s="1178">
        <f t="shared" si="11"/>
        <v>0</v>
      </c>
      <c r="X21" s="1178">
        <f t="shared" si="11"/>
        <v>0</v>
      </c>
      <c r="Y21" s="1178">
        <f t="shared" si="11"/>
        <v>0</v>
      </c>
      <c r="Z21" s="1178">
        <f t="shared" si="11"/>
        <v>0</v>
      </c>
      <c r="AA21" s="1178">
        <f t="shared" si="11"/>
        <v>0</v>
      </c>
      <c r="AB21" s="1178">
        <f t="shared" si="11"/>
        <v>0</v>
      </c>
      <c r="AC21" s="1178">
        <f t="shared" si="11"/>
        <v>0</v>
      </c>
      <c r="AD21" s="1178">
        <f t="shared" si="11"/>
        <v>0</v>
      </c>
      <c r="AE21" s="1178">
        <f t="shared" si="11"/>
        <v>0</v>
      </c>
      <c r="AF21" s="1178">
        <f t="shared" si="11"/>
        <v>0</v>
      </c>
      <c r="AG21" s="1178">
        <f t="shared" si="11"/>
        <v>0</v>
      </c>
      <c r="AH21" s="1178">
        <f t="shared" si="11"/>
        <v>9900</v>
      </c>
      <c r="AI21" s="1178">
        <f t="shared" si="11"/>
        <v>0</v>
      </c>
      <c r="AJ21" s="1178">
        <f t="shared" si="11"/>
        <v>0</v>
      </c>
      <c r="AK21" s="1178">
        <f t="shared" si="11"/>
        <v>0</v>
      </c>
      <c r="AL21" s="1178">
        <f t="shared" si="11"/>
        <v>0</v>
      </c>
      <c r="AM21" s="1178">
        <f>+AM22+AM23</f>
        <v>0</v>
      </c>
      <c r="AN21" s="1154"/>
      <c r="AP21" s="1262">
        <f t="shared" si="2"/>
        <v>63870</v>
      </c>
      <c r="AS21" s="1149">
        <f t="shared" si="3"/>
        <v>36885</v>
      </c>
      <c r="AT21" s="1149">
        <f t="shared" si="4"/>
        <v>26985</v>
      </c>
      <c r="AU21" s="1149" t="e">
        <f>SUM(#REF!,#REF!,#REF!,#REF!,#REF!,#REF!,#REF!,#REF!,#REF!,#REF!,#REF!,#REF!,#REF!,#REF!,#REF!,#REF!)</f>
        <v>#REF!</v>
      </c>
    </row>
    <row r="22" spans="1:47" s="1150" customFormat="1" ht="12" customHeight="1">
      <c r="A22" s="1185"/>
      <c r="B22" s="1186" t="s">
        <v>677</v>
      </c>
      <c r="C22" s="1179" t="s">
        <v>560</v>
      </c>
      <c r="D22" s="1253">
        <v>0</v>
      </c>
      <c r="E22" s="1253"/>
      <c r="F22" s="1253">
        <v>0</v>
      </c>
      <c r="G22" s="1253"/>
      <c r="H22" s="1253">
        <v>0</v>
      </c>
      <c r="I22" s="1253"/>
      <c r="J22" s="1253">
        <v>0</v>
      </c>
      <c r="K22" s="1253"/>
      <c r="L22" s="1253">
        <v>0</v>
      </c>
      <c r="M22" s="1253"/>
      <c r="N22" s="1253">
        <v>0</v>
      </c>
      <c r="O22" s="1253"/>
      <c r="P22" s="1253">
        <v>0</v>
      </c>
      <c r="Q22" s="1253"/>
      <c r="R22" s="1253">
        <v>0</v>
      </c>
      <c r="S22" s="1253"/>
      <c r="T22" s="1253">
        <v>0</v>
      </c>
      <c r="U22" s="1253"/>
      <c r="V22" s="1253">
        <v>0</v>
      </c>
      <c r="W22" s="1253"/>
      <c r="X22" s="1253">
        <v>0</v>
      </c>
      <c r="Y22" s="1253"/>
      <c r="Z22" s="1253">
        <v>0</v>
      </c>
      <c r="AA22" s="1253"/>
      <c r="AB22" s="1253">
        <v>0</v>
      </c>
      <c r="AC22" s="1253"/>
      <c r="AD22" s="1253">
        <v>0</v>
      </c>
      <c r="AE22" s="1253"/>
      <c r="AF22" s="1253">
        <v>0</v>
      </c>
      <c r="AG22" s="1253"/>
      <c r="AH22" s="1253">
        <v>0</v>
      </c>
      <c r="AI22" s="1253"/>
      <c r="AJ22" s="1253">
        <v>0</v>
      </c>
      <c r="AK22" s="1253"/>
      <c r="AL22" s="1253">
        <v>0</v>
      </c>
      <c r="AM22" s="1253"/>
      <c r="AN22" s="146"/>
      <c r="AP22" s="1262">
        <f t="shared" si="2"/>
        <v>0</v>
      </c>
      <c r="AS22" s="1149">
        <f t="shared" si="3"/>
        <v>0</v>
      </c>
      <c r="AT22" s="1149">
        <f t="shared" si="4"/>
        <v>0</v>
      </c>
      <c r="AU22" s="1149" t="e">
        <f>SUM(#REF!,#REF!,#REF!,#REF!,#REF!,#REF!,#REF!,#REF!,#REF!,#REF!,#REF!,#REF!,#REF!,#REF!,#REF!,#REF!)</f>
        <v>#REF!</v>
      </c>
    </row>
    <row r="23" spans="1:47" s="1150" customFormat="1" ht="12" customHeight="1" thickBot="1">
      <c r="A23" s="1189"/>
      <c r="B23" s="1190" t="s">
        <v>678</v>
      </c>
      <c r="C23" s="1199" t="s">
        <v>561</v>
      </c>
      <c r="D23" s="1192">
        <v>0</v>
      </c>
      <c r="E23" s="1192"/>
      <c r="F23" s="1192">
        <v>0</v>
      </c>
      <c r="G23" s="1192"/>
      <c r="H23" s="1192">
        <v>0</v>
      </c>
      <c r="I23" s="1192"/>
      <c r="J23" s="1192">
        <v>0</v>
      </c>
      <c r="K23" s="1192"/>
      <c r="L23" s="1192">
        <v>0</v>
      </c>
      <c r="M23" s="1192"/>
      <c r="N23" s="1192">
        <v>26985</v>
      </c>
      <c r="O23" s="1192">
        <v>26985</v>
      </c>
      <c r="P23" s="1192">
        <v>0</v>
      </c>
      <c r="Q23" s="1192"/>
      <c r="R23" s="1192">
        <v>0</v>
      </c>
      <c r="S23" s="1192"/>
      <c r="T23" s="1192">
        <v>0</v>
      </c>
      <c r="U23" s="1192"/>
      <c r="V23" s="1192">
        <v>0</v>
      </c>
      <c r="W23" s="1192"/>
      <c r="X23" s="1192">
        <v>0</v>
      </c>
      <c r="Y23" s="1192"/>
      <c r="Z23" s="1192">
        <v>0</v>
      </c>
      <c r="AA23" s="1192"/>
      <c r="AB23" s="1192">
        <v>0</v>
      </c>
      <c r="AC23" s="1192"/>
      <c r="AD23" s="1192">
        <v>0</v>
      </c>
      <c r="AE23" s="1192"/>
      <c r="AF23" s="1192">
        <v>0</v>
      </c>
      <c r="AG23" s="1192"/>
      <c r="AH23" s="1192">
        <v>9900</v>
      </c>
      <c r="AI23" s="1192"/>
      <c r="AJ23" s="1192">
        <v>0</v>
      </c>
      <c r="AK23" s="1192"/>
      <c r="AL23" s="1192">
        <v>0</v>
      </c>
      <c r="AM23" s="1192"/>
      <c r="AN23" s="146"/>
      <c r="AP23" s="1262">
        <f t="shared" si="2"/>
        <v>63870</v>
      </c>
      <c r="AS23" s="1149">
        <f t="shared" si="3"/>
        <v>36885</v>
      </c>
      <c r="AT23" s="1149">
        <f t="shared" si="4"/>
        <v>26985</v>
      </c>
      <c r="AU23" s="1149" t="e">
        <f>SUM(#REF!,#REF!,#REF!,#REF!,#REF!,#REF!,#REF!,#REF!,#REF!,#REF!,#REF!,#REF!,#REF!,#REF!,#REF!,#REF!)</f>
        <v>#REF!</v>
      </c>
    </row>
    <row r="24" spans="1:47" s="1151" customFormat="1" ht="12" customHeight="1" thickBot="1">
      <c r="A24" s="1231" t="s">
        <v>607</v>
      </c>
      <c r="B24" s="1254"/>
      <c r="C24" s="1255" t="s">
        <v>562</v>
      </c>
      <c r="D24" s="1160">
        <f aca="true" t="shared" si="12" ref="D24:AL24">+D20+D21</f>
        <v>0</v>
      </c>
      <c r="E24" s="1160">
        <f t="shared" si="12"/>
        <v>0</v>
      </c>
      <c r="F24" s="1160">
        <f t="shared" si="12"/>
        <v>150</v>
      </c>
      <c r="G24" s="1160">
        <f t="shared" si="12"/>
        <v>130</v>
      </c>
      <c r="H24" s="1160">
        <f>+H20+H21</f>
        <v>0</v>
      </c>
      <c r="I24" s="1160">
        <f>+I20+I21</f>
        <v>0</v>
      </c>
      <c r="J24" s="1160">
        <f t="shared" si="12"/>
        <v>35696</v>
      </c>
      <c r="K24" s="1160">
        <f t="shared" si="12"/>
        <v>12647</v>
      </c>
      <c r="L24" s="1160">
        <f t="shared" si="12"/>
        <v>1099</v>
      </c>
      <c r="M24" s="1160">
        <f t="shared" si="12"/>
        <v>0</v>
      </c>
      <c r="N24" s="1160">
        <f t="shared" si="12"/>
        <v>99045</v>
      </c>
      <c r="O24" s="1160">
        <f t="shared" si="12"/>
        <v>50406</v>
      </c>
      <c r="P24" s="1160">
        <f t="shared" si="12"/>
        <v>0</v>
      </c>
      <c r="Q24" s="1160">
        <f t="shared" si="12"/>
        <v>0</v>
      </c>
      <c r="R24" s="1160">
        <f t="shared" si="12"/>
        <v>0</v>
      </c>
      <c r="S24" s="1160">
        <f t="shared" si="12"/>
        <v>0</v>
      </c>
      <c r="T24" s="1160">
        <f t="shared" si="12"/>
        <v>0</v>
      </c>
      <c r="U24" s="1160">
        <f t="shared" si="12"/>
        <v>0</v>
      </c>
      <c r="V24" s="1160">
        <f t="shared" si="12"/>
        <v>0</v>
      </c>
      <c r="W24" s="1160">
        <f t="shared" si="12"/>
        <v>0</v>
      </c>
      <c r="X24" s="1160">
        <f t="shared" si="12"/>
        <v>0</v>
      </c>
      <c r="Y24" s="1160">
        <f t="shared" si="12"/>
        <v>0</v>
      </c>
      <c r="Z24" s="1160">
        <f t="shared" si="12"/>
        <v>6322</v>
      </c>
      <c r="AA24" s="1160">
        <f t="shared" si="12"/>
        <v>0</v>
      </c>
      <c r="AB24" s="1160">
        <f t="shared" si="12"/>
        <v>0</v>
      </c>
      <c r="AC24" s="1160">
        <f t="shared" si="12"/>
        <v>0</v>
      </c>
      <c r="AD24" s="1160">
        <f t="shared" si="12"/>
        <v>16392</v>
      </c>
      <c r="AE24" s="1160">
        <f t="shared" si="12"/>
        <v>23802</v>
      </c>
      <c r="AF24" s="1160">
        <f t="shared" si="12"/>
        <v>0</v>
      </c>
      <c r="AG24" s="1160">
        <f t="shared" si="12"/>
        <v>0</v>
      </c>
      <c r="AH24" s="1160">
        <f t="shared" si="12"/>
        <v>9900</v>
      </c>
      <c r="AI24" s="1160">
        <f t="shared" si="12"/>
        <v>0</v>
      </c>
      <c r="AJ24" s="1160">
        <f t="shared" si="12"/>
        <v>0</v>
      </c>
      <c r="AK24" s="1160">
        <f t="shared" si="12"/>
        <v>0</v>
      </c>
      <c r="AL24" s="1160">
        <f t="shared" si="12"/>
        <v>108348</v>
      </c>
      <c r="AM24" s="1160">
        <f>+AM20+AM21</f>
        <v>168679</v>
      </c>
      <c r="AN24" s="1154"/>
      <c r="AP24" s="1262">
        <f t="shared" si="2"/>
        <v>532616</v>
      </c>
      <c r="AS24" s="1149">
        <f>SUM(D24,F24,J24,L24,N24,P24,R24,T24,V24,X24,Z24,AD24,AF24,AH24,AJ24,AL24,AB24,H24)</f>
        <v>276952</v>
      </c>
      <c r="AT24" s="1149">
        <f>SUM(E24,G24,K24,M24,O24,Q24,S24,U24,W24,Y24,AA24,AE24,AG24,AI24,AK24,AM24,AC24,I24)</f>
        <v>255664</v>
      </c>
      <c r="AU24" s="1149" t="e">
        <f>SUM(#REF!,#REF!,#REF!,#REF!,#REF!,#REF!,#REF!,#REF!,#REF!,#REF!,#REF!,#REF!,#REF!,#REF!,#REF!,#REF!)</f>
        <v>#REF!</v>
      </c>
    </row>
    <row r="25" spans="1:47" s="1151" customFormat="1" ht="15" customHeight="1" thickBot="1">
      <c r="A25" s="1152"/>
      <c r="B25" s="1152"/>
      <c r="C25" s="1153"/>
      <c r="D25" s="1154"/>
      <c r="E25" s="1154"/>
      <c r="F25" s="1154"/>
      <c r="G25" s="1154"/>
      <c r="H25" s="1154"/>
      <c r="I25" s="1154"/>
      <c r="J25" s="1154"/>
      <c r="K25" s="1154"/>
      <c r="L25" s="1154"/>
      <c r="M25" s="1154"/>
      <c r="N25" s="1154"/>
      <c r="O25" s="1154"/>
      <c r="P25" s="1154"/>
      <c r="Q25" s="1154"/>
      <c r="R25" s="1154"/>
      <c r="S25" s="1154"/>
      <c r="T25" s="1154"/>
      <c r="U25" s="1154"/>
      <c r="V25" s="1154"/>
      <c r="W25" s="1154"/>
      <c r="X25" s="1154"/>
      <c r="Y25" s="1154"/>
      <c r="Z25" s="1154"/>
      <c r="AA25" s="1154"/>
      <c r="AB25" s="1154"/>
      <c r="AC25" s="1154"/>
      <c r="AD25" s="1154"/>
      <c r="AE25" s="1154"/>
      <c r="AF25" s="1154"/>
      <c r="AG25" s="1154"/>
      <c r="AH25" s="1154"/>
      <c r="AI25" s="1154"/>
      <c r="AJ25" s="1154"/>
      <c r="AK25" s="1154"/>
      <c r="AL25" s="1154"/>
      <c r="AM25" s="1154"/>
      <c r="AN25" s="1154"/>
      <c r="AP25" s="1262">
        <f t="shared" si="2"/>
        <v>0</v>
      </c>
      <c r="AS25" s="1149">
        <f aca="true" t="shared" si="13" ref="AS25:AS60">SUM(D25,F25,J25,L25,N25,P25,R25,T25,V25,X25,Z25,AD25,AF25,AH25,AJ25,AL25,AB25,H25)</f>
        <v>0</v>
      </c>
      <c r="AT25" s="1149">
        <f aca="true" t="shared" si="14" ref="AT25:AT59">SUM(E25,G25,K25,M25,O25,Q25,S25,U25,W25,Y25,AA25,AE25,AG25,AI25,AK25,AM25,AC25,I25)</f>
        <v>0</v>
      </c>
      <c r="AU25" s="1149" t="e">
        <f>SUM(#REF!,#REF!,#REF!,#REF!,#REF!,#REF!,#REF!,#REF!,#REF!,#REF!,#REF!,#REF!,#REF!,#REF!,#REF!,#REF!)</f>
        <v>#REF!</v>
      </c>
    </row>
    <row r="26" spans="1:47" s="1161" customFormat="1" ht="12" customHeight="1" thickBot="1">
      <c r="A26" s="1158" t="s">
        <v>596</v>
      </c>
      <c r="B26" s="1159"/>
      <c r="C26" s="1159" t="s">
        <v>515</v>
      </c>
      <c r="D26" s="1160">
        <v>8040</v>
      </c>
      <c r="E26" s="1160">
        <f aca="true" t="shared" si="15" ref="E26:AM26">SUM(E27:E31)</f>
        <v>8041</v>
      </c>
      <c r="F26" s="1160">
        <f t="shared" si="15"/>
        <v>200</v>
      </c>
      <c r="G26" s="1160">
        <f t="shared" si="15"/>
        <v>90</v>
      </c>
      <c r="H26" s="1160">
        <f t="shared" si="15"/>
        <v>0</v>
      </c>
      <c r="I26" s="1160">
        <f t="shared" si="15"/>
        <v>37</v>
      </c>
      <c r="J26" s="1160">
        <f t="shared" si="15"/>
        <v>12618</v>
      </c>
      <c r="K26" s="1160">
        <f t="shared" si="15"/>
        <v>3474</v>
      </c>
      <c r="L26" s="1160">
        <f t="shared" si="15"/>
        <v>18725</v>
      </c>
      <c r="M26" s="1160">
        <f t="shared" si="15"/>
        <v>18080</v>
      </c>
      <c r="N26" s="1160">
        <f t="shared" si="15"/>
        <v>42394</v>
      </c>
      <c r="O26" s="1160">
        <f t="shared" si="15"/>
        <v>40776</v>
      </c>
      <c r="P26" s="1160">
        <f t="shared" si="15"/>
        <v>4335</v>
      </c>
      <c r="Q26" s="1160">
        <f t="shared" si="15"/>
        <v>4320</v>
      </c>
      <c r="R26" s="1160">
        <f t="shared" si="15"/>
        <v>2100</v>
      </c>
      <c r="S26" s="1160">
        <f t="shared" si="15"/>
        <v>1813</v>
      </c>
      <c r="T26" s="1160">
        <f t="shared" si="15"/>
        <v>36518</v>
      </c>
      <c r="U26" s="1160">
        <f t="shared" si="15"/>
        <v>36468</v>
      </c>
      <c r="V26" s="1160">
        <f t="shared" si="15"/>
        <v>6550</v>
      </c>
      <c r="W26" s="1160">
        <f t="shared" si="15"/>
        <v>6550</v>
      </c>
      <c r="X26" s="1160">
        <f t="shared" si="15"/>
        <v>7000</v>
      </c>
      <c r="Y26" s="1160">
        <f t="shared" si="15"/>
        <v>6750</v>
      </c>
      <c r="Z26" s="1160">
        <f t="shared" si="15"/>
        <v>0</v>
      </c>
      <c r="AA26" s="1160">
        <f t="shared" si="15"/>
        <v>0</v>
      </c>
      <c r="AB26" s="1160">
        <f t="shared" si="15"/>
        <v>0</v>
      </c>
      <c r="AC26" s="1160">
        <f t="shared" si="15"/>
        <v>129</v>
      </c>
      <c r="AD26" s="1160">
        <f t="shared" si="15"/>
        <v>0</v>
      </c>
      <c r="AE26" s="1160">
        <f t="shared" si="15"/>
        <v>0</v>
      </c>
      <c r="AF26" s="1160">
        <f t="shared" si="15"/>
        <v>21852</v>
      </c>
      <c r="AG26" s="1160">
        <f t="shared" si="15"/>
        <v>16960</v>
      </c>
      <c r="AH26" s="1160">
        <f t="shared" si="15"/>
        <v>0</v>
      </c>
      <c r="AI26" s="1160">
        <f t="shared" si="15"/>
        <v>0</v>
      </c>
      <c r="AJ26" s="1160">
        <f t="shared" si="15"/>
        <v>0</v>
      </c>
      <c r="AK26" s="1160">
        <f t="shared" si="15"/>
        <v>0</v>
      </c>
      <c r="AL26" s="1160">
        <f t="shared" si="15"/>
        <v>0</v>
      </c>
      <c r="AM26" s="1160">
        <f t="shared" si="15"/>
        <v>0</v>
      </c>
      <c r="AN26" s="1154"/>
      <c r="AP26" s="1262">
        <f t="shared" si="2"/>
        <v>303820</v>
      </c>
      <c r="AS26" s="1149">
        <f t="shared" si="13"/>
        <v>160332</v>
      </c>
      <c r="AT26" s="1149">
        <f t="shared" si="14"/>
        <v>143488</v>
      </c>
      <c r="AU26" s="1149" t="e">
        <f>SUM(#REF!,#REF!,#REF!,#REF!,#REF!,#REF!,#REF!,#REF!,#REF!,#REF!,#REF!,#REF!,#REF!,#REF!,#REF!,#REF!)</f>
        <v>#REF!</v>
      </c>
    </row>
    <row r="27" spans="1:47" ht="12" customHeight="1">
      <c r="A27" s="1162"/>
      <c r="B27" s="1163" t="s">
        <v>654</v>
      </c>
      <c r="C27" s="1164" t="s">
        <v>627</v>
      </c>
      <c r="D27" s="1165">
        <v>0</v>
      </c>
      <c r="E27" s="1165"/>
      <c r="F27" s="1165">
        <v>0</v>
      </c>
      <c r="G27" s="1165"/>
      <c r="H27" s="1165"/>
      <c r="I27" s="1165"/>
      <c r="J27" s="1165">
        <v>1080</v>
      </c>
      <c r="K27" s="1165">
        <v>443</v>
      </c>
      <c r="L27" s="1165">
        <v>12319</v>
      </c>
      <c r="M27" s="1165">
        <v>11982</v>
      </c>
      <c r="N27" s="1165">
        <v>2231</v>
      </c>
      <c r="O27" s="1165">
        <v>2284</v>
      </c>
      <c r="P27" s="1165">
        <v>2232</v>
      </c>
      <c r="Q27" s="1165">
        <v>1644</v>
      </c>
      <c r="R27" s="1165">
        <v>0</v>
      </c>
      <c r="S27" s="1165"/>
      <c r="T27" s="1165">
        <v>0</v>
      </c>
      <c r="U27" s="1165"/>
      <c r="V27" s="1165">
        <v>0</v>
      </c>
      <c r="W27" s="1165"/>
      <c r="X27" s="1165">
        <v>0</v>
      </c>
      <c r="Y27" s="1165"/>
      <c r="Z27" s="1165">
        <v>0</v>
      </c>
      <c r="AA27" s="1165"/>
      <c r="AB27" s="1165">
        <v>0</v>
      </c>
      <c r="AC27" s="1165"/>
      <c r="AD27" s="1165">
        <v>0</v>
      </c>
      <c r="AE27" s="1165"/>
      <c r="AF27" s="1165">
        <v>0</v>
      </c>
      <c r="AG27" s="1165"/>
      <c r="AH27" s="1165">
        <v>0</v>
      </c>
      <c r="AI27" s="1165"/>
      <c r="AJ27" s="1165">
        <v>0</v>
      </c>
      <c r="AK27" s="1165"/>
      <c r="AL27" s="1165">
        <v>0</v>
      </c>
      <c r="AM27" s="1165"/>
      <c r="AN27" s="146"/>
      <c r="AP27" s="1262">
        <f t="shared" si="2"/>
        <v>34215</v>
      </c>
      <c r="AS27" s="1149">
        <f t="shared" si="13"/>
        <v>17862</v>
      </c>
      <c r="AT27" s="1149">
        <f t="shared" si="14"/>
        <v>16353</v>
      </c>
      <c r="AU27" s="1149" t="e">
        <f>SUM(#REF!,#REF!,#REF!,#REF!,#REF!,#REF!,#REF!,#REF!,#REF!,#REF!,#REF!,#REF!,#REF!,#REF!,#REF!,#REF!)</f>
        <v>#REF!</v>
      </c>
    </row>
    <row r="28" spans="1:47" ht="12" customHeight="1">
      <c r="A28" s="1167"/>
      <c r="B28" s="1168" t="s">
        <v>655</v>
      </c>
      <c r="C28" s="1169" t="s">
        <v>706</v>
      </c>
      <c r="D28" s="192">
        <v>0</v>
      </c>
      <c r="E28" s="192"/>
      <c r="F28" s="192">
        <v>0</v>
      </c>
      <c r="G28" s="192"/>
      <c r="H28" s="192"/>
      <c r="I28" s="192"/>
      <c r="J28" s="192">
        <v>308</v>
      </c>
      <c r="K28" s="192">
        <v>111</v>
      </c>
      <c r="L28" s="192">
        <v>3326</v>
      </c>
      <c r="M28" s="192">
        <v>2948</v>
      </c>
      <c r="N28" s="192">
        <v>281</v>
      </c>
      <c r="O28" s="192">
        <v>258</v>
      </c>
      <c r="P28" s="192">
        <v>603</v>
      </c>
      <c r="Q28" s="192">
        <v>482</v>
      </c>
      <c r="R28" s="192">
        <v>0</v>
      </c>
      <c r="S28" s="192"/>
      <c r="T28" s="192">
        <v>0</v>
      </c>
      <c r="U28" s="192"/>
      <c r="V28" s="192">
        <v>0</v>
      </c>
      <c r="W28" s="192"/>
      <c r="X28" s="192">
        <v>0</v>
      </c>
      <c r="Y28" s="192"/>
      <c r="Z28" s="192">
        <v>0</v>
      </c>
      <c r="AA28" s="192"/>
      <c r="AB28" s="192">
        <v>0</v>
      </c>
      <c r="AC28" s="192"/>
      <c r="AD28" s="192">
        <v>0</v>
      </c>
      <c r="AE28" s="192"/>
      <c r="AF28" s="192">
        <v>0</v>
      </c>
      <c r="AG28" s="192"/>
      <c r="AH28" s="192">
        <v>0</v>
      </c>
      <c r="AI28" s="192"/>
      <c r="AJ28" s="192">
        <v>0</v>
      </c>
      <c r="AK28" s="192"/>
      <c r="AL28" s="192">
        <v>0</v>
      </c>
      <c r="AM28" s="192"/>
      <c r="AN28" s="146"/>
      <c r="AP28" s="1262">
        <f t="shared" si="2"/>
        <v>8317</v>
      </c>
      <c r="AS28" s="1149">
        <f t="shared" si="13"/>
        <v>4518</v>
      </c>
      <c r="AT28" s="1149">
        <f t="shared" si="14"/>
        <v>3799</v>
      </c>
      <c r="AU28" s="1149" t="e">
        <f>SUM(#REF!,#REF!,#REF!,#REF!,#REF!,#REF!,#REF!,#REF!,#REF!,#REF!,#REF!,#REF!,#REF!,#REF!,#REF!,#REF!)</f>
        <v>#REF!</v>
      </c>
    </row>
    <row r="29" spans="1:47" ht="12" customHeight="1">
      <c r="A29" s="1167"/>
      <c r="B29" s="1168" t="s">
        <v>656</v>
      </c>
      <c r="C29" s="1169" t="s">
        <v>676</v>
      </c>
      <c r="D29" s="192">
        <v>8040</v>
      </c>
      <c r="E29" s="192">
        <v>8041</v>
      </c>
      <c r="F29" s="192">
        <v>200</v>
      </c>
      <c r="G29" s="192">
        <v>90</v>
      </c>
      <c r="H29" s="192"/>
      <c r="I29" s="192">
        <v>37</v>
      </c>
      <c r="J29" s="192">
        <v>11230</v>
      </c>
      <c r="K29" s="192">
        <v>2920</v>
      </c>
      <c r="L29" s="192">
        <v>0</v>
      </c>
      <c r="M29" s="192">
        <v>20</v>
      </c>
      <c r="N29" s="192">
        <v>12920</v>
      </c>
      <c r="O29" s="192">
        <v>12384</v>
      </c>
      <c r="P29" s="192">
        <v>1500</v>
      </c>
      <c r="Q29" s="192">
        <v>2194</v>
      </c>
      <c r="R29" s="192">
        <v>100</v>
      </c>
      <c r="S29" s="192">
        <v>100</v>
      </c>
      <c r="T29" s="192">
        <v>0</v>
      </c>
      <c r="U29" s="192"/>
      <c r="V29" s="192">
        <v>0</v>
      </c>
      <c r="W29" s="192"/>
      <c r="X29" s="192">
        <v>0</v>
      </c>
      <c r="Y29" s="192"/>
      <c r="Z29" s="192">
        <v>0</v>
      </c>
      <c r="AA29" s="192"/>
      <c r="AB29" s="192">
        <v>0</v>
      </c>
      <c r="AC29" s="192">
        <v>129</v>
      </c>
      <c r="AD29" s="192">
        <v>0</v>
      </c>
      <c r="AE29" s="192"/>
      <c r="AF29" s="192">
        <v>0</v>
      </c>
      <c r="AG29" s="192"/>
      <c r="AH29" s="192">
        <v>0</v>
      </c>
      <c r="AI29" s="192"/>
      <c r="AJ29" s="192">
        <v>0</v>
      </c>
      <c r="AK29" s="192"/>
      <c r="AL29" s="192">
        <v>0</v>
      </c>
      <c r="AM29" s="192"/>
      <c r="AN29" s="146"/>
      <c r="AP29" s="1262">
        <f t="shared" si="2"/>
        <v>59905</v>
      </c>
      <c r="AS29" s="1149">
        <f t="shared" si="13"/>
        <v>33990</v>
      </c>
      <c r="AT29" s="1149">
        <f t="shared" si="14"/>
        <v>25915</v>
      </c>
      <c r="AU29" s="1149" t="e">
        <f>SUM(#REF!,#REF!,#REF!,#REF!,#REF!,#REF!,#REF!,#REF!,#REF!,#REF!,#REF!,#REF!,#REF!,#REF!,#REF!,#REF!)</f>
        <v>#REF!</v>
      </c>
    </row>
    <row r="30" spans="1:47" ht="12" customHeight="1">
      <c r="A30" s="1167"/>
      <c r="B30" s="1168" t="s">
        <v>657</v>
      </c>
      <c r="C30" s="1169" t="s">
        <v>707</v>
      </c>
      <c r="D30" s="192">
        <v>0</v>
      </c>
      <c r="E30" s="192"/>
      <c r="F30" s="192">
        <v>0</v>
      </c>
      <c r="G30" s="192"/>
      <c r="H30" s="192">
        <v>0</v>
      </c>
      <c r="I30" s="192"/>
      <c r="J30" s="192">
        <v>0</v>
      </c>
      <c r="K30" s="192"/>
      <c r="L30" s="192">
        <v>0</v>
      </c>
      <c r="M30" s="192"/>
      <c r="N30" s="192">
        <v>0</v>
      </c>
      <c r="O30" s="192"/>
      <c r="P30" s="192">
        <v>0</v>
      </c>
      <c r="Q30" s="192"/>
      <c r="R30" s="192">
        <v>0</v>
      </c>
      <c r="S30" s="192"/>
      <c r="T30" s="192">
        <v>0</v>
      </c>
      <c r="U30" s="192"/>
      <c r="V30" s="192">
        <v>0</v>
      </c>
      <c r="W30" s="192"/>
      <c r="X30" s="192">
        <v>0</v>
      </c>
      <c r="Y30" s="192"/>
      <c r="Z30" s="192">
        <v>0</v>
      </c>
      <c r="AA30" s="192"/>
      <c r="AB30" s="192">
        <v>0</v>
      </c>
      <c r="AC30" s="192"/>
      <c r="AD30" s="192">
        <v>0</v>
      </c>
      <c r="AE30" s="192"/>
      <c r="AF30" s="192">
        <v>0</v>
      </c>
      <c r="AG30" s="192"/>
      <c r="AH30" s="192">
        <v>0</v>
      </c>
      <c r="AI30" s="192"/>
      <c r="AJ30" s="192">
        <v>0</v>
      </c>
      <c r="AK30" s="192"/>
      <c r="AL30" s="192">
        <v>0</v>
      </c>
      <c r="AM30" s="192"/>
      <c r="AN30" s="146"/>
      <c r="AP30" s="1262">
        <f t="shared" si="2"/>
        <v>0</v>
      </c>
      <c r="AS30" s="1149">
        <f t="shared" si="13"/>
        <v>0</v>
      </c>
      <c r="AT30" s="1149">
        <f t="shared" si="14"/>
        <v>0</v>
      </c>
      <c r="AU30" s="1149" t="e">
        <f>SUM(#REF!,#REF!,#REF!,#REF!,#REF!,#REF!,#REF!,#REF!,#REF!,#REF!,#REF!,#REF!,#REF!,#REF!,#REF!,#REF!)</f>
        <v>#REF!</v>
      </c>
    </row>
    <row r="31" spans="1:47" ht="12" customHeight="1" thickBot="1">
      <c r="A31" s="1167"/>
      <c r="B31" s="1168" t="s">
        <v>665</v>
      </c>
      <c r="C31" s="1169" t="s">
        <v>708</v>
      </c>
      <c r="D31" s="192">
        <v>0</v>
      </c>
      <c r="E31" s="192">
        <f aca="true" t="shared" si="16" ref="E31:S31">SUM(E32:E39)</f>
        <v>0</v>
      </c>
      <c r="F31" s="192">
        <v>0</v>
      </c>
      <c r="G31" s="192">
        <f t="shared" si="16"/>
        <v>0</v>
      </c>
      <c r="H31" s="192">
        <v>0</v>
      </c>
      <c r="I31" s="192">
        <f>SUM(I32:I39)</f>
        <v>0</v>
      </c>
      <c r="J31" s="192">
        <v>0</v>
      </c>
      <c r="K31" s="192">
        <f t="shared" si="16"/>
        <v>0</v>
      </c>
      <c r="L31" s="192">
        <v>3080</v>
      </c>
      <c r="M31" s="192">
        <f t="shared" si="16"/>
        <v>3130</v>
      </c>
      <c r="N31" s="192">
        <v>26962</v>
      </c>
      <c r="O31" s="192">
        <f t="shared" si="16"/>
        <v>25850</v>
      </c>
      <c r="P31" s="192">
        <v>0</v>
      </c>
      <c r="Q31" s="192">
        <f t="shared" si="16"/>
        <v>0</v>
      </c>
      <c r="R31" s="192">
        <v>2000</v>
      </c>
      <c r="S31" s="192">
        <f t="shared" si="16"/>
        <v>1713</v>
      </c>
      <c r="T31" s="192">
        <v>36518</v>
      </c>
      <c r="U31" s="192">
        <f aca="true" t="shared" si="17" ref="U31:AM31">SUM(U32:U39)</f>
        <v>36468</v>
      </c>
      <c r="V31" s="192">
        <v>6550</v>
      </c>
      <c r="W31" s="192">
        <f t="shared" si="17"/>
        <v>6550</v>
      </c>
      <c r="X31" s="192">
        <v>7000</v>
      </c>
      <c r="Y31" s="192">
        <f t="shared" si="17"/>
        <v>6750</v>
      </c>
      <c r="Z31" s="192">
        <v>0</v>
      </c>
      <c r="AA31" s="192">
        <f t="shared" si="17"/>
        <v>0</v>
      </c>
      <c r="AB31" s="192">
        <v>0</v>
      </c>
      <c r="AC31" s="192">
        <f>SUM(AC32:AC39)</f>
        <v>0</v>
      </c>
      <c r="AD31" s="192">
        <v>0</v>
      </c>
      <c r="AE31" s="192">
        <f t="shared" si="17"/>
        <v>0</v>
      </c>
      <c r="AF31" s="192">
        <v>21852</v>
      </c>
      <c r="AG31" s="192">
        <f t="shared" si="17"/>
        <v>16960</v>
      </c>
      <c r="AH31" s="192">
        <v>0</v>
      </c>
      <c r="AI31" s="192">
        <f t="shared" si="17"/>
        <v>0</v>
      </c>
      <c r="AJ31" s="192">
        <v>0</v>
      </c>
      <c r="AK31" s="192">
        <f t="shared" si="17"/>
        <v>0</v>
      </c>
      <c r="AL31" s="192">
        <v>0</v>
      </c>
      <c r="AM31" s="192">
        <f t="shared" si="17"/>
        <v>0</v>
      </c>
      <c r="AN31" s="146"/>
      <c r="AP31" s="1262">
        <f t="shared" si="2"/>
        <v>201383</v>
      </c>
      <c r="AS31" s="1149">
        <f t="shared" si="13"/>
        <v>103962</v>
      </c>
      <c r="AT31" s="1149">
        <f t="shared" si="14"/>
        <v>97421</v>
      </c>
      <c r="AU31" s="1149" t="e">
        <f>SUM(#REF!,#REF!,#REF!,#REF!,#REF!,#REF!,#REF!,#REF!,#REF!,#REF!,#REF!,#REF!,#REF!,#REF!,#REF!,#REF!)</f>
        <v>#REF!</v>
      </c>
    </row>
    <row r="32" spans="1:47" ht="12" customHeight="1" hidden="1">
      <c r="A32" s="1167"/>
      <c r="B32" s="1168" t="s">
        <v>658</v>
      </c>
      <c r="C32" s="1169" t="s">
        <v>726</v>
      </c>
      <c r="D32" s="192">
        <v>0</v>
      </c>
      <c r="E32" s="192"/>
      <c r="F32" s="192">
        <v>0</v>
      </c>
      <c r="G32" s="192"/>
      <c r="H32" s="192">
        <v>0</v>
      </c>
      <c r="I32" s="192"/>
      <c r="J32" s="192">
        <v>0</v>
      </c>
      <c r="K32" s="192"/>
      <c r="L32" s="192">
        <v>0</v>
      </c>
      <c r="M32" s="192"/>
      <c r="N32" s="192">
        <v>0</v>
      </c>
      <c r="O32" s="192"/>
      <c r="P32" s="192">
        <v>0</v>
      </c>
      <c r="Q32" s="192"/>
      <c r="R32" s="192">
        <v>0</v>
      </c>
      <c r="S32" s="192"/>
      <c r="T32" s="192">
        <v>0</v>
      </c>
      <c r="U32" s="192"/>
      <c r="V32" s="192">
        <v>0</v>
      </c>
      <c r="W32" s="192"/>
      <c r="X32" s="192">
        <v>0</v>
      </c>
      <c r="Y32" s="192"/>
      <c r="Z32" s="192">
        <v>0</v>
      </c>
      <c r="AA32" s="192"/>
      <c r="AB32" s="192">
        <v>0</v>
      </c>
      <c r="AC32" s="192"/>
      <c r="AD32" s="192">
        <v>0</v>
      </c>
      <c r="AE32" s="192"/>
      <c r="AF32" s="192">
        <v>0</v>
      </c>
      <c r="AG32" s="192"/>
      <c r="AH32" s="192">
        <v>0</v>
      </c>
      <c r="AI32" s="192"/>
      <c r="AJ32" s="192">
        <v>0</v>
      </c>
      <c r="AK32" s="192"/>
      <c r="AL32" s="192">
        <v>0</v>
      </c>
      <c r="AM32" s="192"/>
      <c r="AN32" s="146"/>
      <c r="AP32" s="1262">
        <f t="shared" si="2"/>
        <v>0</v>
      </c>
      <c r="AS32" s="1149">
        <f t="shared" si="13"/>
        <v>0</v>
      </c>
      <c r="AT32" s="1149">
        <f t="shared" si="14"/>
        <v>0</v>
      </c>
      <c r="AU32" s="1149" t="e">
        <f>SUM(#REF!,#REF!,#REF!,#REF!,#REF!,#REF!,#REF!,#REF!,#REF!,#REF!,#REF!,#REF!,#REF!,#REF!,#REF!,#REF!)</f>
        <v>#REF!</v>
      </c>
    </row>
    <row r="33" spans="1:47" ht="12" customHeight="1" hidden="1">
      <c r="A33" s="1167"/>
      <c r="B33" s="1168" t="s">
        <v>659</v>
      </c>
      <c r="C33" s="1170" t="s">
        <v>516</v>
      </c>
      <c r="D33" s="192">
        <v>0</v>
      </c>
      <c r="E33" s="192"/>
      <c r="F33" s="192">
        <v>0</v>
      </c>
      <c r="G33" s="192"/>
      <c r="H33" s="192">
        <v>0</v>
      </c>
      <c r="I33" s="192"/>
      <c r="J33" s="192">
        <v>0</v>
      </c>
      <c r="K33" s="192"/>
      <c r="L33" s="192">
        <v>0</v>
      </c>
      <c r="M33" s="192"/>
      <c r="N33" s="192">
        <v>0</v>
      </c>
      <c r="O33" s="192"/>
      <c r="P33" s="192">
        <v>0</v>
      </c>
      <c r="Q33" s="192"/>
      <c r="R33" s="192">
        <v>2000</v>
      </c>
      <c r="S33" s="192">
        <v>1713</v>
      </c>
      <c r="T33" s="192">
        <v>0</v>
      </c>
      <c r="U33" s="192"/>
      <c r="V33" s="192">
        <v>0</v>
      </c>
      <c r="W33" s="192"/>
      <c r="X33" s="192">
        <v>0</v>
      </c>
      <c r="Y33" s="192"/>
      <c r="Z33" s="192">
        <v>0</v>
      </c>
      <c r="AA33" s="192"/>
      <c r="AB33" s="192">
        <v>0</v>
      </c>
      <c r="AC33" s="192"/>
      <c r="AD33" s="192">
        <v>0</v>
      </c>
      <c r="AE33" s="192"/>
      <c r="AF33" s="192">
        <v>21852</v>
      </c>
      <c r="AG33" s="192">
        <v>16960</v>
      </c>
      <c r="AH33" s="192">
        <v>0</v>
      </c>
      <c r="AI33" s="192"/>
      <c r="AJ33" s="192">
        <v>0</v>
      </c>
      <c r="AK33" s="192"/>
      <c r="AL33" s="192">
        <v>0</v>
      </c>
      <c r="AM33" s="192"/>
      <c r="AN33" s="146"/>
      <c r="AP33" s="1262">
        <f t="shared" si="2"/>
        <v>42525</v>
      </c>
      <c r="AS33" s="1149">
        <f t="shared" si="13"/>
        <v>23852</v>
      </c>
      <c r="AT33" s="1149">
        <f t="shared" si="14"/>
        <v>18673</v>
      </c>
      <c r="AU33" s="1149" t="e">
        <f>SUM(#REF!,#REF!,#REF!,#REF!,#REF!,#REF!,#REF!,#REF!,#REF!,#REF!,#REF!,#REF!,#REF!,#REF!,#REF!,#REF!)</f>
        <v>#REF!</v>
      </c>
    </row>
    <row r="34" spans="1:47" ht="15.75" hidden="1">
      <c r="A34" s="1167"/>
      <c r="B34" s="1168" t="s">
        <v>666</v>
      </c>
      <c r="C34" s="1171" t="s">
        <v>575</v>
      </c>
      <c r="D34" s="192">
        <v>0</v>
      </c>
      <c r="E34" s="192"/>
      <c r="F34" s="192">
        <v>0</v>
      </c>
      <c r="G34" s="192"/>
      <c r="H34" s="192">
        <v>0</v>
      </c>
      <c r="I34" s="192"/>
      <c r="J34" s="192">
        <v>0</v>
      </c>
      <c r="K34" s="192"/>
      <c r="L34" s="192">
        <v>0</v>
      </c>
      <c r="M34" s="192"/>
      <c r="N34" s="192">
        <v>21962</v>
      </c>
      <c r="O34" s="192">
        <v>20850</v>
      </c>
      <c r="P34" s="192">
        <v>0</v>
      </c>
      <c r="Q34" s="192"/>
      <c r="R34" s="192">
        <v>0</v>
      </c>
      <c r="S34" s="192"/>
      <c r="T34" s="192">
        <v>0</v>
      </c>
      <c r="U34" s="192"/>
      <c r="V34" s="192">
        <v>0</v>
      </c>
      <c r="W34" s="192"/>
      <c r="X34" s="192">
        <v>0</v>
      </c>
      <c r="Y34" s="192"/>
      <c r="Z34" s="192">
        <v>0</v>
      </c>
      <c r="AA34" s="192"/>
      <c r="AB34" s="192">
        <v>0</v>
      </c>
      <c r="AC34" s="192"/>
      <c r="AD34" s="192">
        <v>0</v>
      </c>
      <c r="AE34" s="192"/>
      <c r="AF34" s="192">
        <v>0</v>
      </c>
      <c r="AG34" s="192"/>
      <c r="AH34" s="192">
        <v>0</v>
      </c>
      <c r="AI34" s="192"/>
      <c r="AJ34" s="192">
        <v>0</v>
      </c>
      <c r="AK34" s="192"/>
      <c r="AL34" s="192">
        <v>0</v>
      </c>
      <c r="AM34" s="192"/>
      <c r="AN34" s="146"/>
      <c r="AP34" s="1262">
        <f t="shared" si="2"/>
        <v>42812</v>
      </c>
      <c r="AS34" s="1149">
        <f t="shared" si="13"/>
        <v>21962</v>
      </c>
      <c r="AT34" s="1149">
        <f t="shared" si="14"/>
        <v>20850</v>
      </c>
      <c r="AU34" s="1149" t="e">
        <f>SUM(#REF!,#REF!,#REF!,#REF!,#REF!,#REF!,#REF!,#REF!,#REF!,#REF!,#REF!,#REF!,#REF!,#REF!,#REF!,#REF!)</f>
        <v>#REF!</v>
      </c>
    </row>
    <row r="35" spans="1:47" ht="15.75" hidden="1">
      <c r="A35" s="1167"/>
      <c r="B35" s="1168" t="s">
        <v>667</v>
      </c>
      <c r="C35" s="1171" t="s">
        <v>576</v>
      </c>
      <c r="D35" s="192">
        <v>0</v>
      </c>
      <c r="E35" s="192"/>
      <c r="F35" s="192">
        <v>0</v>
      </c>
      <c r="G35" s="192"/>
      <c r="H35" s="192">
        <v>0</v>
      </c>
      <c r="I35" s="192"/>
      <c r="J35" s="192">
        <v>0</v>
      </c>
      <c r="K35" s="192"/>
      <c r="L35" s="192">
        <v>3080</v>
      </c>
      <c r="M35" s="192">
        <v>3130</v>
      </c>
      <c r="N35" s="192">
        <v>5000</v>
      </c>
      <c r="O35" s="192">
        <v>5000</v>
      </c>
      <c r="P35" s="192">
        <v>0</v>
      </c>
      <c r="Q35" s="192"/>
      <c r="R35" s="192">
        <v>0</v>
      </c>
      <c r="S35" s="192"/>
      <c r="T35" s="192">
        <v>36518</v>
      </c>
      <c r="U35" s="192">
        <v>36468</v>
      </c>
      <c r="V35" s="192">
        <v>6550</v>
      </c>
      <c r="W35" s="192">
        <v>6550</v>
      </c>
      <c r="X35" s="192">
        <v>7000</v>
      </c>
      <c r="Y35" s="192">
        <v>6750</v>
      </c>
      <c r="Z35" s="192">
        <v>0</v>
      </c>
      <c r="AA35" s="192"/>
      <c r="AB35" s="192">
        <v>0</v>
      </c>
      <c r="AC35" s="192"/>
      <c r="AD35" s="192">
        <v>0</v>
      </c>
      <c r="AE35" s="192"/>
      <c r="AF35" s="192">
        <v>0</v>
      </c>
      <c r="AG35" s="192"/>
      <c r="AH35" s="192">
        <v>0</v>
      </c>
      <c r="AI35" s="192"/>
      <c r="AJ35" s="192">
        <v>0</v>
      </c>
      <c r="AK35" s="192"/>
      <c r="AL35" s="192">
        <v>0</v>
      </c>
      <c r="AM35" s="192"/>
      <c r="AN35" s="146"/>
      <c r="AP35" s="1262">
        <f t="shared" si="2"/>
        <v>116046</v>
      </c>
      <c r="AS35" s="1149">
        <f t="shared" si="13"/>
        <v>58148</v>
      </c>
      <c r="AT35" s="1149">
        <f t="shared" si="14"/>
        <v>57898</v>
      </c>
      <c r="AU35" s="1149" t="e">
        <f>SUM(#REF!,#REF!,#REF!,#REF!,#REF!,#REF!,#REF!,#REF!,#REF!,#REF!,#REF!,#REF!,#REF!,#REF!,#REF!,#REF!)</f>
        <v>#REF!</v>
      </c>
    </row>
    <row r="36" spans="1:47" ht="15.75" hidden="1">
      <c r="A36" s="1167"/>
      <c r="B36" s="1168" t="s">
        <v>668</v>
      </c>
      <c r="C36" s="1171" t="s">
        <v>519</v>
      </c>
      <c r="D36" s="192">
        <v>0</v>
      </c>
      <c r="E36" s="192"/>
      <c r="F36" s="192">
        <v>0</v>
      </c>
      <c r="G36" s="192"/>
      <c r="H36" s="192">
        <v>0</v>
      </c>
      <c r="I36" s="192"/>
      <c r="J36" s="192">
        <v>0</v>
      </c>
      <c r="K36" s="192"/>
      <c r="L36" s="192">
        <v>0</v>
      </c>
      <c r="M36" s="192"/>
      <c r="N36" s="192">
        <v>0</v>
      </c>
      <c r="O36" s="192"/>
      <c r="P36" s="192">
        <v>0</v>
      </c>
      <c r="Q36" s="192"/>
      <c r="R36" s="192">
        <v>0</v>
      </c>
      <c r="S36" s="192"/>
      <c r="T36" s="192">
        <v>0</v>
      </c>
      <c r="U36" s="192"/>
      <c r="V36" s="192">
        <v>0</v>
      </c>
      <c r="W36" s="192"/>
      <c r="X36" s="192">
        <v>0</v>
      </c>
      <c r="Y36" s="192"/>
      <c r="Z36" s="192">
        <v>0</v>
      </c>
      <c r="AA36" s="192"/>
      <c r="AB36" s="192">
        <v>0</v>
      </c>
      <c r="AC36" s="192"/>
      <c r="AD36" s="192">
        <v>0</v>
      </c>
      <c r="AE36" s="192"/>
      <c r="AF36" s="192">
        <v>0</v>
      </c>
      <c r="AG36" s="192"/>
      <c r="AH36" s="192">
        <v>0</v>
      </c>
      <c r="AI36" s="192"/>
      <c r="AJ36" s="192">
        <v>0</v>
      </c>
      <c r="AK36" s="192"/>
      <c r="AL36" s="192">
        <v>0</v>
      </c>
      <c r="AM36" s="192"/>
      <c r="AN36" s="146"/>
      <c r="AP36" s="1262">
        <f aca="true" t="shared" si="18" ref="AP36:AP61">SUM(D36:AO36)</f>
        <v>0</v>
      </c>
      <c r="AS36" s="1149">
        <f t="shared" si="13"/>
        <v>0</v>
      </c>
      <c r="AT36" s="1149">
        <f t="shared" si="14"/>
        <v>0</v>
      </c>
      <c r="AU36" s="1149" t="e">
        <f>SUM(#REF!,#REF!,#REF!,#REF!,#REF!,#REF!,#REF!,#REF!,#REF!,#REF!,#REF!,#REF!,#REF!,#REF!,#REF!,#REF!)</f>
        <v>#REF!</v>
      </c>
    </row>
    <row r="37" spans="1:47" ht="22.5" hidden="1">
      <c r="A37" s="1167"/>
      <c r="B37" s="1168" t="s">
        <v>669</v>
      </c>
      <c r="C37" s="1172" t="s">
        <v>520</v>
      </c>
      <c r="D37" s="192">
        <v>0</v>
      </c>
      <c r="E37" s="192"/>
      <c r="F37" s="192">
        <v>0</v>
      </c>
      <c r="G37" s="192"/>
      <c r="H37" s="192">
        <v>0</v>
      </c>
      <c r="I37" s="192"/>
      <c r="J37" s="192">
        <v>0</v>
      </c>
      <c r="K37" s="192"/>
      <c r="L37" s="192">
        <v>0</v>
      </c>
      <c r="M37" s="192"/>
      <c r="N37" s="192">
        <v>0</v>
      </c>
      <c r="O37" s="192"/>
      <c r="P37" s="192">
        <v>0</v>
      </c>
      <c r="Q37" s="192"/>
      <c r="R37" s="192">
        <v>0</v>
      </c>
      <c r="S37" s="192"/>
      <c r="T37" s="192">
        <v>0</v>
      </c>
      <c r="U37" s="192"/>
      <c r="V37" s="192">
        <v>0</v>
      </c>
      <c r="W37" s="192"/>
      <c r="X37" s="192">
        <v>0</v>
      </c>
      <c r="Y37" s="192"/>
      <c r="Z37" s="192">
        <v>0</v>
      </c>
      <c r="AA37" s="192"/>
      <c r="AB37" s="192">
        <v>0</v>
      </c>
      <c r="AC37" s="192"/>
      <c r="AD37" s="192">
        <v>0</v>
      </c>
      <c r="AE37" s="192"/>
      <c r="AF37" s="192">
        <v>0</v>
      </c>
      <c r="AG37" s="192"/>
      <c r="AH37" s="192">
        <v>0</v>
      </c>
      <c r="AI37" s="192"/>
      <c r="AJ37" s="192">
        <v>0</v>
      </c>
      <c r="AK37" s="192"/>
      <c r="AL37" s="192">
        <v>0</v>
      </c>
      <c r="AM37" s="192"/>
      <c r="AN37" s="146"/>
      <c r="AP37" s="1262">
        <f t="shared" si="18"/>
        <v>0</v>
      </c>
      <c r="AS37" s="1149">
        <f t="shared" si="13"/>
        <v>0</v>
      </c>
      <c r="AT37" s="1149">
        <f t="shared" si="14"/>
        <v>0</v>
      </c>
      <c r="AU37" s="1149" t="e">
        <f>SUM(#REF!,#REF!,#REF!,#REF!,#REF!,#REF!,#REF!,#REF!,#REF!,#REF!,#REF!,#REF!,#REF!,#REF!,#REF!,#REF!)</f>
        <v>#REF!</v>
      </c>
    </row>
    <row r="38" spans="1:47" ht="15.75" hidden="1">
      <c r="A38" s="1167"/>
      <c r="B38" s="1168" t="s">
        <v>671</v>
      </c>
      <c r="C38" s="1173" t="s">
        <v>521</v>
      </c>
      <c r="D38" s="192">
        <v>0</v>
      </c>
      <c r="E38" s="192"/>
      <c r="F38" s="192">
        <v>0</v>
      </c>
      <c r="G38" s="192"/>
      <c r="H38" s="192">
        <v>0</v>
      </c>
      <c r="I38" s="192"/>
      <c r="J38" s="192">
        <v>0</v>
      </c>
      <c r="K38" s="192"/>
      <c r="L38" s="192">
        <v>0</v>
      </c>
      <c r="M38" s="192"/>
      <c r="N38" s="192">
        <v>0</v>
      </c>
      <c r="O38" s="192"/>
      <c r="P38" s="192">
        <v>0</v>
      </c>
      <c r="Q38" s="192"/>
      <c r="R38" s="192">
        <v>0</v>
      </c>
      <c r="S38" s="192"/>
      <c r="T38" s="192">
        <v>0</v>
      </c>
      <c r="U38" s="192"/>
      <c r="V38" s="192">
        <v>0</v>
      </c>
      <c r="W38" s="192"/>
      <c r="X38" s="192">
        <v>0</v>
      </c>
      <c r="Y38" s="192"/>
      <c r="Z38" s="192">
        <v>0</v>
      </c>
      <c r="AA38" s="192"/>
      <c r="AB38" s="192">
        <v>0</v>
      </c>
      <c r="AC38" s="192"/>
      <c r="AD38" s="192">
        <v>0</v>
      </c>
      <c r="AE38" s="192"/>
      <c r="AF38" s="192">
        <v>0</v>
      </c>
      <c r="AG38" s="192"/>
      <c r="AH38" s="192">
        <v>0</v>
      </c>
      <c r="AI38" s="192"/>
      <c r="AJ38" s="192">
        <v>0</v>
      </c>
      <c r="AK38" s="192"/>
      <c r="AL38" s="192">
        <v>0</v>
      </c>
      <c r="AM38" s="192"/>
      <c r="AN38" s="146"/>
      <c r="AP38" s="1262">
        <f t="shared" si="18"/>
        <v>0</v>
      </c>
      <c r="AS38" s="1149">
        <f t="shared" si="13"/>
        <v>0</v>
      </c>
      <c r="AT38" s="1149">
        <f t="shared" si="14"/>
        <v>0</v>
      </c>
      <c r="AU38" s="1149" t="e">
        <f>SUM(#REF!,#REF!,#REF!,#REF!,#REF!,#REF!,#REF!,#REF!,#REF!,#REF!,#REF!,#REF!,#REF!,#REF!,#REF!,#REF!)</f>
        <v>#REF!</v>
      </c>
    </row>
    <row r="39" spans="1:47" ht="16.5" hidden="1" thickBot="1">
      <c r="A39" s="1174"/>
      <c r="B39" s="1175" t="s">
        <v>522</v>
      </c>
      <c r="C39" s="1176" t="s">
        <v>523</v>
      </c>
      <c r="D39" s="193">
        <v>0</v>
      </c>
      <c r="E39" s="193"/>
      <c r="F39" s="193">
        <v>0</v>
      </c>
      <c r="G39" s="193"/>
      <c r="H39" s="193">
        <v>0</v>
      </c>
      <c r="I39" s="193"/>
      <c r="J39" s="193">
        <v>0</v>
      </c>
      <c r="K39" s="193"/>
      <c r="L39" s="193">
        <v>0</v>
      </c>
      <c r="M39" s="193"/>
      <c r="N39" s="193">
        <v>0</v>
      </c>
      <c r="O39" s="193"/>
      <c r="P39" s="193">
        <v>0</v>
      </c>
      <c r="Q39" s="193"/>
      <c r="R39" s="193">
        <v>0</v>
      </c>
      <c r="S39" s="193"/>
      <c r="T39" s="193">
        <v>0</v>
      </c>
      <c r="U39" s="193"/>
      <c r="V39" s="193">
        <v>0</v>
      </c>
      <c r="W39" s="193"/>
      <c r="X39" s="193">
        <v>0</v>
      </c>
      <c r="Y39" s="193"/>
      <c r="Z39" s="193">
        <v>0</v>
      </c>
      <c r="AA39" s="193"/>
      <c r="AB39" s="193">
        <v>0</v>
      </c>
      <c r="AC39" s="193"/>
      <c r="AD39" s="193">
        <v>0</v>
      </c>
      <c r="AE39" s="193"/>
      <c r="AF39" s="193">
        <v>0</v>
      </c>
      <c r="AG39" s="193"/>
      <c r="AH39" s="193">
        <v>0</v>
      </c>
      <c r="AI39" s="193"/>
      <c r="AJ39" s="193">
        <v>0</v>
      </c>
      <c r="AK39" s="193"/>
      <c r="AL39" s="193">
        <v>0</v>
      </c>
      <c r="AM39" s="193"/>
      <c r="AN39" s="146"/>
      <c r="AP39" s="1262">
        <f t="shared" si="18"/>
        <v>0</v>
      </c>
      <c r="AS39" s="1149">
        <f t="shared" si="13"/>
        <v>0</v>
      </c>
      <c r="AT39" s="1149">
        <f t="shared" si="14"/>
        <v>0</v>
      </c>
      <c r="AU39" s="1149" t="e">
        <f>SUM(#REF!,#REF!,#REF!,#REF!,#REF!,#REF!,#REF!,#REF!,#REF!,#REF!,#REF!,#REF!,#REF!,#REF!,#REF!,#REF!)</f>
        <v>#REF!</v>
      </c>
    </row>
    <row r="40" spans="1:47" ht="12" customHeight="1" thickBot="1">
      <c r="A40" s="1158" t="s">
        <v>597</v>
      </c>
      <c r="B40" s="1159"/>
      <c r="C40" s="1177" t="s">
        <v>524</v>
      </c>
      <c r="D40" s="1178">
        <v>0</v>
      </c>
      <c r="E40" s="1178">
        <f aca="true" t="shared" si="19" ref="E40:AM40">SUM(E41:E43)</f>
        <v>0</v>
      </c>
      <c r="F40" s="1178">
        <f t="shared" si="19"/>
        <v>0</v>
      </c>
      <c r="G40" s="1178">
        <f t="shared" si="19"/>
        <v>0</v>
      </c>
      <c r="H40" s="1178">
        <f t="shared" si="19"/>
        <v>0</v>
      </c>
      <c r="I40" s="1178">
        <f t="shared" si="19"/>
        <v>0</v>
      </c>
      <c r="J40" s="1178">
        <f t="shared" si="19"/>
        <v>71818</v>
      </c>
      <c r="K40" s="1178">
        <f t="shared" si="19"/>
        <v>53452</v>
      </c>
      <c r="L40" s="1178">
        <f t="shared" si="19"/>
        <v>3500</v>
      </c>
      <c r="M40" s="1178">
        <f t="shared" si="19"/>
        <v>2973</v>
      </c>
      <c r="N40" s="1178">
        <f t="shared" si="19"/>
        <v>20576</v>
      </c>
      <c r="O40" s="1178">
        <f t="shared" si="19"/>
        <v>20723</v>
      </c>
      <c r="P40" s="1178">
        <f t="shared" si="19"/>
        <v>0</v>
      </c>
      <c r="Q40" s="1178">
        <f t="shared" si="19"/>
        <v>0</v>
      </c>
      <c r="R40" s="1178">
        <f t="shared" si="19"/>
        <v>0</v>
      </c>
      <c r="S40" s="1178">
        <f t="shared" si="19"/>
        <v>0</v>
      </c>
      <c r="T40" s="1178">
        <f t="shared" si="19"/>
        <v>0</v>
      </c>
      <c r="U40" s="1178">
        <f t="shared" si="19"/>
        <v>0</v>
      </c>
      <c r="V40" s="1178">
        <f t="shared" si="19"/>
        <v>0</v>
      </c>
      <c r="W40" s="1178">
        <f t="shared" si="19"/>
        <v>0</v>
      </c>
      <c r="X40" s="1178">
        <f t="shared" si="19"/>
        <v>0</v>
      </c>
      <c r="Y40" s="1178">
        <f t="shared" si="19"/>
        <v>0</v>
      </c>
      <c r="Z40" s="1178">
        <f t="shared" si="19"/>
        <v>0</v>
      </c>
      <c r="AA40" s="1178">
        <f t="shared" si="19"/>
        <v>0</v>
      </c>
      <c r="AB40" s="1178">
        <f t="shared" si="19"/>
        <v>0</v>
      </c>
      <c r="AC40" s="1178">
        <f t="shared" si="19"/>
        <v>0</v>
      </c>
      <c r="AD40" s="1178">
        <f t="shared" si="19"/>
        <v>0</v>
      </c>
      <c r="AE40" s="1178">
        <f t="shared" si="19"/>
        <v>0</v>
      </c>
      <c r="AF40" s="1178">
        <f t="shared" si="19"/>
        <v>0</v>
      </c>
      <c r="AG40" s="1178">
        <f t="shared" si="19"/>
        <v>0</v>
      </c>
      <c r="AH40" s="1178">
        <f t="shared" si="19"/>
        <v>0</v>
      </c>
      <c r="AI40" s="1178">
        <f t="shared" si="19"/>
        <v>0</v>
      </c>
      <c r="AJ40" s="1178">
        <f t="shared" si="19"/>
        <v>0</v>
      </c>
      <c r="AK40" s="1178">
        <f t="shared" si="19"/>
        <v>0</v>
      </c>
      <c r="AL40" s="1178">
        <f t="shared" si="19"/>
        <v>0</v>
      </c>
      <c r="AM40" s="1178">
        <f t="shared" si="19"/>
        <v>0</v>
      </c>
      <c r="AN40" s="1154"/>
      <c r="AP40" s="1262">
        <f t="shared" si="18"/>
        <v>173042</v>
      </c>
      <c r="AS40" s="1149">
        <f t="shared" si="13"/>
        <v>95894</v>
      </c>
      <c r="AT40" s="1149">
        <f t="shared" si="14"/>
        <v>77148</v>
      </c>
      <c r="AU40" s="1149" t="e">
        <f>SUM(#REF!,#REF!,#REF!,#REF!,#REF!,#REF!,#REF!,#REF!,#REF!,#REF!,#REF!,#REF!,#REF!,#REF!,#REF!,#REF!)</f>
        <v>#REF!</v>
      </c>
    </row>
    <row r="41" spans="1:47" s="1161" customFormat="1" ht="12" customHeight="1">
      <c r="A41" s="1162"/>
      <c r="B41" s="1163" t="s">
        <v>660</v>
      </c>
      <c r="C41" s="1179" t="s">
        <v>525</v>
      </c>
      <c r="D41" s="1180">
        <v>0</v>
      </c>
      <c r="E41" s="1180"/>
      <c r="F41" s="1180">
        <v>0</v>
      </c>
      <c r="G41" s="1180"/>
      <c r="H41" s="1180">
        <v>0</v>
      </c>
      <c r="I41" s="1180"/>
      <c r="J41" s="1180">
        <v>0</v>
      </c>
      <c r="K41" s="1180"/>
      <c r="L41" s="1180">
        <v>3500</v>
      </c>
      <c r="M41" s="1180">
        <v>2973</v>
      </c>
      <c r="N41" s="1180">
        <v>6641</v>
      </c>
      <c r="O41" s="1180">
        <v>6642</v>
      </c>
      <c r="P41" s="1180">
        <v>0</v>
      </c>
      <c r="Q41" s="1180"/>
      <c r="R41" s="1180">
        <v>0</v>
      </c>
      <c r="S41" s="1180"/>
      <c r="T41" s="1180">
        <v>0</v>
      </c>
      <c r="U41" s="1180"/>
      <c r="V41" s="1180">
        <v>0</v>
      </c>
      <c r="W41" s="1180"/>
      <c r="X41" s="1180">
        <v>0</v>
      </c>
      <c r="Y41" s="1180"/>
      <c r="Z41" s="1180">
        <v>0</v>
      </c>
      <c r="AA41" s="1180"/>
      <c r="AB41" s="1180">
        <v>0</v>
      </c>
      <c r="AC41" s="1180"/>
      <c r="AD41" s="1180">
        <v>0</v>
      </c>
      <c r="AE41" s="1180"/>
      <c r="AF41" s="1180">
        <v>0</v>
      </c>
      <c r="AG41" s="1180"/>
      <c r="AH41" s="1180">
        <v>0</v>
      </c>
      <c r="AI41" s="1180"/>
      <c r="AJ41" s="1180">
        <v>0</v>
      </c>
      <c r="AK41" s="1180"/>
      <c r="AL41" s="1180">
        <v>0</v>
      </c>
      <c r="AM41" s="1180"/>
      <c r="AN41" s="146"/>
      <c r="AP41" s="1262">
        <f t="shared" si="18"/>
        <v>19756</v>
      </c>
      <c r="AS41" s="1149">
        <f t="shared" si="13"/>
        <v>10141</v>
      </c>
      <c r="AT41" s="1149">
        <f t="shared" si="14"/>
        <v>9615</v>
      </c>
      <c r="AU41" s="1149" t="e">
        <f>SUM(#REF!,#REF!,#REF!,#REF!,#REF!,#REF!,#REF!,#REF!,#REF!,#REF!,#REF!,#REF!,#REF!,#REF!,#REF!,#REF!)</f>
        <v>#REF!</v>
      </c>
    </row>
    <row r="42" spans="1:47" ht="12" customHeight="1">
      <c r="A42" s="1167"/>
      <c r="B42" s="1168" t="s">
        <v>661</v>
      </c>
      <c r="C42" s="1181" t="s">
        <v>709</v>
      </c>
      <c r="D42" s="138">
        <v>0</v>
      </c>
      <c r="E42" s="138"/>
      <c r="F42" s="138">
        <v>0</v>
      </c>
      <c r="G42" s="138"/>
      <c r="H42" s="138"/>
      <c r="I42" s="138"/>
      <c r="J42" s="138">
        <v>71818</v>
      </c>
      <c r="K42" s="138">
        <v>53452</v>
      </c>
      <c r="L42" s="138">
        <v>0</v>
      </c>
      <c r="M42" s="138"/>
      <c r="N42" s="138">
        <v>10000</v>
      </c>
      <c r="O42" s="138">
        <v>10146</v>
      </c>
      <c r="P42" s="138">
        <v>0</v>
      </c>
      <c r="Q42" s="138"/>
      <c r="R42" s="138">
        <v>0</v>
      </c>
      <c r="S42" s="138"/>
      <c r="T42" s="138">
        <v>0</v>
      </c>
      <c r="U42" s="138"/>
      <c r="V42" s="138">
        <v>0</v>
      </c>
      <c r="W42" s="138"/>
      <c r="X42" s="138">
        <v>0</v>
      </c>
      <c r="Y42" s="138"/>
      <c r="Z42" s="138">
        <v>0</v>
      </c>
      <c r="AA42" s="138"/>
      <c r="AB42" s="138">
        <v>0</v>
      </c>
      <c r="AC42" s="138"/>
      <c r="AD42" s="138">
        <v>0</v>
      </c>
      <c r="AE42" s="138"/>
      <c r="AF42" s="138">
        <v>0</v>
      </c>
      <c r="AG42" s="138"/>
      <c r="AH42" s="138">
        <v>0</v>
      </c>
      <c r="AI42" s="138"/>
      <c r="AJ42" s="138">
        <v>0</v>
      </c>
      <c r="AK42" s="138"/>
      <c r="AL42" s="138">
        <v>0</v>
      </c>
      <c r="AM42" s="138"/>
      <c r="AN42" s="146"/>
      <c r="AP42" s="1262">
        <f t="shared" si="18"/>
        <v>145416</v>
      </c>
      <c r="AS42" s="1149">
        <f t="shared" si="13"/>
        <v>81818</v>
      </c>
      <c r="AT42" s="1149">
        <f t="shared" si="14"/>
        <v>63598</v>
      </c>
      <c r="AU42" s="1149" t="e">
        <f>SUM(#REF!,#REF!,#REF!,#REF!,#REF!,#REF!,#REF!,#REF!,#REF!,#REF!,#REF!,#REF!,#REF!,#REF!,#REF!,#REF!)</f>
        <v>#REF!</v>
      </c>
    </row>
    <row r="43" spans="1:47" ht="16.5" thickBot="1">
      <c r="A43" s="1167"/>
      <c r="B43" s="1168" t="s">
        <v>662</v>
      </c>
      <c r="C43" s="1181" t="s">
        <v>526</v>
      </c>
      <c r="D43" s="138">
        <v>0</v>
      </c>
      <c r="E43" s="138">
        <f aca="true" t="shared" si="20" ref="E43:S43">SUM(E44:E50)</f>
        <v>0</v>
      </c>
      <c r="F43" s="138">
        <v>0</v>
      </c>
      <c r="G43" s="138">
        <f t="shared" si="20"/>
        <v>0</v>
      </c>
      <c r="H43" s="138">
        <v>0</v>
      </c>
      <c r="I43" s="138">
        <f>SUM(I44:I50)</f>
        <v>0</v>
      </c>
      <c r="J43" s="138">
        <v>0</v>
      </c>
      <c r="K43" s="138">
        <f t="shared" si="20"/>
        <v>0</v>
      </c>
      <c r="L43" s="138">
        <v>0</v>
      </c>
      <c r="M43" s="138">
        <f t="shared" si="20"/>
        <v>0</v>
      </c>
      <c r="N43" s="138">
        <v>3935</v>
      </c>
      <c r="O43" s="138">
        <f t="shared" si="20"/>
        <v>3935</v>
      </c>
      <c r="P43" s="138">
        <v>0</v>
      </c>
      <c r="Q43" s="138">
        <f t="shared" si="20"/>
        <v>0</v>
      </c>
      <c r="R43" s="138">
        <v>0</v>
      </c>
      <c r="S43" s="138">
        <f t="shared" si="20"/>
        <v>0</v>
      </c>
      <c r="T43" s="138">
        <v>0</v>
      </c>
      <c r="U43" s="138">
        <f aca="true" t="shared" si="21" ref="U43:AM43">SUM(U44:U50)</f>
        <v>0</v>
      </c>
      <c r="V43" s="138">
        <v>0</v>
      </c>
      <c r="W43" s="138">
        <f t="shared" si="21"/>
        <v>0</v>
      </c>
      <c r="X43" s="138">
        <v>0</v>
      </c>
      <c r="Y43" s="138">
        <f t="shared" si="21"/>
        <v>0</v>
      </c>
      <c r="Z43" s="138">
        <v>0</v>
      </c>
      <c r="AA43" s="138">
        <f t="shared" si="21"/>
        <v>0</v>
      </c>
      <c r="AB43" s="138">
        <v>0</v>
      </c>
      <c r="AC43" s="138">
        <f>SUM(AC44:AC50)</f>
        <v>0</v>
      </c>
      <c r="AD43" s="138">
        <v>0</v>
      </c>
      <c r="AE43" s="138">
        <f t="shared" si="21"/>
        <v>0</v>
      </c>
      <c r="AF43" s="138">
        <v>0</v>
      </c>
      <c r="AG43" s="138">
        <f t="shared" si="21"/>
        <v>0</v>
      </c>
      <c r="AH43" s="138">
        <v>0</v>
      </c>
      <c r="AI43" s="138">
        <f t="shared" si="21"/>
        <v>0</v>
      </c>
      <c r="AJ43" s="138">
        <v>0</v>
      </c>
      <c r="AK43" s="138">
        <f t="shared" si="21"/>
        <v>0</v>
      </c>
      <c r="AL43" s="138">
        <v>0</v>
      </c>
      <c r="AM43" s="138">
        <f t="shared" si="21"/>
        <v>0</v>
      </c>
      <c r="AN43" s="146"/>
      <c r="AP43" s="1262">
        <f t="shared" si="18"/>
        <v>7870</v>
      </c>
      <c r="AS43" s="1149">
        <f t="shared" si="13"/>
        <v>3935</v>
      </c>
      <c r="AT43" s="1149">
        <f t="shared" si="14"/>
        <v>3935</v>
      </c>
      <c r="AU43" s="1149" t="e">
        <f>SUM(#REF!,#REF!,#REF!,#REF!,#REF!,#REF!,#REF!,#REF!,#REF!,#REF!,#REF!,#REF!,#REF!,#REF!,#REF!,#REF!)</f>
        <v>#REF!</v>
      </c>
    </row>
    <row r="44" spans="1:47" ht="15.75" hidden="1">
      <c r="A44" s="1167"/>
      <c r="B44" s="1168" t="s">
        <v>663</v>
      </c>
      <c r="C44" s="1181" t="s">
        <v>577</v>
      </c>
      <c r="D44" s="138">
        <v>0</v>
      </c>
      <c r="E44" s="138"/>
      <c r="F44" s="138">
        <v>0</v>
      </c>
      <c r="G44" s="138"/>
      <c r="H44" s="138">
        <v>0</v>
      </c>
      <c r="I44" s="138"/>
      <c r="J44" s="138">
        <v>0</v>
      </c>
      <c r="K44" s="138"/>
      <c r="L44" s="138">
        <v>0</v>
      </c>
      <c r="M44" s="138"/>
      <c r="N44" s="138">
        <v>3010</v>
      </c>
      <c r="O44" s="138">
        <v>3010</v>
      </c>
      <c r="P44" s="138">
        <v>0</v>
      </c>
      <c r="Q44" s="138"/>
      <c r="R44" s="138">
        <v>0</v>
      </c>
      <c r="S44" s="138"/>
      <c r="T44" s="138">
        <v>0</v>
      </c>
      <c r="U44" s="138"/>
      <c r="V44" s="138">
        <v>0</v>
      </c>
      <c r="W44" s="138"/>
      <c r="X44" s="138">
        <v>0</v>
      </c>
      <c r="Y44" s="138"/>
      <c r="Z44" s="138">
        <v>0</v>
      </c>
      <c r="AA44" s="138"/>
      <c r="AB44" s="138">
        <v>0</v>
      </c>
      <c r="AC44" s="138"/>
      <c r="AD44" s="138">
        <v>0</v>
      </c>
      <c r="AE44" s="138"/>
      <c r="AF44" s="138">
        <v>0</v>
      </c>
      <c r="AG44" s="138"/>
      <c r="AH44" s="138">
        <v>0</v>
      </c>
      <c r="AI44" s="138"/>
      <c r="AJ44" s="138">
        <v>0</v>
      </c>
      <c r="AK44" s="138"/>
      <c r="AL44" s="138">
        <v>0</v>
      </c>
      <c r="AM44" s="138"/>
      <c r="AN44" s="146"/>
      <c r="AP44" s="1262">
        <f t="shared" si="18"/>
        <v>6020</v>
      </c>
      <c r="AS44" s="1149">
        <f t="shared" si="13"/>
        <v>3010</v>
      </c>
      <c r="AT44" s="1149">
        <f t="shared" si="14"/>
        <v>3010</v>
      </c>
      <c r="AU44" s="1149" t="e">
        <f>SUM(#REF!,#REF!,#REF!,#REF!,#REF!,#REF!,#REF!,#REF!,#REF!,#REF!,#REF!,#REF!,#REF!,#REF!,#REF!,#REF!)</f>
        <v>#REF!</v>
      </c>
    </row>
    <row r="45" spans="1:47" ht="15.75" hidden="1">
      <c r="A45" s="1167"/>
      <c r="B45" s="1168" t="s">
        <v>664</v>
      </c>
      <c r="C45" s="1171" t="s">
        <v>567</v>
      </c>
      <c r="D45" s="138">
        <v>0</v>
      </c>
      <c r="E45" s="138"/>
      <c r="F45" s="138">
        <v>0</v>
      </c>
      <c r="G45" s="138"/>
      <c r="H45" s="138">
        <v>0</v>
      </c>
      <c r="I45" s="138"/>
      <c r="J45" s="138">
        <v>0</v>
      </c>
      <c r="K45" s="138"/>
      <c r="L45" s="138">
        <v>0</v>
      </c>
      <c r="M45" s="138"/>
      <c r="N45" s="138">
        <v>0</v>
      </c>
      <c r="O45" s="138"/>
      <c r="P45" s="138">
        <v>0</v>
      </c>
      <c r="Q45" s="138"/>
      <c r="R45" s="138">
        <v>0</v>
      </c>
      <c r="S45" s="138"/>
      <c r="T45" s="138">
        <v>0</v>
      </c>
      <c r="U45" s="138"/>
      <c r="V45" s="138">
        <v>0</v>
      </c>
      <c r="W45" s="138"/>
      <c r="X45" s="138">
        <v>0</v>
      </c>
      <c r="Y45" s="138"/>
      <c r="Z45" s="138">
        <v>0</v>
      </c>
      <c r="AA45" s="138"/>
      <c r="AB45" s="138">
        <v>0</v>
      </c>
      <c r="AC45" s="138"/>
      <c r="AD45" s="138">
        <v>0</v>
      </c>
      <c r="AE45" s="138"/>
      <c r="AF45" s="138">
        <v>0</v>
      </c>
      <c r="AG45" s="138"/>
      <c r="AH45" s="138">
        <v>0</v>
      </c>
      <c r="AI45" s="138"/>
      <c r="AJ45" s="138">
        <v>0</v>
      </c>
      <c r="AK45" s="138"/>
      <c r="AL45" s="138">
        <v>0</v>
      </c>
      <c r="AM45" s="138"/>
      <c r="AN45" s="146"/>
      <c r="AP45" s="1262">
        <f t="shared" si="18"/>
        <v>0</v>
      </c>
      <c r="AS45" s="1149">
        <f t="shared" si="13"/>
        <v>0</v>
      </c>
      <c r="AT45" s="1149">
        <f t="shared" si="14"/>
        <v>0</v>
      </c>
      <c r="AU45" s="1149" t="e">
        <f>SUM(#REF!,#REF!,#REF!,#REF!,#REF!,#REF!,#REF!,#REF!,#REF!,#REF!,#REF!,#REF!,#REF!,#REF!,#REF!,#REF!)</f>
        <v>#REF!</v>
      </c>
    </row>
    <row r="46" spans="1:47" ht="15.75" hidden="1">
      <c r="A46" s="1167"/>
      <c r="B46" s="1168" t="s">
        <v>670</v>
      </c>
      <c r="C46" s="1171" t="s">
        <v>529</v>
      </c>
      <c r="D46" s="138">
        <v>0</v>
      </c>
      <c r="E46" s="138"/>
      <c r="F46" s="138">
        <v>0</v>
      </c>
      <c r="G46" s="138"/>
      <c r="H46" s="138">
        <v>0</v>
      </c>
      <c r="I46" s="138"/>
      <c r="J46" s="138">
        <v>0</v>
      </c>
      <c r="K46" s="138"/>
      <c r="L46" s="138">
        <v>0</v>
      </c>
      <c r="M46" s="138"/>
      <c r="N46" s="138">
        <v>925</v>
      </c>
      <c r="O46" s="138">
        <v>925</v>
      </c>
      <c r="P46" s="138">
        <v>0</v>
      </c>
      <c r="Q46" s="138"/>
      <c r="R46" s="138">
        <v>0</v>
      </c>
      <c r="S46" s="138"/>
      <c r="T46" s="138">
        <v>0</v>
      </c>
      <c r="U46" s="138"/>
      <c r="V46" s="138">
        <v>0</v>
      </c>
      <c r="W46" s="138"/>
      <c r="X46" s="138">
        <v>0</v>
      </c>
      <c r="Y46" s="138"/>
      <c r="Z46" s="138">
        <v>0</v>
      </c>
      <c r="AA46" s="138"/>
      <c r="AB46" s="138">
        <v>0</v>
      </c>
      <c r="AC46" s="138"/>
      <c r="AD46" s="138">
        <v>0</v>
      </c>
      <c r="AE46" s="138"/>
      <c r="AF46" s="138">
        <v>0</v>
      </c>
      <c r="AG46" s="138"/>
      <c r="AH46" s="138">
        <v>0</v>
      </c>
      <c r="AI46" s="138"/>
      <c r="AJ46" s="138">
        <v>0</v>
      </c>
      <c r="AK46" s="138"/>
      <c r="AL46" s="138">
        <v>0</v>
      </c>
      <c r="AM46" s="138"/>
      <c r="AN46" s="146"/>
      <c r="AP46" s="1262">
        <f t="shared" si="18"/>
        <v>1850</v>
      </c>
      <c r="AS46" s="1149">
        <f t="shared" si="13"/>
        <v>925</v>
      </c>
      <c r="AT46" s="1149">
        <f t="shared" si="14"/>
        <v>925</v>
      </c>
      <c r="AU46" s="1149" t="e">
        <f>SUM(#REF!,#REF!,#REF!,#REF!,#REF!,#REF!,#REF!,#REF!,#REF!,#REF!,#REF!,#REF!,#REF!,#REF!,#REF!,#REF!)</f>
        <v>#REF!</v>
      </c>
    </row>
    <row r="47" spans="1:47" ht="15.75" hidden="1">
      <c r="A47" s="1167"/>
      <c r="B47" s="1168" t="s">
        <v>672</v>
      </c>
      <c r="C47" s="1171" t="s">
        <v>530</v>
      </c>
      <c r="D47" s="138">
        <v>0</v>
      </c>
      <c r="E47" s="138"/>
      <c r="F47" s="138">
        <v>0</v>
      </c>
      <c r="G47" s="138"/>
      <c r="H47" s="138">
        <v>0</v>
      </c>
      <c r="I47" s="138"/>
      <c r="J47" s="138">
        <v>0</v>
      </c>
      <c r="K47" s="138"/>
      <c r="L47" s="138">
        <v>0</v>
      </c>
      <c r="M47" s="138"/>
      <c r="N47" s="138">
        <v>0</v>
      </c>
      <c r="O47" s="138"/>
      <c r="P47" s="138">
        <v>0</v>
      </c>
      <c r="Q47" s="138"/>
      <c r="R47" s="138">
        <v>0</v>
      </c>
      <c r="S47" s="138"/>
      <c r="T47" s="138">
        <v>0</v>
      </c>
      <c r="U47" s="138"/>
      <c r="V47" s="138">
        <v>0</v>
      </c>
      <c r="W47" s="138"/>
      <c r="X47" s="138">
        <v>0</v>
      </c>
      <c r="Y47" s="138"/>
      <c r="Z47" s="138">
        <v>0</v>
      </c>
      <c r="AA47" s="138"/>
      <c r="AB47" s="138">
        <v>0</v>
      </c>
      <c r="AC47" s="138"/>
      <c r="AD47" s="138">
        <v>0</v>
      </c>
      <c r="AE47" s="138"/>
      <c r="AF47" s="138">
        <v>0</v>
      </c>
      <c r="AG47" s="138"/>
      <c r="AH47" s="138">
        <v>0</v>
      </c>
      <c r="AI47" s="138"/>
      <c r="AJ47" s="138">
        <v>0</v>
      </c>
      <c r="AK47" s="138"/>
      <c r="AL47" s="138">
        <v>0</v>
      </c>
      <c r="AM47" s="138"/>
      <c r="AN47" s="146"/>
      <c r="AP47" s="1262">
        <f t="shared" si="18"/>
        <v>0</v>
      </c>
      <c r="AS47" s="1149">
        <f t="shared" si="13"/>
        <v>0</v>
      </c>
      <c r="AT47" s="1149">
        <f t="shared" si="14"/>
        <v>0</v>
      </c>
      <c r="AU47" s="1149" t="e">
        <f>SUM(#REF!,#REF!,#REF!,#REF!,#REF!,#REF!,#REF!,#REF!,#REF!,#REF!,#REF!,#REF!,#REF!,#REF!,#REF!,#REF!)</f>
        <v>#REF!</v>
      </c>
    </row>
    <row r="48" spans="1:47" s="1161" customFormat="1" ht="15.75" hidden="1">
      <c r="A48" s="1167"/>
      <c r="B48" s="1168" t="s">
        <v>531</v>
      </c>
      <c r="C48" s="1171" t="s">
        <v>532</v>
      </c>
      <c r="D48" s="138">
        <v>0</v>
      </c>
      <c r="E48" s="138"/>
      <c r="F48" s="138">
        <v>0</v>
      </c>
      <c r="G48" s="138"/>
      <c r="H48" s="138">
        <v>0</v>
      </c>
      <c r="I48" s="138"/>
      <c r="J48" s="138">
        <v>0</v>
      </c>
      <c r="K48" s="138"/>
      <c r="L48" s="138">
        <v>0</v>
      </c>
      <c r="M48" s="138"/>
      <c r="N48" s="138">
        <v>0</v>
      </c>
      <c r="O48" s="138"/>
      <c r="P48" s="138">
        <v>0</v>
      </c>
      <c r="Q48" s="138"/>
      <c r="R48" s="138">
        <v>0</v>
      </c>
      <c r="S48" s="138"/>
      <c r="T48" s="138">
        <v>0</v>
      </c>
      <c r="U48" s="138"/>
      <c r="V48" s="138">
        <v>0</v>
      </c>
      <c r="W48" s="138"/>
      <c r="X48" s="138">
        <v>0</v>
      </c>
      <c r="Y48" s="138"/>
      <c r="Z48" s="138">
        <v>0</v>
      </c>
      <c r="AA48" s="138"/>
      <c r="AB48" s="138">
        <v>0</v>
      </c>
      <c r="AC48" s="138"/>
      <c r="AD48" s="138">
        <v>0</v>
      </c>
      <c r="AE48" s="138"/>
      <c r="AF48" s="138">
        <v>0</v>
      </c>
      <c r="AG48" s="138"/>
      <c r="AH48" s="138">
        <v>0</v>
      </c>
      <c r="AI48" s="138"/>
      <c r="AJ48" s="138">
        <v>0</v>
      </c>
      <c r="AK48" s="138"/>
      <c r="AL48" s="138">
        <v>0</v>
      </c>
      <c r="AM48" s="138"/>
      <c r="AN48" s="146"/>
      <c r="AP48" s="1262">
        <f t="shared" si="18"/>
        <v>0</v>
      </c>
      <c r="AS48" s="1149">
        <f t="shared" si="13"/>
        <v>0</v>
      </c>
      <c r="AT48" s="1149">
        <f t="shared" si="14"/>
        <v>0</v>
      </c>
      <c r="AU48" s="1149" t="e">
        <f>SUM(#REF!,#REF!,#REF!,#REF!,#REF!,#REF!,#REF!,#REF!,#REF!,#REF!,#REF!,#REF!,#REF!,#REF!,#REF!,#REF!)</f>
        <v>#REF!</v>
      </c>
    </row>
    <row r="49" spans="1:47" ht="22.5" hidden="1">
      <c r="A49" s="1167"/>
      <c r="B49" s="1168" t="s">
        <v>533</v>
      </c>
      <c r="C49" s="1171" t="s">
        <v>534</v>
      </c>
      <c r="D49" s="138">
        <v>0</v>
      </c>
      <c r="E49" s="138"/>
      <c r="F49" s="138">
        <v>0</v>
      </c>
      <c r="G49" s="138"/>
      <c r="H49" s="138">
        <v>0</v>
      </c>
      <c r="I49" s="138"/>
      <c r="J49" s="138">
        <v>0</v>
      </c>
      <c r="K49" s="138"/>
      <c r="L49" s="138">
        <v>0</v>
      </c>
      <c r="M49" s="138"/>
      <c r="N49" s="138">
        <v>0</v>
      </c>
      <c r="O49" s="138"/>
      <c r="P49" s="138">
        <v>0</v>
      </c>
      <c r="Q49" s="138"/>
      <c r="R49" s="138">
        <v>0</v>
      </c>
      <c r="S49" s="138"/>
      <c r="T49" s="138">
        <v>0</v>
      </c>
      <c r="U49" s="138"/>
      <c r="V49" s="138">
        <v>0</v>
      </c>
      <c r="W49" s="138"/>
      <c r="X49" s="138">
        <v>0</v>
      </c>
      <c r="Y49" s="138"/>
      <c r="Z49" s="138">
        <v>0</v>
      </c>
      <c r="AA49" s="138"/>
      <c r="AB49" s="138">
        <v>0</v>
      </c>
      <c r="AC49" s="138"/>
      <c r="AD49" s="138">
        <v>0</v>
      </c>
      <c r="AE49" s="138"/>
      <c r="AF49" s="138">
        <v>0</v>
      </c>
      <c r="AG49" s="138"/>
      <c r="AH49" s="138">
        <v>0</v>
      </c>
      <c r="AI49" s="138"/>
      <c r="AJ49" s="138">
        <v>0</v>
      </c>
      <c r="AK49" s="138"/>
      <c r="AL49" s="138">
        <v>0</v>
      </c>
      <c r="AM49" s="138"/>
      <c r="AN49" s="146"/>
      <c r="AP49" s="1262">
        <f t="shared" si="18"/>
        <v>0</v>
      </c>
      <c r="AS49" s="1149">
        <f t="shared" si="13"/>
        <v>0</v>
      </c>
      <c r="AT49" s="1149">
        <f t="shared" si="14"/>
        <v>0</v>
      </c>
      <c r="AU49" s="1149" t="e">
        <f>SUM(#REF!,#REF!,#REF!,#REF!,#REF!,#REF!,#REF!,#REF!,#REF!,#REF!,#REF!,#REF!,#REF!,#REF!,#REF!,#REF!)</f>
        <v>#REF!</v>
      </c>
    </row>
    <row r="50" spans="1:47" ht="34.5" hidden="1" thickBot="1">
      <c r="A50" s="1167"/>
      <c r="B50" s="1168" t="s">
        <v>535</v>
      </c>
      <c r="C50" s="1182" t="s">
        <v>536</v>
      </c>
      <c r="D50" s="138">
        <v>0</v>
      </c>
      <c r="E50" s="138"/>
      <c r="F50" s="138">
        <v>0</v>
      </c>
      <c r="G50" s="138"/>
      <c r="H50" s="138">
        <v>0</v>
      </c>
      <c r="I50" s="138"/>
      <c r="J50" s="138">
        <v>0</v>
      </c>
      <c r="K50" s="138"/>
      <c r="L50" s="138">
        <v>0</v>
      </c>
      <c r="M50" s="138"/>
      <c r="N50" s="138">
        <v>0</v>
      </c>
      <c r="O50" s="138"/>
      <c r="P50" s="138">
        <v>0</v>
      </c>
      <c r="Q50" s="138"/>
      <c r="R50" s="138">
        <v>0</v>
      </c>
      <c r="S50" s="138"/>
      <c r="T50" s="138">
        <v>0</v>
      </c>
      <c r="U50" s="138"/>
      <c r="V50" s="138">
        <v>0</v>
      </c>
      <c r="W50" s="138"/>
      <c r="X50" s="138">
        <v>0</v>
      </c>
      <c r="Y50" s="138"/>
      <c r="Z50" s="138">
        <v>0</v>
      </c>
      <c r="AA50" s="138"/>
      <c r="AB50" s="138">
        <v>0</v>
      </c>
      <c r="AC50" s="138"/>
      <c r="AD50" s="138">
        <v>0</v>
      </c>
      <c r="AE50" s="138"/>
      <c r="AF50" s="138">
        <v>0</v>
      </c>
      <c r="AG50" s="138"/>
      <c r="AH50" s="138">
        <v>0</v>
      </c>
      <c r="AI50" s="138"/>
      <c r="AJ50" s="138">
        <v>0</v>
      </c>
      <c r="AK50" s="138"/>
      <c r="AL50" s="138">
        <v>0</v>
      </c>
      <c r="AM50" s="138"/>
      <c r="AN50" s="146"/>
      <c r="AP50" s="1262">
        <f t="shared" si="18"/>
        <v>0</v>
      </c>
      <c r="AS50" s="1149">
        <f t="shared" si="13"/>
        <v>0</v>
      </c>
      <c r="AT50" s="1149">
        <f t="shared" si="14"/>
        <v>0</v>
      </c>
      <c r="AU50" s="1149" t="e">
        <f>SUM(#REF!,#REF!,#REF!,#REF!,#REF!,#REF!,#REF!,#REF!,#REF!,#REF!,#REF!,#REF!,#REF!,#REF!,#REF!,#REF!)</f>
        <v>#REF!</v>
      </c>
    </row>
    <row r="51" spans="1:47" ht="12" customHeight="1" thickBot="1">
      <c r="A51" s="1249" t="s">
        <v>598</v>
      </c>
      <c r="B51" s="1258"/>
      <c r="C51" s="1259" t="s">
        <v>537</v>
      </c>
      <c r="D51" s="1184">
        <v>0</v>
      </c>
      <c r="E51" s="1184">
        <f aca="true" t="shared" si="22" ref="E51:S51">+E52+E53</f>
        <v>0</v>
      </c>
      <c r="F51" s="1184">
        <v>0</v>
      </c>
      <c r="G51" s="1184">
        <f t="shared" si="22"/>
        <v>0</v>
      </c>
      <c r="H51" s="1184">
        <v>0</v>
      </c>
      <c r="I51" s="1184">
        <f>+I52+I53</f>
        <v>0</v>
      </c>
      <c r="J51" s="1184">
        <v>0</v>
      </c>
      <c r="K51" s="1184">
        <f t="shared" si="22"/>
        <v>0</v>
      </c>
      <c r="L51" s="1184">
        <v>0</v>
      </c>
      <c r="M51" s="1184">
        <f t="shared" si="22"/>
        <v>0</v>
      </c>
      <c r="N51" s="1184">
        <v>0</v>
      </c>
      <c r="O51" s="1184">
        <f t="shared" si="22"/>
        <v>0</v>
      </c>
      <c r="P51" s="1184">
        <v>0</v>
      </c>
      <c r="Q51" s="1184">
        <f t="shared" si="22"/>
        <v>0</v>
      </c>
      <c r="R51" s="1184">
        <v>0</v>
      </c>
      <c r="S51" s="1184">
        <f t="shared" si="22"/>
        <v>0</v>
      </c>
      <c r="T51" s="1184">
        <v>0</v>
      </c>
      <c r="U51" s="1184">
        <f aca="true" t="shared" si="23" ref="U51:AM51">+U52+U53</f>
        <v>0</v>
      </c>
      <c r="V51" s="1184">
        <v>0</v>
      </c>
      <c r="W51" s="1184">
        <f t="shared" si="23"/>
        <v>0</v>
      </c>
      <c r="X51" s="1184">
        <v>0</v>
      </c>
      <c r="Y51" s="1184">
        <f t="shared" si="23"/>
        <v>0</v>
      </c>
      <c r="Z51" s="1184">
        <v>0</v>
      </c>
      <c r="AA51" s="1184">
        <f t="shared" si="23"/>
        <v>0</v>
      </c>
      <c r="AB51" s="1184">
        <v>0</v>
      </c>
      <c r="AC51" s="1184">
        <f>+AC52+AC53</f>
        <v>0</v>
      </c>
      <c r="AD51" s="1184">
        <v>0</v>
      </c>
      <c r="AE51" s="1184">
        <f t="shared" si="23"/>
        <v>0</v>
      </c>
      <c r="AF51" s="1184">
        <v>0</v>
      </c>
      <c r="AG51" s="1184">
        <f t="shared" si="23"/>
        <v>0</v>
      </c>
      <c r="AH51" s="1184">
        <v>0</v>
      </c>
      <c r="AI51" s="1184">
        <f t="shared" si="23"/>
        <v>0</v>
      </c>
      <c r="AJ51" s="1184">
        <v>0</v>
      </c>
      <c r="AK51" s="1184">
        <f t="shared" si="23"/>
        <v>0</v>
      </c>
      <c r="AL51" s="1184">
        <v>0</v>
      </c>
      <c r="AM51" s="1184">
        <f t="shared" si="23"/>
        <v>0</v>
      </c>
      <c r="AN51" s="1154"/>
      <c r="AP51" s="1262">
        <f t="shared" si="18"/>
        <v>0</v>
      </c>
      <c r="AS51" s="1149">
        <f t="shared" si="13"/>
        <v>0</v>
      </c>
      <c r="AT51" s="1149">
        <f t="shared" si="14"/>
        <v>0</v>
      </c>
      <c r="AU51" s="1149" t="e">
        <f>SUM(#REF!,#REF!,#REF!,#REF!,#REF!,#REF!,#REF!,#REF!,#REF!,#REF!,#REF!,#REF!,#REF!,#REF!,#REF!,#REF!)</f>
        <v>#REF!</v>
      </c>
    </row>
    <row r="52" spans="1:47" s="1161" customFormat="1" ht="12" customHeight="1">
      <c r="A52" s="1185"/>
      <c r="B52" s="1186" t="s">
        <v>639</v>
      </c>
      <c r="C52" s="1187" t="s">
        <v>633</v>
      </c>
      <c r="D52" s="1188">
        <v>0</v>
      </c>
      <c r="E52" s="1188"/>
      <c r="F52" s="1188">
        <v>0</v>
      </c>
      <c r="G52" s="1188"/>
      <c r="H52" s="1188">
        <v>0</v>
      </c>
      <c r="I52" s="1188"/>
      <c r="J52" s="1188">
        <v>0</v>
      </c>
      <c r="K52" s="1188"/>
      <c r="L52" s="1188">
        <v>0</v>
      </c>
      <c r="M52" s="1188"/>
      <c r="N52" s="1188">
        <v>0</v>
      </c>
      <c r="O52" s="1188"/>
      <c r="P52" s="1188">
        <v>0</v>
      </c>
      <c r="Q52" s="1188"/>
      <c r="R52" s="1188">
        <v>0</v>
      </c>
      <c r="S52" s="1188"/>
      <c r="T52" s="1188">
        <v>0</v>
      </c>
      <c r="U52" s="1188"/>
      <c r="V52" s="1188">
        <v>0</v>
      </c>
      <c r="W52" s="1188"/>
      <c r="X52" s="1188">
        <v>0</v>
      </c>
      <c r="Y52" s="1188"/>
      <c r="Z52" s="1188">
        <v>0</v>
      </c>
      <c r="AA52" s="1188"/>
      <c r="AB52" s="1188">
        <v>0</v>
      </c>
      <c r="AC52" s="1188"/>
      <c r="AD52" s="1188">
        <v>0</v>
      </c>
      <c r="AE52" s="1188"/>
      <c r="AF52" s="1188">
        <v>0</v>
      </c>
      <c r="AG52" s="1188"/>
      <c r="AH52" s="1188">
        <v>0</v>
      </c>
      <c r="AI52" s="1188"/>
      <c r="AJ52" s="1188">
        <v>0</v>
      </c>
      <c r="AK52" s="1188"/>
      <c r="AL52" s="1188">
        <v>0</v>
      </c>
      <c r="AM52" s="1188"/>
      <c r="AN52" s="146"/>
      <c r="AP52" s="1262">
        <f t="shared" si="18"/>
        <v>0</v>
      </c>
      <c r="AS52" s="1149">
        <f t="shared" si="13"/>
        <v>0</v>
      </c>
      <c r="AT52" s="1149">
        <f t="shared" si="14"/>
        <v>0</v>
      </c>
      <c r="AU52" s="1149" t="e">
        <f>SUM(#REF!,#REF!,#REF!,#REF!,#REF!,#REF!,#REF!,#REF!,#REF!,#REF!,#REF!,#REF!,#REF!,#REF!,#REF!,#REF!)</f>
        <v>#REF!</v>
      </c>
    </row>
    <row r="53" spans="1:47" s="1161" customFormat="1" ht="12" customHeight="1" thickBot="1">
      <c r="A53" s="1189"/>
      <c r="B53" s="1190" t="s">
        <v>640</v>
      </c>
      <c r="C53" s="1191" t="s">
        <v>634</v>
      </c>
      <c r="D53" s="1192">
        <v>0</v>
      </c>
      <c r="E53" s="1192"/>
      <c r="F53" s="1192">
        <v>0</v>
      </c>
      <c r="G53" s="1192"/>
      <c r="H53" s="1192">
        <v>0</v>
      </c>
      <c r="I53" s="1192"/>
      <c r="J53" s="1192">
        <v>0</v>
      </c>
      <c r="K53" s="1192"/>
      <c r="L53" s="1192">
        <v>0</v>
      </c>
      <c r="M53" s="1192"/>
      <c r="N53" s="1192">
        <v>0</v>
      </c>
      <c r="O53" s="1192"/>
      <c r="P53" s="1192">
        <v>0</v>
      </c>
      <c r="Q53" s="1192"/>
      <c r="R53" s="1192">
        <v>0</v>
      </c>
      <c r="S53" s="1192"/>
      <c r="T53" s="1192">
        <v>0</v>
      </c>
      <c r="U53" s="1192"/>
      <c r="V53" s="1192">
        <v>0</v>
      </c>
      <c r="W53" s="1192"/>
      <c r="X53" s="1192">
        <v>0</v>
      </c>
      <c r="Y53" s="1192"/>
      <c r="Z53" s="1192">
        <v>0</v>
      </c>
      <c r="AA53" s="1192"/>
      <c r="AB53" s="1192">
        <v>0</v>
      </c>
      <c r="AC53" s="1192"/>
      <c r="AD53" s="1192">
        <v>0</v>
      </c>
      <c r="AE53" s="1192"/>
      <c r="AF53" s="1192">
        <v>0</v>
      </c>
      <c r="AG53" s="1192"/>
      <c r="AH53" s="1192">
        <v>0</v>
      </c>
      <c r="AI53" s="1192"/>
      <c r="AJ53" s="1192">
        <v>0</v>
      </c>
      <c r="AK53" s="1192"/>
      <c r="AL53" s="1192">
        <v>0</v>
      </c>
      <c r="AM53" s="1192"/>
      <c r="AN53" s="146"/>
      <c r="AP53" s="1262">
        <f t="shared" si="18"/>
        <v>0</v>
      </c>
      <c r="AS53" s="1149">
        <f t="shared" si="13"/>
        <v>0</v>
      </c>
      <c r="AT53" s="1149">
        <f t="shared" si="14"/>
        <v>0</v>
      </c>
      <c r="AU53" s="1149" t="e">
        <f>SUM(#REF!,#REF!,#REF!,#REF!,#REF!,#REF!,#REF!,#REF!,#REF!,#REF!,#REF!,#REF!,#REF!,#REF!,#REF!,#REF!)</f>
        <v>#REF!</v>
      </c>
    </row>
    <row r="54" spans="1:47" s="1161" customFormat="1" ht="12" customHeight="1" thickBot="1">
      <c r="A54" s="1193" t="s">
        <v>599</v>
      </c>
      <c r="B54" s="1194"/>
      <c r="C54" s="1195" t="s">
        <v>538</v>
      </c>
      <c r="D54" s="1196">
        <v>0</v>
      </c>
      <c r="E54" s="1196"/>
      <c r="F54" s="1196">
        <v>0</v>
      </c>
      <c r="G54" s="1196"/>
      <c r="H54" s="1196">
        <v>0</v>
      </c>
      <c r="I54" s="1196"/>
      <c r="J54" s="1196">
        <v>0</v>
      </c>
      <c r="K54" s="1196"/>
      <c r="L54" s="1196">
        <v>0</v>
      </c>
      <c r="M54" s="1196"/>
      <c r="N54" s="1196">
        <v>0</v>
      </c>
      <c r="O54" s="1196">
        <v>1100</v>
      </c>
      <c r="P54" s="1196">
        <v>0</v>
      </c>
      <c r="Q54" s="1196"/>
      <c r="R54" s="1196">
        <v>0</v>
      </c>
      <c r="S54" s="1196"/>
      <c r="T54" s="1196">
        <v>0</v>
      </c>
      <c r="U54" s="1196"/>
      <c r="V54" s="1196">
        <v>0</v>
      </c>
      <c r="W54" s="1196"/>
      <c r="X54" s="1196">
        <v>0</v>
      </c>
      <c r="Y54" s="1196"/>
      <c r="Z54" s="1196">
        <v>0</v>
      </c>
      <c r="AA54" s="1196"/>
      <c r="AB54" s="1196">
        <v>0</v>
      </c>
      <c r="AC54" s="1196"/>
      <c r="AD54" s="1196">
        <v>0</v>
      </c>
      <c r="AE54" s="1196">
        <v>2600</v>
      </c>
      <c r="AF54" s="1196">
        <v>0</v>
      </c>
      <c r="AG54" s="1196"/>
      <c r="AH54" s="1196">
        <v>0</v>
      </c>
      <c r="AI54" s="1196"/>
      <c r="AJ54" s="1196">
        <v>0</v>
      </c>
      <c r="AK54" s="1196"/>
      <c r="AL54" s="1196">
        <v>0</v>
      </c>
      <c r="AM54" s="1196"/>
      <c r="AN54" s="1240"/>
      <c r="AP54" s="1262">
        <f t="shared" si="18"/>
        <v>3700</v>
      </c>
      <c r="AS54" s="1149">
        <f t="shared" si="13"/>
        <v>0</v>
      </c>
      <c r="AT54" s="1149">
        <f t="shared" si="14"/>
        <v>3700</v>
      </c>
      <c r="AU54" s="1149" t="e">
        <f>SUM(#REF!,#REF!,#REF!,#REF!,#REF!,#REF!,#REF!,#REF!,#REF!,#REF!,#REF!,#REF!,#REF!,#REF!,#REF!,#REF!)</f>
        <v>#REF!</v>
      </c>
    </row>
    <row r="55" spans="1:47" s="1161" customFormat="1" ht="12" customHeight="1" thickBot="1">
      <c r="A55" s="1158" t="s">
        <v>600</v>
      </c>
      <c r="B55" s="1260"/>
      <c r="C55" s="1261" t="s">
        <v>568</v>
      </c>
      <c r="D55" s="1222"/>
      <c r="E55" s="1222"/>
      <c r="F55" s="1222"/>
      <c r="G55" s="1222"/>
      <c r="H55" s="1222"/>
      <c r="I55" s="1222"/>
      <c r="J55" s="1222"/>
      <c r="K55" s="1222"/>
      <c r="L55" s="1222"/>
      <c r="M55" s="1222"/>
      <c r="N55" s="1222"/>
      <c r="O55" s="1222"/>
      <c r="P55" s="1222"/>
      <c r="Q55" s="1222"/>
      <c r="R55" s="1222"/>
      <c r="S55" s="1222"/>
      <c r="T55" s="1222"/>
      <c r="U55" s="1222"/>
      <c r="V55" s="1222"/>
      <c r="W55" s="1222"/>
      <c r="X55" s="1222"/>
      <c r="Y55" s="1222"/>
      <c r="Z55" s="1222"/>
      <c r="AA55" s="1222"/>
      <c r="AB55" s="1222"/>
      <c r="AC55" s="1222"/>
      <c r="AD55" s="1222"/>
      <c r="AE55" s="1222"/>
      <c r="AF55" s="1222"/>
      <c r="AG55" s="1222"/>
      <c r="AH55" s="1222"/>
      <c r="AI55" s="1222"/>
      <c r="AJ55" s="1222">
        <v>20726</v>
      </c>
      <c r="AK55" s="1222">
        <v>20370</v>
      </c>
      <c r="AL55" s="1222"/>
      <c r="AM55" s="1222"/>
      <c r="AN55" s="1240"/>
      <c r="AP55" s="1262">
        <f t="shared" si="18"/>
        <v>41096</v>
      </c>
      <c r="AS55" s="1149">
        <f t="shared" si="13"/>
        <v>20726</v>
      </c>
      <c r="AT55" s="1149">
        <f t="shared" si="14"/>
        <v>20370</v>
      </c>
      <c r="AU55" s="1149" t="e">
        <f>SUM(#REF!,#REF!,#REF!,#REF!,#REF!,#REF!,#REF!,#REF!,#REF!,#REF!,#REF!,#REF!,#REF!,#REF!,#REF!,#REF!)</f>
        <v>#REF!</v>
      </c>
    </row>
    <row r="56" spans="1:47" s="1161" customFormat="1" ht="12" customHeight="1" thickBot="1">
      <c r="A56" s="1158" t="s">
        <v>601</v>
      </c>
      <c r="B56" s="1159"/>
      <c r="C56" s="1197" t="s">
        <v>539</v>
      </c>
      <c r="D56" s="1198">
        <f aca="true" t="shared" si="24" ref="D56:AM56">+D26+D40+D51+D54+D55</f>
        <v>8040</v>
      </c>
      <c r="E56" s="1198">
        <f t="shared" si="24"/>
        <v>8041</v>
      </c>
      <c r="F56" s="1198">
        <f t="shared" si="24"/>
        <v>200</v>
      </c>
      <c r="G56" s="1198">
        <f t="shared" si="24"/>
        <v>90</v>
      </c>
      <c r="H56" s="1198">
        <f>+H26+H40+H51+H54+H55</f>
        <v>0</v>
      </c>
      <c r="I56" s="1198">
        <f>+I26+I40+I51+I54+I55</f>
        <v>37</v>
      </c>
      <c r="J56" s="1198">
        <f t="shared" si="24"/>
        <v>84436</v>
      </c>
      <c r="K56" s="1198">
        <f t="shared" si="24"/>
        <v>56926</v>
      </c>
      <c r="L56" s="1198">
        <f t="shared" si="24"/>
        <v>22225</v>
      </c>
      <c r="M56" s="1198">
        <f t="shared" si="24"/>
        <v>21053</v>
      </c>
      <c r="N56" s="1198">
        <f t="shared" si="24"/>
        <v>62970</v>
      </c>
      <c r="O56" s="1198">
        <f t="shared" si="24"/>
        <v>62599</v>
      </c>
      <c r="P56" s="1198">
        <f t="shared" si="24"/>
        <v>4335</v>
      </c>
      <c r="Q56" s="1198">
        <f t="shared" si="24"/>
        <v>4320</v>
      </c>
      <c r="R56" s="1198">
        <f t="shared" si="24"/>
        <v>2100</v>
      </c>
      <c r="S56" s="1198">
        <f t="shared" si="24"/>
        <v>1813</v>
      </c>
      <c r="T56" s="1198">
        <f t="shared" si="24"/>
        <v>36518</v>
      </c>
      <c r="U56" s="1198">
        <f t="shared" si="24"/>
        <v>36468</v>
      </c>
      <c r="V56" s="1198">
        <f t="shared" si="24"/>
        <v>6550</v>
      </c>
      <c r="W56" s="1198">
        <f t="shared" si="24"/>
        <v>6550</v>
      </c>
      <c r="X56" s="1198">
        <f t="shared" si="24"/>
        <v>7000</v>
      </c>
      <c r="Y56" s="1198">
        <f t="shared" si="24"/>
        <v>6750</v>
      </c>
      <c r="Z56" s="1198">
        <f t="shared" si="24"/>
        <v>0</v>
      </c>
      <c r="AA56" s="1198">
        <f t="shared" si="24"/>
        <v>0</v>
      </c>
      <c r="AB56" s="1198">
        <f>+AB26+AB40+AB51+AB54+AB55</f>
        <v>0</v>
      </c>
      <c r="AC56" s="1198">
        <f>+AC26+AC40+AC51+AC54+AC55</f>
        <v>129</v>
      </c>
      <c r="AD56" s="1198">
        <f t="shared" si="24"/>
        <v>0</v>
      </c>
      <c r="AE56" s="1198">
        <f t="shared" si="24"/>
        <v>2600</v>
      </c>
      <c r="AF56" s="1198">
        <f t="shared" si="24"/>
        <v>21852</v>
      </c>
      <c r="AG56" s="1198">
        <f t="shared" si="24"/>
        <v>16960</v>
      </c>
      <c r="AH56" s="1198">
        <f t="shared" si="24"/>
        <v>0</v>
      </c>
      <c r="AI56" s="1198">
        <f t="shared" si="24"/>
        <v>0</v>
      </c>
      <c r="AJ56" s="1198">
        <f t="shared" si="24"/>
        <v>20726</v>
      </c>
      <c r="AK56" s="1198">
        <f t="shared" si="24"/>
        <v>20370</v>
      </c>
      <c r="AL56" s="1198">
        <f t="shared" si="24"/>
        <v>0</v>
      </c>
      <c r="AM56" s="1198">
        <f t="shared" si="24"/>
        <v>0</v>
      </c>
      <c r="AN56" s="1252"/>
      <c r="AP56" s="1262">
        <f t="shared" si="18"/>
        <v>521658</v>
      </c>
      <c r="AS56" s="1149">
        <f t="shared" si="13"/>
        <v>276952</v>
      </c>
      <c r="AT56" s="1149">
        <f t="shared" si="14"/>
        <v>244706</v>
      </c>
      <c r="AU56" s="1149" t="e">
        <f>SUM(#REF!,#REF!,#REF!,#REF!,#REF!,#REF!,#REF!,#REF!,#REF!,#REF!,#REF!,#REF!,#REF!,#REF!,#REF!,#REF!)</f>
        <v>#REF!</v>
      </c>
    </row>
    <row r="57" spans="1:47" s="1161" customFormat="1" ht="12" customHeight="1" thickBot="1">
      <c r="A57" s="1158" t="s">
        <v>602</v>
      </c>
      <c r="B57" s="1159"/>
      <c r="C57" s="1197" t="s">
        <v>540</v>
      </c>
      <c r="D57" s="1160">
        <v>0</v>
      </c>
      <c r="E57" s="1160">
        <f aca="true" t="shared" si="25" ref="E57:S57">+E58+E59</f>
        <v>0</v>
      </c>
      <c r="F57" s="1160">
        <v>0</v>
      </c>
      <c r="G57" s="1160">
        <f t="shared" si="25"/>
        <v>0</v>
      </c>
      <c r="H57" s="1160">
        <v>0</v>
      </c>
      <c r="I57" s="1160">
        <f>+I58+I59</f>
        <v>0</v>
      </c>
      <c r="J57" s="1160">
        <v>0</v>
      </c>
      <c r="K57" s="1160">
        <f t="shared" si="25"/>
        <v>0</v>
      </c>
      <c r="L57" s="1160">
        <v>0</v>
      </c>
      <c r="M57" s="1160">
        <f t="shared" si="25"/>
        <v>0</v>
      </c>
      <c r="N57" s="1160">
        <v>0</v>
      </c>
      <c r="O57" s="1160">
        <f t="shared" si="25"/>
        <v>0</v>
      </c>
      <c r="P57" s="1160">
        <v>0</v>
      </c>
      <c r="Q57" s="1160">
        <f t="shared" si="25"/>
        <v>0</v>
      </c>
      <c r="R57" s="1160">
        <v>0</v>
      </c>
      <c r="S57" s="1160">
        <f t="shared" si="25"/>
        <v>0</v>
      </c>
      <c r="T57" s="1160">
        <v>0</v>
      </c>
      <c r="U57" s="1160">
        <f aca="true" t="shared" si="26" ref="U57:AM57">+U58+U59</f>
        <v>0</v>
      </c>
      <c r="V57" s="1160">
        <v>0</v>
      </c>
      <c r="W57" s="1160">
        <f t="shared" si="26"/>
        <v>0</v>
      </c>
      <c r="X57" s="1160">
        <v>0</v>
      </c>
      <c r="Y57" s="1160">
        <f t="shared" si="26"/>
        <v>0</v>
      </c>
      <c r="Z57" s="1160">
        <v>0</v>
      </c>
      <c r="AA57" s="1160">
        <f t="shared" si="26"/>
        <v>0</v>
      </c>
      <c r="AB57" s="1160">
        <v>0</v>
      </c>
      <c r="AC57" s="1160">
        <f>+AC58+AC59</f>
        <v>0</v>
      </c>
      <c r="AD57" s="1160">
        <v>0</v>
      </c>
      <c r="AE57" s="1160">
        <f t="shared" si="26"/>
        <v>0</v>
      </c>
      <c r="AF57" s="1160">
        <v>0</v>
      </c>
      <c r="AG57" s="1160">
        <f t="shared" si="26"/>
        <v>0</v>
      </c>
      <c r="AH57" s="1160">
        <v>0</v>
      </c>
      <c r="AI57" s="1160">
        <f t="shared" si="26"/>
        <v>0</v>
      </c>
      <c r="AJ57" s="1160">
        <v>0</v>
      </c>
      <c r="AK57" s="1160">
        <f t="shared" si="26"/>
        <v>0</v>
      </c>
      <c r="AL57" s="1160">
        <v>0</v>
      </c>
      <c r="AM57" s="1160">
        <f t="shared" si="26"/>
        <v>0</v>
      </c>
      <c r="AN57" s="1154"/>
      <c r="AP57" s="1262">
        <f t="shared" si="18"/>
        <v>0</v>
      </c>
      <c r="AS57" s="1149">
        <f t="shared" si="13"/>
        <v>0</v>
      </c>
      <c r="AT57" s="1149">
        <f t="shared" si="14"/>
        <v>0</v>
      </c>
      <c r="AU57" s="1149" t="e">
        <f>SUM(#REF!,#REF!,#REF!,#REF!,#REF!,#REF!,#REF!,#REF!,#REF!,#REF!,#REF!,#REF!,#REF!,#REF!,#REF!,#REF!)</f>
        <v>#REF!</v>
      </c>
    </row>
    <row r="58" spans="1:47" ht="12.75" customHeight="1">
      <c r="A58" s="1162"/>
      <c r="B58" s="1168" t="s">
        <v>541</v>
      </c>
      <c r="C58" s="1179" t="s">
        <v>542</v>
      </c>
      <c r="D58" s="1180">
        <v>0</v>
      </c>
      <c r="E58" s="1180"/>
      <c r="F58" s="1180">
        <v>0</v>
      </c>
      <c r="G58" s="1180"/>
      <c r="H58" s="1180">
        <v>0</v>
      </c>
      <c r="I58" s="1180"/>
      <c r="J58" s="1180">
        <v>0</v>
      </c>
      <c r="K58" s="1180"/>
      <c r="L58" s="1180">
        <v>0</v>
      </c>
      <c r="M58" s="1180"/>
      <c r="N58" s="1180">
        <v>0</v>
      </c>
      <c r="O58" s="1180"/>
      <c r="P58" s="1180">
        <v>0</v>
      </c>
      <c r="Q58" s="1180"/>
      <c r="R58" s="1180">
        <v>0</v>
      </c>
      <c r="S58" s="1180"/>
      <c r="T58" s="1180">
        <v>0</v>
      </c>
      <c r="U58" s="1180"/>
      <c r="V58" s="1180">
        <v>0</v>
      </c>
      <c r="W58" s="1180"/>
      <c r="X58" s="1180">
        <v>0</v>
      </c>
      <c r="Y58" s="1180"/>
      <c r="Z58" s="1180">
        <v>0</v>
      </c>
      <c r="AA58" s="1180"/>
      <c r="AB58" s="1180">
        <v>0</v>
      </c>
      <c r="AC58" s="1180"/>
      <c r="AD58" s="1180">
        <v>0</v>
      </c>
      <c r="AE58" s="1180"/>
      <c r="AF58" s="1180">
        <v>0</v>
      </c>
      <c r="AG58" s="1180"/>
      <c r="AH58" s="1180">
        <v>0</v>
      </c>
      <c r="AI58" s="1180"/>
      <c r="AJ58" s="1180">
        <v>0</v>
      </c>
      <c r="AK58" s="1180"/>
      <c r="AL58" s="1180">
        <v>0</v>
      </c>
      <c r="AM58" s="1180"/>
      <c r="AN58" s="146"/>
      <c r="AP58" s="1262">
        <f t="shared" si="18"/>
        <v>0</v>
      </c>
      <c r="AS58" s="1149">
        <f t="shared" si="13"/>
        <v>0</v>
      </c>
      <c r="AT58" s="1149">
        <f t="shared" si="14"/>
        <v>0</v>
      </c>
      <c r="AU58" s="1149" t="e">
        <f>SUM(#REF!,#REF!,#REF!,#REF!,#REF!,#REF!,#REF!,#REF!,#REF!,#REF!,#REF!,#REF!,#REF!,#REF!,#REF!,#REF!)</f>
        <v>#REF!</v>
      </c>
    </row>
    <row r="59" spans="1:47" ht="12" customHeight="1" thickBot="1">
      <c r="A59" s="1174"/>
      <c r="B59" s="1175" t="s">
        <v>649</v>
      </c>
      <c r="C59" s="1199" t="s">
        <v>543</v>
      </c>
      <c r="D59" s="141">
        <v>0</v>
      </c>
      <c r="E59" s="141"/>
      <c r="F59" s="141">
        <v>0</v>
      </c>
      <c r="G59" s="141"/>
      <c r="H59" s="141">
        <v>0</v>
      </c>
      <c r="I59" s="141"/>
      <c r="J59" s="141">
        <v>0</v>
      </c>
      <c r="K59" s="141"/>
      <c r="L59" s="141">
        <v>0</v>
      </c>
      <c r="M59" s="141"/>
      <c r="N59" s="141">
        <v>0</v>
      </c>
      <c r="O59" s="141"/>
      <c r="P59" s="141">
        <v>0</v>
      </c>
      <c r="Q59" s="141"/>
      <c r="R59" s="141">
        <v>0</v>
      </c>
      <c r="S59" s="141"/>
      <c r="T59" s="141">
        <v>0</v>
      </c>
      <c r="U59" s="141"/>
      <c r="V59" s="141">
        <v>0</v>
      </c>
      <c r="W59" s="141"/>
      <c r="X59" s="141">
        <v>0</v>
      </c>
      <c r="Y59" s="141"/>
      <c r="Z59" s="141">
        <v>0</v>
      </c>
      <c r="AA59" s="141"/>
      <c r="AB59" s="141">
        <v>0</v>
      </c>
      <c r="AC59" s="141"/>
      <c r="AD59" s="141">
        <v>0</v>
      </c>
      <c r="AE59" s="141"/>
      <c r="AF59" s="141">
        <v>0</v>
      </c>
      <c r="AG59" s="141"/>
      <c r="AH59" s="141">
        <v>0</v>
      </c>
      <c r="AI59" s="141"/>
      <c r="AJ59" s="141">
        <v>0</v>
      </c>
      <c r="AK59" s="141"/>
      <c r="AL59" s="141">
        <v>0</v>
      </c>
      <c r="AM59" s="141"/>
      <c r="AN59" s="146"/>
      <c r="AP59" s="1262">
        <f t="shared" si="18"/>
        <v>0</v>
      </c>
      <c r="AS59" s="1149">
        <f t="shared" si="13"/>
        <v>0</v>
      </c>
      <c r="AT59" s="1149">
        <f t="shared" si="14"/>
        <v>0</v>
      </c>
      <c r="AU59" s="1149" t="e">
        <f>SUM(#REF!,#REF!,#REF!,#REF!,#REF!,#REF!,#REF!,#REF!,#REF!,#REF!,#REF!,#REF!,#REF!,#REF!,#REF!,#REF!)</f>
        <v>#REF!</v>
      </c>
    </row>
    <row r="60" spans="1:47" ht="15" customHeight="1" thickBot="1">
      <c r="A60" s="1158" t="s">
        <v>603</v>
      </c>
      <c r="B60" s="1200"/>
      <c r="C60" s="1197" t="s">
        <v>544</v>
      </c>
      <c r="D60" s="1160">
        <v>8040</v>
      </c>
      <c r="E60" s="1160">
        <f aca="true" t="shared" si="27" ref="E60:AM60">+E56+E57</f>
        <v>8041</v>
      </c>
      <c r="F60" s="1160">
        <f t="shared" si="27"/>
        <v>200</v>
      </c>
      <c r="G60" s="1160">
        <f t="shared" si="27"/>
        <v>90</v>
      </c>
      <c r="H60" s="1160">
        <f t="shared" si="27"/>
        <v>0</v>
      </c>
      <c r="I60" s="1160">
        <f t="shared" si="27"/>
        <v>37</v>
      </c>
      <c r="J60" s="1160">
        <f t="shared" si="27"/>
        <v>84436</v>
      </c>
      <c r="K60" s="1160">
        <f t="shared" si="27"/>
        <v>56926</v>
      </c>
      <c r="L60" s="1160">
        <f t="shared" si="27"/>
        <v>22225</v>
      </c>
      <c r="M60" s="1160">
        <f t="shared" si="27"/>
        <v>21053</v>
      </c>
      <c r="N60" s="1160">
        <f t="shared" si="27"/>
        <v>62970</v>
      </c>
      <c r="O60" s="1160">
        <f t="shared" si="27"/>
        <v>62599</v>
      </c>
      <c r="P60" s="1160">
        <f t="shared" si="27"/>
        <v>4335</v>
      </c>
      <c r="Q60" s="1160">
        <f t="shared" si="27"/>
        <v>4320</v>
      </c>
      <c r="R60" s="1160">
        <f t="shared" si="27"/>
        <v>2100</v>
      </c>
      <c r="S60" s="1160">
        <f t="shared" si="27"/>
        <v>1813</v>
      </c>
      <c r="T60" s="1160">
        <f t="shared" si="27"/>
        <v>36518</v>
      </c>
      <c r="U60" s="1160">
        <f t="shared" si="27"/>
        <v>36468</v>
      </c>
      <c r="V60" s="1160">
        <f t="shared" si="27"/>
        <v>6550</v>
      </c>
      <c r="W60" s="1160">
        <f t="shared" si="27"/>
        <v>6550</v>
      </c>
      <c r="X60" s="1160">
        <f t="shared" si="27"/>
        <v>7000</v>
      </c>
      <c r="Y60" s="1160">
        <f t="shared" si="27"/>
        <v>6750</v>
      </c>
      <c r="Z60" s="1160">
        <f t="shared" si="27"/>
        <v>0</v>
      </c>
      <c r="AA60" s="1160">
        <f t="shared" si="27"/>
        <v>0</v>
      </c>
      <c r="AB60" s="1160">
        <f t="shared" si="27"/>
        <v>0</v>
      </c>
      <c r="AC60" s="1160">
        <f t="shared" si="27"/>
        <v>129</v>
      </c>
      <c r="AD60" s="1160">
        <f t="shared" si="27"/>
        <v>0</v>
      </c>
      <c r="AE60" s="1160">
        <f t="shared" si="27"/>
        <v>2600</v>
      </c>
      <c r="AF60" s="1160">
        <f t="shared" si="27"/>
        <v>21852</v>
      </c>
      <c r="AG60" s="1160">
        <f t="shared" si="27"/>
        <v>16960</v>
      </c>
      <c r="AH60" s="1160">
        <f t="shared" si="27"/>
        <v>0</v>
      </c>
      <c r="AI60" s="1160">
        <f t="shared" si="27"/>
        <v>0</v>
      </c>
      <c r="AJ60" s="1160">
        <f t="shared" si="27"/>
        <v>20726</v>
      </c>
      <c r="AK60" s="1160">
        <f t="shared" si="27"/>
        <v>20370</v>
      </c>
      <c r="AL60" s="1160">
        <f t="shared" si="27"/>
        <v>0</v>
      </c>
      <c r="AM60" s="1160">
        <f t="shared" si="27"/>
        <v>0</v>
      </c>
      <c r="AN60" s="1154"/>
      <c r="AP60" s="1262">
        <f t="shared" si="18"/>
        <v>521658</v>
      </c>
      <c r="AS60" s="1149">
        <f t="shared" si="13"/>
        <v>276952</v>
      </c>
      <c r="AT60" s="1149">
        <f>SUM(E60,G60,K60,M60,O60,Q60,S60,U60,W60,Y60,AA60,AE60,AG60,AI60,AK60,AM60,AC60,I60)</f>
        <v>244706</v>
      </c>
      <c r="AU60" s="1149" t="e">
        <f>SUM(#REF!,#REF!,#REF!,#REF!,#REF!,#REF!,#REF!,#REF!,#REF!,#REF!,#REF!,#REF!,#REF!,#REF!,#REF!,#REF!)</f>
        <v>#REF!</v>
      </c>
    </row>
    <row r="61" spans="5:42" ht="15.75">
      <c r="E61" s="1203"/>
      <c r="F61" s="1203"/>
      <c r="G61" s="1203"/>
      <c r="H61" s="1203"/>
      <c r="I61" s="1203"/>
      <c r="J61" s="1203"/>
      <c r="K61" s="1203"/>
      <c r="L61" s="1203"/>
      <c r="M61" s="1203"/>
      <c r="N61" s="1203"/>
      <c r="O61" s="1203"/>
      <c r="P61" s="1203"/>
      <c r="Q61" s="1203"/>
      <c r="R61" s="1203"/>
      <c r="S61" s="1203"/>
      <c r="T61" s="1203"/>
      <c r="U61" s="1203"/>
      <c r="V61" s="1203"/>
      <c r="W61" s="1203"/>
      <c r="X61" s="1203"/>
      <c r="Y61" s="1203"/>
      <c r="Z61" s="1203"/>
      <c r="AA61" s="1203"/>
      <c r="AB61" s="1203"/>
      <c r="AC61" s="1203"/>
      <c r="AD61" s="1203"/>
      <c r="AE61" s="1203"/>
      <c r="AF61" s="1203"/>
      <c r="AG61" s="1203"/>
      <c r="AH61" s="1203"/>
      <c r="AI61" s="1203"/>
      <c r="AJ61" s="1203"/>
      <c r="AK61" s="1203"/>
      <c r="AL61" s="1203"/>
      <c r="AM61" s="1203"/>
      <c r="AN61" s="1203"/>
      <c r="AP61" s="1262">
        <f t="shared" si="18"/>
        <v>0</v>
      </c>
    </row>
    <row r="62" spans="46:47" ht="12.75">
      <c r="AT62" s="1149">
        <f>AT24-AT60</f>
        <v>10958</v>
      </c>
      <c r="AU62" s="1149" t="e">
        <f>AU24-AU60</f>
        <v>#REF!</v>
      </c>
    </row>
    <row r="64" spans="43:47" ht="12.75">
      <c r="AQ64" s="1149">
        <f>AQ60+'[1]4.m Ö'!AA55+'[1]3.m.ÖV új'!Y39-'[1]4.m Ö'!AA11-'[1]3.m.ÖV új'!Y12</f>
        <v>0</v>
      </c>
      <c r="AR64" s="1149"/>
      <c r="AS64" s="1149">
        <f>AS60+'[1]4.m Ö'!AC55+'[1]3.m.ÖV új'!AA39-'[1]4.m Ö'!AC11-'[1]3.m.ÖV új'!AA12</f>
        <v>331842</v>
      </c>
      <c r="AT64" s="1149">
        <f>AT60+'[1]4.m Ö'!AD55+'[1]3.m.ÖV új'!AB39-'[1]4.m Ö'!AD11-'[1]3.m.ÖV új'!AB12</f>
        <v>244706</v>
      </c>
      <c r="AU64" s="1149" t="e">
        <f>AU60+'[1]4.m Ö'!AE55+'[1]3.m.ÖV új'!AC39-'[1]4.m Ö'!AE11-'[1]3.m.ÖV új'!AC12</f>
        <v>#REF!</v>
      </c>
    </row>
    <row r="66" ht="13.5" thickBot="1"/>
    <row r="67" spans="45:47" ht="13.5" thickBot="1">
      <c r="AS67" s="1264">
        <f>AS64-'[1]1.sz.mell.ÖNK'!D124</f>
        <v>43838</v>
      </c>
      <c r="AT67" s="1265">
        <f>AT64-'[1]1.sz.mell.ÖNK'!E124</f>
        <v>200849</v>
      </c>
      <c r="AU67" s="1265" t="e">
        <f>AU64-'[1]1.sz.mell.ÖNK'!F124</f>
        <v>#REF!</v>
      </c>
    </row>
  </sheetData>
  <sheetProtection formatCells="0" selectLockedCells="1" selectUnlockedCells="1"/>
  <mergeCells count="19">
    <mergeCell ref="AD2:AE2"/>
    <mergeCell ref="AF2:AG2"/>
    <mergeCell ref="AH2:AI2"/>
    <mergeCell ref="A2:B2"/>
    <mergeCell ref="D2:E2"/>
    <mergeCell ref="F2:G2"/>
    <mergeCell ref="J2:K2"/>
    <mergeCell ref="L2:M2"/>
    <mergeCell ref="H2:I2"/>
    <mergeCell ref="N2:O2"/>
    <mergeCell ref="AJ2:AK2"/>
    <mergeCell ref="AL2:AM2"/>
    <mergeCell ref="P2:Q2"/>
    <mergeCell ref="R2:S2"/>
    <mergeCell ref="T2:U2"/>
    <mergeCell ref="V2:W2"/>
    <mergeCell ref="X2:Y2"/>
    <mergeCell ref="Z2:AA2"/>
    <mergeCell ref="AB2:AC2"/>
  </mergeCells>
  <printOptions horizontalCentered="1"/>
  <pageMargins left="0.15748031496062992" right="0.15748031496062992" top="0.4724409448818898" bottom="0.2755905511811024" header="0.2755905511811024" footer="0.15748031496062992"/>
  <pageSetup horizontalDpi="600" verticalDpi="600" orientation="landscape" paperSize="9" scale="75" r:id="rId1"/>
  <headerFooter alignWithMargins="0">
    <oddHeader>&amp;C&amp;"Times New Roman CE,Félkövér"&amp;12Bonyhád Város Önkormányzata Önként vállalt feladatainak kiadásai és bevételei szakfeladatok szerinti bontásban&amp;R&amp;"Times New Roman CE,Félkövér dőlt"&amp;12 Z.12.B.sz.melléklet</oddHeader>
  </headerFooter>
  <colBreaks count="2" manualBreakCount="2">
    <brk id="17" max="59" man="1"/>
    <brk id="31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1"/>
  <sheetViews>
    <sheetView view="pageBreakPreview" zoomScale="115" zoomScaleNormal="120" zoomScaleSheetLayoutView="115" zoomScalePageLayoutView="0" workbookViewId="0" topLeftCell="B82">
      <selection activeCell="D81" sqref="D81:E81"/>
    </sheetView>
  </sheetViews>
  <sheetFormatPr defaultColWidth="9.00390625" defaultRowHeight="12.75"/>
  <cols>
    <col min="1" max="1" width="9.50390625" style="1" customWidth="1"/>
    <col min="2" max="2" width="78.125" style="1" customWidth="1"/>
    <col min="3" max="6" width="15.00390625" style="1" customWidth="1"/>
    <col min="7" max="7" width="9.00390625" style="1" customWidth="1"/>
    <col min="8" max="8" width="17.625" style="444" bestFit="1" customWidth="1"/>
    <col min="9" max="9" width="16.375" style="444" bestFit="1" customWidth="1"/>
    <col min="10" max="10" width="17.625" style="444" bestFit="1" customWidth="1"/>
    <col min="11" max="16384" width="9.375" style="1" customWidth="1"/>
  </cols>
  <sheetData>
    <row r="1" spans="1:6" ht="15.75" customHeight="1">
      <c r="A1" s="1289" t="s">
        <v>593</v>
      </c>
      <c r="B1" s="1289"/>
      <c r="C1" s="1289"/>
      <c r="D1" s="1289"/>
      <c r="E1" s="1289"/>
      <c r="F1" s="1289"/>
    </row>
    <row r="2" spans="1:6" ht="15.75" customHeight="1" thickBot="1">
      <c r="A2" s="1291"/>
      <c r="B2" s="1291"/>
      <c r="C2" s="3"/>
      <c r="D2" s="3"/>
      <c r="E2" s="3"/>
      <c r="F2" s="3"/>
    </row>
    <row r="3" spans="1:6" ht="37.5" customHeight="1" thickBot="1">
      <c r="A3" s="4" t="s">
        <v>638</v>
      </c>
      <c r="B3" s="5" t="s">
        <v>595</v>
      </c>
      <c r="C3" s="6" t="s">
        <v>915</v>
      </c>
      <c r="D3" s="6" t="s">
        <v>916</v>
      </c>
      <c r="E3" s="6" t="s">
        <v>1186</v>
      </c>
      <c r="F3" s="7" t="s">
        <v>1187</v>
      </c>
    </row>
    <row r="4" spans="1:10" s="2" customFormat="1" ht="12" customHeight="1" thickBot="1">
      <c r="A4" s="8">
        <v>1</v>
      </c>
      <c r="B4" s="9">
        <v>2</v>
      </c>
      <c r="C4" s="10">
        <v>3</v>
      </c>
      <c r="D4" s="10"/>
      <c r="E4" s="10">
        <v>4</v>
      </c>
      <c r="F4" s="10">
        <v>5</v>
      </c>
      <c r="H4" s="445"/>
      <c r="I4" s="445"/>
      <c r="J4" s="445"/>
    </row>
    <row r="5" spans="1:10" s="15" customFormat="1" ht="12" customHeight="1" thickBot="1">
      <c r="A5" s="12" t="s">
        <v>596</v>
      </c>
      <c r="B5" s="13" t="s">
        <v>692</v>
      </c>
      <c r="C5" s="14">
        <f>+C6+C12+C16</f>
        <v>547207</v>
      </c>
      <c r="D5" s="14">
        <f>+D6+D12+D16</f>
        <v>465261</v>
      </c>
      <c r="E5" s="14">
        <f>+E6+E12+E16</f>
        <v>462637</v>
      </c>
      <c r="F5" s="458">
        <f aca="true" t="shared" si="0" ref="F5:F68">E5/D5*100</f>
        <v>99.43601548378223</v>
      </c>
      <c r="H5" s="446"/>
      <c r="I5" s="446"/>
      <c r="J5" s="446"/>
    </row>
    <row r="6" spans="1:10" s="15" customFormat="1" ht="12" customHeight="1" thickBot="1">
      <c r="A6" s="16" t="s">
        <v>597</v>
      </c>
      <c r="B6" s="17" t="s">
        <v>892</v>
      </c>
      <c r="C6" s="14">
        <f>SUM(C7:C11)</f>
        <v>336110</v>
      </c>
      <c r="D6" s="14">
        <f>SUM(D7:D11)</f>
        <v>291679</v>
      </c>
      <c r="E6" s="14">
        <f>SUM(E7:E11)</f>
        <v>286839</v>
      </c>
      <c r="F6" s="458">
        <f t="shared" si="0"/>
        <v>98.34064159572681</v>
      </c>
      <c r="H6" s="446"/>
      <c r="I6" s="446"/>
      <c r="J6" s="446"/>
    </row>
    <row r="7" spans="1:10" s="15" customFormat="1" ht="12" customHeight="1">
      <c r="A7" s="19" t="s">
        <v>887</v>
      </c>
      <c r="B7" s="20" t="s">
        <v>882</v>
      </c>
      <c r="C7" s="21">
        <v>45300</v>
      </c>
      <c r="D7" s="21">
        <v>45300</v>
      </c>
      <c r="E7" s="21">
        <v>45840</v>
      </c>
      <c r="F7" s="455">
        <f t="shared" si="0"/>
        <v>101.19205298013244</v>
      </c>
      <c r="H7" s="446"/>
      <c r="I7" s="446"/>
      <c r="J7" s="446"/>
    </row>
    <row r="8" spans="1:10" s="15" customFormat="1" ht="12" customHeight="1">
      <c r="A8" s="19" t="s">
        <v>888</v>
      </c>
      <c r="B8" s="23" t="s">
        <v>883</v>
      </c>
      <c r="C8" s="21">
        <v>288310</v>
      </c>
      <c r="D8" s="21">
        <v>243879</v>
      </c>
      <c r="E8" s="21">
        <v>228177</v>
      </c>
      <c r="F8" s="455">
        <f t="shared" si="0"/>
        <v>93.56156126603766</v>
      </c>
      <c r="H8" s="446"/>
      <c r="I8" s="446"/>
      <c r="J8" s="446"/>
    </row>
    <row r="9" spans="1:10" s="15" customFormat="1" ht="12" customHeight="1">
      <c r="A9" s="19" t="s">
        <v>889</v>
      </c>
      <c r="B9" s="23" t="s">
        <v>884</v>
      </c>
      <c r="C9" s="21">
        <v>2500</v>
      </c>
      <c r="D9" s="21">
        <v>2500</v>
      </c>
      <c r="E9" s="21">
        <v>1949</v>
      </c>
      <c r="F9" s="455">
        <f t="shared" si="0"/>
        <v>77.96</v>
      </c>
      <c r="H9" s="446"/>
      <c r="I9" s="446"/>
      <c r="J9" s="446"/>
    </row>
    <row r="10" spans="1:10" s="15" customFormat="1" ht="12" customHeight="1">
      <c r="A10" s="19" t="s">
        <v>890</v>
      </c>
      <c r="B10" s="23" t="s">
        <v>885</v>
      </c>
      <c r="C10" s="21">
        <v>0</v>
      </c>
      <c r="D10" s="22">
        <v>0</v>
      </c>
      <c r="E10" s="22">
        <v>10426</v>
      </c>
      <c r="F10" s="1021"/>
      <c r="H10" s="446"/>
      <c r="I10" s="446"/>
      <c r="J10" s="446"/>
    </row>
    <row r="11" spans="1:10" s="15" customFormat="1" ht="12" customHeight="1" thickBot="1">
      <c r="A11" s="19" t="s">
        <v>891</v>
      </c>
      <c r="B11" s="23" t="s">
        <v>886</v>
      </c>
      <c r="C11" s="21">
        <v>0</v>
      </c>
      <c r="D11" s="22">
        <v>0</v>
      </c>
      <c r="E11" s="22">
        <v>447</v>
      </c>
      <c r="F11" s="1021"/>
      <c r="H11" s="446"/>
      <c r="I11" s="446"/>
      <c r="J11" s="446"/>
    </row>
    <row r="12" spans="1:10" s="15" customFormat="1" ht="12" customHeight="1" thickBot="1">
      <c r="A12" s="16" t="s">
        <v>598</v>
      </c>
      <c r="B12" s="13" t="s">
        <v>872</v>
      </c>
      <c r="C12" s="14">
        <f>+C13+C14+C15</f>
        <v>211097</v>
      </c>
      <c r="D12" s="14">
        <f>+D13+D14+D15</f>
        <v>173582</v>
      </c>
      <c r="E12" s="14">
        <f>+E13+E14+E15</f>
        <v>175798</v>
      </c>
      <c r="F12" s="458">
        <f t="shared" si="0"/>
        <v>101.27663006532937</v>
      </c>
      <c r="H12" s="446"/>
      <c r="I12" s="446"/>
      <c r="J12" s="446"/>
    </row>
    <row r="13" spans="1:10" s="15" customFormat="1" ht="12" customHeight="1">
      <c r="A13" s="24" t="s">
        <v>639</v>
      </c>
      <c r="B13" s="25" t="s">
        <v>732</v>
      </c>
      <c r="C13" s="26">
        <v>81165</v>
      </c>
      <c r="D13" s="26">
        <v>73580</v>
      </c>
      <c r="E13" s="26">
        <v>68583</v>
      </c>
      <c r="F13" s="454">
        <f t="shared" si="0"/>
        <v>93.20875237836368</v>
      </c>
      <c r="H13" s="446"/>
      <c r="I13" s="446"/>
      <c r="J13" s="446"/>
    </row>
    <row r="14" spans="1:10" s="15" customFormat="1" ht="12" customHeight="1">
      <c r="A14" s="19" t="s">
        <v>640</v>
      </c>
      <c r="B14" s="28" t="s">
        <v>870</v>
      </c>
      <c r="C14" s="21">
        <v>330</v>
      </c>
      <c r="D14" s="21">
        <v>330</v>
      </c>
      <c r="E14" s="21">
        <v>147</v>
      </c>
      <c r="F14" s="455">
        <f t="shared" si="0"/>
        <v>44.54545454545455</v>
      </c>
      <c r="H14" s="446"/>
      <c r="I14" s="446"/>
      <c r="J14" s="446"/>
    </row>
    <row r="15" spans="1:10" s="15" customFormat="1" ht="12" customHeight="1" thickBot="1">
      <c r="A15" s="29" t="s">
        <v>641</v>
      </c>
      <c r="B15" s="30" t="s">
        <v>871</v>
      </c>
      <c r="C15" s="31">
        <v>129602</v>
      </c>
      <c r="D15" s="31">
        <v>99672</v>
      </c>
      <c r="E15" s="31">
        <v>107068</v>
      </c>
      <c r="F15" s="457">
        <f t="shared" si="0"/>
        <v>107.42033871097199</v>
      </c>
      <c r="H15" s="446"/>
      <c r="I15" s="446"/>
      <c r="J15" s="446"/>
    </row>
    <row r="16" spans="1:10" s="15" customFormat="1" ht="12" customHeight="1" thickBot="1">
      <c r="A16" s="33" t="s">
        <v>693</v>
      </c>
      <c r="B16" s="34" t="s">
        <v>733</v>
      </c>
      <c r="C16" s="33"/>
      <c r="D16" s="34"/>
      <c r="E16" s="33"/>
      <c r="F16" s="464"/>
      <c r="H16" s="446"/>
      <c r="I16" s="446"/>
      <c r="J16" s="446"/>
    </row>
    <row r="17" spans="1:10" s="15" customFormat="1" ht="12" customHeight="1" thickBot="1">
      <c r="A17" s="36" t="s">
        <v>600</v>
      </c>
      <c r="B17" s="13" t="s">
        <v>586</v>
      </c>
      <c r="C17" s="14">
        <f>SUM(C18:C30)</f>
        <v>633099</v>
      </c>
      <c r="D17" s="14">
        <f>SUM(D18:D30)</f>
        <v>831520</v>
      </c>
      <c r="E17" s="14">
        <f>SUM(E18:E30)</f>
        <v>831559</v>
      </c>
      <c r="F17" s="458">
        <f t="shared" si="0"/>
        <v>100.004690205888</v>
      </c>
      <c r="H17" s="446"/>
      <c r="I17" s="446"/>
      <c r="J17" s="446"/>
    </row>
    <row r="18" spans="1:10" s="15" customFormat="1" ht="12" customHeight="1">
      <c r="A18" s="37" t="s">
        <v>900</v>
      </c>
      <c r="B18" s="38" t="s">
        <v>893</v>
      </c>
      <c r="C18" s="26">
        <v>173529</v>
      </c>
      <c r="D18" s="26">
        <v>186698</v>
      </c>
      <c r="E18" s="26">
        <v>186698</v>
      </c>
      <c r="F18" s="454">
        <f t="shared" si="0"/>
        <v>100</v>
      </c>
      <c r="H18" s="446"/>
      <c r="I18" s="446"/>
      <c r="J18" s="446"/>
    </row>
    <row r="19" spans="1:10" s="15" customFormat="1" ht="12.75">
      <c r="A19" s="37" t="s">
        <v>901</v>
      </c>
      <c r="B19" s="38" t="s">
        <v>898</v>
      </c>
      <c r="C19" s="40">
        <v>251268</v>
      </c>
      <c r="D19" s="40">
        <v>256468</v>
      </c>
      <c r="E19" s="40">
        <v>256468</v>
      </c>
      <c r="F19" s="459">
        <f t="shared" si="0"/>
        <v>100</v>
      </c>
      <c r="H19" s="446" t="e">
        <f>SUM(#REF!,#REF!)</f>
        <v>#REF!</v>
      </c>
      <c r="I19" s="446"/>
      <c r="J19" s="446"/>
    </row>
    <row r="20" spans="1:10" s="15" customFormat="1" ht="12" customHeight="1">
      <c r="A20" s="37" t="s">
        <v>902</v>
      </c>
      <c r="B20" s="38" t="s">
        <v>899</v>
      </c>
      <c r="C20" s="40">
        <v>135128</v>
      </c>
      <c r="D20" s="40">
        <v>133237</v>
      </c>
      <c r="E20" s="40">
        <v>133237</v>
      </c>
      <c r="F20" s="459">
        <f t="shared" si="0"/>
        <v>100</v>
      </c>
      <c r="H20" s="446"/>
      <c r="I20" s="446"/>
      <c r="J20" s="446"/>
    </row>
    <row r="21" spans="1:10" s="15" customFormat="1" ht="12.75">
      <c r="A21" s="37" t="s">
        <v>903</v>
      </c>
      <c r="B21" s="38" t="s">
        <v>895</v>
      </c>
      <c r="C21" s="40">
        <v>15813</v>
      </c>
      <c r="D21" s="40">
        <v>15813</v>
      </c>
      <c r="E21" s="40">
        <v>15813</v>
      </c>
      <c r="F21" s="459">
        <f t="shared" si="0"/>
        <v>100</v>
      </c>
      <c r="H21" s="446"/>
      <c r="I21" s="446"/>
      <c r="J21" s="446"/>
    </row>
    <row r="22" spans="1:10" s="15" customFormat="1" ht="12.75">
      <c r="A22" s="37" t="s">
        <v>904</v>
      </c>
      <c r="B22" s="38" t="s">
        <v>894</v>
      </c>
      <c r="C22" s="40">
        <v>53491</v>
      </c>
      <c r="D22" s="40">
        <v>51085</v>
      </c>
      <c r="E22" s="40">
        <v>51085</v>
      </c>
      <c r="F22" s="459">
        <f t="shared" si="0"/>
        <v>100</v>
      </c>
      <c r="H22" s="446"/>
      <c r="I22" s="446"/>
      <c r="J22" s="446"/>
    </row>
    <row r="23" spans="1:10" s="15" customFormat="1" ht="12" customHeight="1">
      <c r="A23" s="37" t="s">
        <v>905</v>
      </c>
      <c r="B23" s="38" t="s">
        <v>896</v>
      </c>
      <c r="C23" s="40">
        <v>3870</v>
      </c>
      <c r="D23" s="40">
        <v>8003</v>
      </c>
      <c r="E23" s="40">
        <v>8003</v>
      </c>
      <c r="F23" s="459">
        <f t="shared" si="0"/>
        <v>100</v>
      </c>
      <c r="H23" s="446"/>
      <c r="I23" s="446"/>
      <c r="J23" s="446"/>
    </row>
    <row r="24" spans="1:10" s="15" customFormat="1" ht="12" customHeight="1">
      <c r="A24" s="37" t="s">
        <v>906</v>
      </c>
      <c r="B24" s="28" t="s">
        <v>897</v>
      </c>
      <c r="C24" s="21">
        <v>0</v>
      </c>
      <c r="D24" s="21">
        <v>66183</v>
      </c>
      <c r="E24" s="21">
        <v>66183</v>
      </c>
      <c r="F24" s="455">
        <f t="shared" si="0"/>
        <v>100</v>
      </c>
      <c r="H24" s="446"/>
      <c r="I24" s="446"/>
      <c r="J24" s="446"/>
    </row>
    <row r="25" spans="1:10" s="15" customFormat="1" ht="12" customHeight="1">
      <c r="A25" s="37"/>
      <c r="B25" s="28" t="s">
        <v>1006</v>
      </c>
      <c r="C25" s="41"/>
      <c r="D25" s="41">
        <v>40052</v>
      </c>
      <c r="E25" s="41">
        <v>40052</v>
      </c>
      <c r="F25" s="456">
        <f t="shared" si="0"/>
        <v>100</v>
      </c>
      <c r="H25" s="446"/>
      <c r="I25" s="446"/>
      <c r="J25" s="446"/>
    </row>
    <row r="26" spans="1:10" s="15" customFormat="1" ht="12.75">
      <c r="A26" s="37" t="s">
        <v>907</v>
      </c>
      <c r="B26" s="28" t="s">
        <v>910</v>
      </c>
      <c r="C26" s="41">
        <v>0</v>
      </c>
      <c r="D26" s="41">
        <v>55177</v>
      </c>
      <c r="E26" s="41">
        <v>55216</v>
      </c>
      <c r="F26" s="456">
        <f t="shared" si="0"/>
        <v>100.07068162458997</v>
      </c>
      <c r="H26" s="446"/>
      <c r="I26" s="446"/>
      <c r="J26" s="446"/>
    </row>
    <row r="27" spans="1:10" s="15" customFormat="1" ht="12.75">
      <c r="A27" s="37" t="s">
        <v>908</v>
      </c>
      <c r="B27" s="38" t="s">
        <v>911</v>
      </c>
      <c r="C27" s="41">
        <v>0</v>
      </c>
      <c r="D27" s="41">
        <v>1541</v>
      </c>
      <c r="E27" s="41">
        <v>1541</v>
      </c>
      <c r="F27" s="455">
        <f t="shared" si="0"/>
        <v>100</v>
      </c>
      <c r="H27" s="446"/>
      <c r="I27" s="446"/>
      <c r="J27" s="446"/>
    </row>
    <row r="28" spans="1:10" s="15" customFormat="1" ht="12" customHeight="1">
      <c r="A28" s="37" t="s">
        <v>909</v>
      </c>
      <c r="B28" s="28" t="s">
        <v>695</v>
      </c>
      <c r="C28" s="21">
        <v>0</v>
      </c>
      <c r="D28" s="21">
        <v>0</v>
      </c>
      <c r="E28" s="21">
        <v>0</v>
      </c>
      <c r="F28" s="455"/>
      <c r="H28" s="446"/>
      <c r="I28" s="446"/>
      <c r="J28" s="446"/>
    </row>
    <row r="29" spans="1:10" s="15" customFormat="1" ht="12" customHeight="1">
      <c r="A29" s="37" t="s">
        <v>912</v>
      </c>
      <c r="B29" s="28" t="s">
        <v>734</v>
      </c>
      <c r="C29" s="21">
        <v>0</v>
      </c>
      <c r="D29" s="21">
        <v>0</v>
      </c>
      <c r="E29" s="21">
        <v>0</v>
      </c>
      <c r="F29" s="455"/>
      <c r="H29" s="446"/>
      <c r="I29" s="446"/>
      <c r="J29" s="446"/>
    </row>
    <row r="30" spans="1:10" s="15" customFormat="1" ht="12" customHeight="1" thickBot="1">
      <c r="A30" s="37" t="s">
        <v>913</v>
      </c>
      <c r="B30" s="30" t="s">
        <v>696</v>
      </c>
      <c r="C30" s="31">
        <v>0</v>
      </c>
      <c r="D30" s="31">
        <v>17263</v>
      </c>
      <c r="E30" s="31">
        <v>17263</v>
      </c>
      <c r="F30" s="457">
        <f t="shared" si="0"/>
        <v>100</v>
      </c>
      <c r="H30" s="446"/>
      <c r="I30" s="446"/>
      <c r="J30" s="446"/>
    </row>
    <row r="31" spans="1:10" s="15" customFormat="1" ht="12" customHeight="1" thickBot="1">
      <c r="A31" s="42" t="s">
        <v>601</v>
      </c>
      <c r="B31" s="13" t="s">
        <v>587</v>
      </c>
      <c r="C31" s="14">
        <f>+C32+C38</f>
        <v>246547</v>
      </c>
      <c r="D31" s="14">
        <f>+D32+D38</f>
        <v>156708</v>
      </c>
      <c r="E31" s="14">
        <f>+E32+E38</f>
        <v>122629</v>
      </c>
      <c r="F31" s="458">
        <f t="shared" si="0"/>
        <v>78.25318426627868</v>
      </c>
      <c r="H31" s="446"/>
      <c r="I31" s="446"/>
      <c r="J31" s="446"/>
    </row>
    <row r="32" spans="1:10" s="15" customFormat="1" ht="12" customHeight="1">
      <c r="A32" s="43" t="s">
        <v>642</v>
      </c>
      <c r="B32" s="44" t="s">
        <v>854</v>
      </c>
      <c r="C32" s="45">
        <f>+C33+C34+C35+C36+C37</f>
        <v>246547</v>
      </c>
      <c r="D32" s="45">
        <v>156708</v>
      </c>
      <c r="E32" s="45">
        <v>122629</v>
      </c>
      <c r="F32" s="465">
        <f t="shared" si="0"/>
        <v>78.25318426627868</v>
      </c>
      <c r="H32" s="446"/>
      <c r="I32" s="446"/>
      <c r="J32" s="446"/>
    </row>
    <row r="33" spans="1:10" s="15" customFormat="1" ht="12" customHeight="1">
      <c r="A33" s="46" t="s">
        <v>644</v>
      </c>
      <c r="B33" s="47" t="s">
        <v>735</v>
      </c>
      <c r="C33" s="21">
        <v>6567</v>
      </c>
      <c r="D33" s="21">
        <v>7604</v>
      </c>
      <c r="E33" s="21">
        <v>7246</v>
      </c>
      <c r="F33" s="455">
        <f t="shared" si="0"/>
        <v>95.29195160441873</v>
      </c>
      <c r="H33" s="446"/>
      <c r="I33" s="446"/>
      <c r="J33" s="446"/>
    </row>
    <row r="34" spans="1:10" s="15" customFormat="1" ht="12" customHeight="1">
      <c r="A34" s="46" t="s">
        <v>645</v>
      </c>
      <c r="B34" s="47" t="s">
        <v>736</v>
      </c>
      <c r="C34" s="21">
        <v>62421</v>
      </c>
      <c r="D34" s="21">
        <v>69049</v>
      </c>
      <c r="E34" s="21">
        <v>65187</v>
      </c>
      <c r="F34" s="455">
        <f t="shared" si="0"/>
        <v>94.40687048327999</v>
      </c>
      <c r="H34" s="446"/>
      <c r="I34" s="446"/>
      <c r="J34" s="446"/>
    </row>
    <row r="35" spans="1:10" s="15" customFormat="1" ht="12" customHeight="1">
      <c r="A35" s="46" t="s">
        <v>646</v>
      </c>
      <c r="B35" s="47" t="s">
        <v>737</v>
      </c>
      <c r="C35" s="21">
        <v>7057</v>
      </c>
      <c r="D35" s="21">
        <v>1293</v>
      </c>
      <c r="E35" s="21">
        <v>1293</v>
      </c>
      <c r="F35" s="455">
        <f t="shared" si="0"/>
        <v>100</v>
      </c>
      <c r="H35" s="446"/>
      <c r="I35" s="446"/>
      <c r="J35" s="446"/>
    </row>
    <row r="36" spans="1:10" s="15" customFormat="1" ht="12" customHeight="1">
      <c r="A36" s="46" t="s">
        <v>647</v>
      </c>
      <c r="B36" s="47" t="s">
        <v>738</v>
      </c>
      <c r="C36" s="21">
        <v>0</v>
      </c>
      <c r="D36" s="21">
        <v>0</v>
      </c>
      <c r="E36" s="21">
        <v>0</v>
      </c>
      <c r="F36" s="455"/>
      <c r="H36" s="446"/>
      <c r="I36" s="446"/>
      <c r="J36" s="446"/>
    </row>
    <row r="37" spans="1:10" s="15" customFormat="1" ht="12" customHeight="1">
      <c r="A37" s="46" t="s">
        <v>697</v>
      </c>
      <c r="B37" s="47" t="s">
        <v>855</v>
      </c>
      <c r="C37" s="21">
        <v>170502</v>
      </c>
      <c r="D37" s="21">
        <v>78764</v>
      </c>
      <c r="E37" s="21">
        <v>48903</v>
      </c>
      <c r="F37" s="455">
        <f t="shared" si="0"/>
        <v>62.0880097506475</v>
      </c>
      <c r="H37" s="446"/>
      <c r="I37" s="446"/>
      <c r="J37" s="446"/>
    </row>
    <row r="38" spans="1:10" s="15" customFormat="1" ht="12" customHeight="1">
      <c r="A38" s="46" t="s">
        <v>643</v>
      </c>
      <c r="B38" s="48" t="s">
        <v>856</v>
      </c>
      <c r="C38" s="49">
        <f>+C39+C40+C41+C42+C43</f>
        <v>0</v>
      </c>
      <c r="D38" s="49">
        <v>0</v>
      </c>
      <c r="E38" s="49">
        <v>0</v>
      </c>
      <c r="F38" s="466"/>
      <c r="H38" s="446"/>
      <c r="I38" s="446"/>
      <c r="J38" s="446"/>
    </row>
    <row r="39" spans="1:10" s="15" customFormat="1" ht="12" customHeight="1">
      <c r="A39" s="46" t="s">
        <v>650</v>
      </c>
      <c r="B39" s="47" t="s">
        <v>735</v>
      </c>
      <c r="C39" s="21"/>
      <c r="D39" s="21">
        <v>0</v>
      </c>
      <c r="E39" s="21">
        <v>0</v>
      </c>
      <c r="F39" s="455"/>
      <c r="H39" s="446"/>
      <c r="I39" s="446"/>
      <c r="J39" s="446"/>
    </row>
    <row r="40" spans="1:10" s="15" customFormat="1" ht="12" customHeight="1">
      <c r="A40" s="46" t="s">
        <v>651</v>
      </c>
      <c r="B40" s="47" t="s">
        <v>736</v>
      </c>
      <c r="C40" s="21"/>
      <c r="D40" s="21">
        <v>0</v>
      </c>
      <c r="E40" s="21">
        <v>0</v>
      </c>
      <c r="F40" s="455"/>
      <c r="H40" s="446"/>
      <c r="I40" s="446"/>
      <c r="J40" s="446"/>
    </row>
    <row r="41" spans="1:10" s="15" customFormat="1" ht="12" customHeight="1">
      <c r="A41" s="46" t="s">
        <v>652</v>
      </c>
      <c r="B41" s="47" t="s">
        <v>737</v>
      </c>
      <c r="C41" s="21"/>
      <c r="D41" s="21">
        <v>0</v>
      </c>
      <c r="E41" s="21">
        <v>0</v>
      </c>
      <c r="F41" s="455"/>
      <c r="H41" s="446"/>
      <c r="I41" s="446"/>
      <c r="J41" s="446"/>
    </row>
    <row r="42" spans="1:10" s="15" customFormat="1" ht="12" customHeight="1">
      <c r="A42" s="46" t="s">
        <v>653</v>
      </c>
      <c r="B42" s="50" t="s">
        <v>738</v>
      </c>
      <c r="C42" s="21"/>
      <c r="D42" s="21">
        <v>0</v>
      </c>
      <c r="E42" s="21">
        <v>0</v>
      </c>
      <c r="F42" s="455"/>
      <c r="H42" s="446"/>
      <c r="I42" s="446"/>
      <c r="J42" s="446"/>
    </row>
    <row r="43" spans="1:10" s="15" customFormat="1" ht="12" customHeight="1" thickBot="1">
      <c r="A43" s="51" t="s">
        <v>698</v>
      </c>
      <c r="B43" s="52" t="s">
        <v>857</v>
      </c>
      <c r="C43" s="31"/>
      <c r="D43" s="31">
        <v>0</v>
      </c>
      <c r="E43" s="31">
        <v>0</v>
      </c>
      <c r="F43" s="457"/>
      <c r="H43" s="446"/>
      <c r="I43" s="446"/>
      <c r="J43" s="446"/>
    </row>
    <row r="44" spans="1:10" s="15" customFormat="1" ht="12" customHeight="1" thickBot="1">
      <c r="A44" s="16" t="s">
        <v>699</v>
      </c>
      <c r="B44" s="53" t="s">
        <v>739</v>
      </c>
      <c r="C44" s="14">
        <f>+C45+C46</f>
        <v>0</v>
      </c>
      <c r="D44" s="14">
        <f>+D45+D46</f>
        <v>206</v>
      </c>
      <c r="E44" s="14">
        <f>+E45+E46</f>
        <v>206</v>
      </c>
      <c r="F44" s="458">
        <f t="shared" si="0"/>
        <v>100</v>
      </c>
      <c r="H44" s="446"/>
      <c r="I44" s="446"/>
      <c r="J44" s="446"/>
    </row>
    <row r="45" spans="1:10" s="15" customFormat="1" ht="12" customHeight="1">
      <c r="A45" s="37" t="s">
        <v>648</v>
      </c>
      <c r="B45" s="23" t="s">
        <v>740</v>
      </c>
      <c r="C45" s="26">
        <v>0</v>
      </c>
      <c r="D45" s="27">
        <v>206</v>
      </c>
      <c r="E45" s="27">
        <v>206</v>
      </c>
      <c r="F45" s="1020">
        <f t="shared" si="0"/>
        <v>100</v>
      </c>
      <c r="H45" s="446"/>
      <c r="I45" s="446"/>
      <c r="J45" s="446"/>
    </row>
    <row r="46" spans="1:10" s="15" customFormat="1" ht="12" customHeight="1" thickBot="1">
      <c r="A46" s="54" t="s">
        <v>649</v>
      </c>
      <c r="B46" s="55" t="s">
        <v>744</v>
      </c>
      <c r="C46" s="56">
        <v>0</v>
      </c>
      <c r="D46" s="56">
        <v>0</v>
      </c>
      <c r="E46" s="56">
        <v>0</v>
      </c>
      <c r="F46" s="467"/>
      <c r="H46" s="446"/>
      <c r="I46" s="446"/>
      <c r="J46" s="446"/>
    </row>
    <row r="47" spans="1:10" s="15" customFormat="1" ht="12" customHeight="1" thickBot="1">
      <c r="A47" s="16" t="s">
        <v>603</v>
      </c>
      <c r="B47" s="17" t="s">
        <v>743</v>
      </c>
      <c r="C47" s="14">
        <f>+C48+C49+C50</f>
        <v>50600</v>
      </c>
      <c r="D47" s="14">
        <f>+D48+D49+D50</f>
        <v>50600</v>
      </c>
      <c r="E47" s="14">
        <f>+E48+E49+E50</f>
        <v>53035</v>
      </c>
      <c r="F47" s="458">
        <f t="shared" si="0"/>
        <v>104.81225296442689</v>
      </c>
      <c r="H47" s="446"/>
      <c r="I47" s="446"/>
      <c r="J47" s="446"/>
    </row>
    <row r="48" spans="1:10" s="15" customFormat="1" ht="12" customHeight="1">
      <c r="A48" s="37" t="s">
        <v>702</v>
      </c>
      <c r="B48" s="23" t="s">
        <v>700</v>
      </c>
      <c r="C48" s="40">
        <v>0</v>
      </c>
      <c r="D48" s="40">
        <v>0</v>
      </c>
      <c r="E48" s="40">
        <v>0</v>
      </c>
      <c r="F48" s="459"/>
      <c r="H48" s="446"/>
      <c r="I48" s="446"/>
      <c r="J48" s="446"/>
    </row>
    <row r="49" spans="1:10" s="15" customFormat="1" ht="12" customHeight="1">
      <c r="A49" s="19" t="s">
        <v>703</v>
      </c>
      <c r="B49" s="47" t="s">
        <v>701</v>
      </c>
      <c r="C49" s="21">
        <v>50600</v>
      </c>
      <c r="D49" s="21">
        <v>50600</v>
      </c>
      <c r="E49" s="21">
        <v>53035</v>
      </c>
      <c r="F49" s="455">
        <f t="shared" si="0"/>
        <v>104.81225296442689</v>
      </c>
      <c r="H49" s="446"/>
      <c r="I49" s="446"/>
      <c r="J49" s="446"/>
    </row>
    <row r="50" spans="1:10" s="15" customFormat="1" ht="12" customHeight="1" thickBot="1">
      <c r="A50" s="54" t="s">
        <v>793</v>
      </c>
      <c r="B50" s="55" t="s">
        <v>741</v>
      </c>
      <c r="C50" s="58">
        <v>0</v>
      </c>
      <c r="D50" s="58">
        <v>0</v>
      </c>
      <c r="E50" s="58">
        <v>0</v>
      </c>
      <c r="F50" s="468"/>
      <c r="H50" s="446"/>
      <c r="I50" s="446"/>
      <c r="J50" s="446"/>
    </row>
    <row r="51" spans="1:10" s="15" customFormat="1" ht="13.5" thickBot="1">
      <c r="A51" s="42" t="s">
        <v>704</v>
      </c>
      <c r="B51" s="59" t="s">
        <v>742</v>
      </c>
      <c r="C51" s="60"/>
      <c r="D51" s="60"/>
      <c r="E51" s="60">
        <v>154</v>
      </c>
      <c r="F51" s="1024"/>
      <c r="H51" s="446"/>
      <c r="I51" s="446"/>
      <c r="J51" s="446"/>
    </row>
    <row r="52" spans="1:10" s="15" customFormat="1" ht="12" customHeight="1" thickBot="1">
      <c r="A52" s="16" t="s">
        <v>605</v>
      </c>
      <c r="B52" s="61" t="s">
        <v>705</v>
      </c>
      <c r="C52" s="62">
        <f>+C6+C12+C16+C17+C31+C44+C47+C51</f>
        <v>1477453</v>
      </c>
      <c r="D52" s="62">
        <f>+D6+D12+D16+D17+D31+D44+D47+D51</f>
        <v>1504295</v>
      </c>
      <c r="E52" s="62">
        <f>+E6+E12+E16+E17+E31+E44+E47+E51</f>
        <v>1470220</v>
      </c>
      <c r="F52" s="469">
        <f t="shared" si="0"/>
        <v>97.73481930073557</v>
      </c>
      <c r="H52" s="446"/>
      <c r="I52" s="446"/>
      <c r="J52" s="446"/>
    </row>
    <row r="53" spans="1:10" s="15" customFormat="1" ht="12" customHeight="1" thickBot="1">
      <c r="A53" s="63" t="s">
        <v>606</v>
      </c>
      <c r="B53" s="17" t="s">
        <v>745</v>
      </c>
      <c r="C53" s="14">
        <f>+C54+C60</f>
        <v>21342</v>
      </c>
      <c r="D53" s="14">
        <f>+D54+D60</f>
        <v>14167</v>
      </c>
      <c r="E53" s="14">
        <f>+E54+E60</f>
        <v>122422</v>
      </c>
      <c r="F53" s="458">
        <f t="shared" si="0"/>
        <v>864.134961530317</v>
      </c>
      <c r="H53" s="446"/>
      <c r="I53" s="446"/>
      <c r="J53" s="446"/>
    </row>
    <row r="54" spans="1:10" s="15" customFormat="1" ht="12" customHeight="1">
      <c r="A54" s="64" t="s">
        <v>677</v>
      </c>
      <c r="B54" s="44" t="s">
        <v>822</v>
      </c>
      <c r="C54" s="65">
        <f>+C55+C56+C57+C58+C59</f>
        <v>21342</v>
      </c>
      <c r="D54" s="65">
        <v>14167</v>
      </c>
      <c r="E54" s="65">
        <v>14083</v>
      </c>
      <c r="F54" s="1032">
        <f t="shared" si="0"/>
        <v>99.40707277475825</v>
      </c>
      <c r="H54" s="446"/>
      <c r="I54" s="446"/>
      <c r="J54" s="446"/>
    </row>
    <row r="55" spans="1:10" s="15" customFormat="1" ht="12" customHeight="1">
      <c r="A55" s="66" t="s">
        <v>757</v>
      </c>
      <c r="B55" s="47" t="s">
        <v>746</v>
      </c>
      <c r="C55" s="21">
        <v>21342</v>
      </c>
      <c r="D55" s="21">
        <v>14167</v>
      </c>
      <c r="E55" s="21">
        <v>14083</v>
      </c>
      <c r="F55" s="455">
        <f t="shared" si="0"/>
        <v>99.40707277475825</v>
      </c>
      <c r="H55" s="446"/>
      <c r="I55" s="446"/>
      <c r="J55" s="446"/>
    </row>
    <row r="56" spans="1:10" s="15" customFormat="1" ht="12" customHeight="1">
      <c r="A56" s="66" t="s">
        <v>758</v>
      </c>
      <c r="B56" s="47" t="s">
        <v>747</v>
      </c>
      <c r="C56" s="21">
        <v>0</v>
      </c>
      <c r="D56" s="21">
        <v>0</v>
      </c>
      <c r="E56" s="21">
        <v>0</v>
      </c>
      <c r="F56" s="455"/>
      <c r="H56" s="446"/>
      <c r="I56" s="446"/>
      <c r="J56" s="446"/>
    </row>
    <row r="57" spans="1:10" s="15" customFormat="1" ht="12" customHeight="1">
      <c r="A57" s="66" t="s">
        <v>759</v>
      </c>
      <c r="B57" s="47" t="s">
        <v>748</v>
      </c>
      <c r="C57" s="21">
        <v>0</v>
      </c>
      <c r="D57" s="21">
        <v>0</v>
      </c>
      <c r="E57" s="21">
        <v>0</v>
      </c>
      <c r="F57" s="455"/>
      <c r="H57" s="446"/>
      <c r="I57" s="446"/>
      <c r="J57" s="446"/>
    </row>
    <row r="58" spans="1:10" s="15" customFormat="1" ht="12" customHeight="1">
      <c r="A58" s="66" t="s">
        <v>760</v>
      </c>
      <c r="B58" s="47" t="s">
        <v>749</v>
      </c>
      <c r="C58" s="21">
        <v>0</v>
      </c>
      <c r="D58" s="21">
        <v>0</v>
      </c>
      <c r="E58" s="21">
        <v>0</v>
      </c>
      <c r="F58" s="455"/>
      <c r="H58" s="446"/>
      <c r="I58" s="446"/>
      <c r="J58" s="446"/>
    </row>
    <row r="59" spans="1:10" s="15" customFormat="1" ht="12" customHeight="1">
      <c r="A59" s="66" t="s">
        <v>761</v>
      </c>
      <c r="B59" s="47" t="s">
        <v>750</v>
      </c>
      <c r="C59" s="21">
        <v>0</v>
      </c>
      <c r="D59" s="21">
        <v>0</v>
      </c>
      <c r="E59" s="21">
        <v>0</v>
      </c>
      <c r="F59" s="455"/>
      <c r="H59" s="446"/>
      <c r="I59" s="446"/>
      <c r="J59" s="446"/>
    </row>
    <row r="60" spans="1:10" s="15" customFormat="1" ht="12" customHeight="1">
      <c r="A60" s="67" t="s">
        <v>678</v>
      </c>
      <c r="B60" s="48" t="s">
        <v>821</v>
      </c>
      <c r="C60" s="49">
        <f>+C61+C62+C63+C64+C65</f>
        <v>0</v>
      </c>
      <c r="D60" s="49">
        <v>0</v>
      </c>
      <c r="E60" s="49">
        <v>108339</v>
      </c>
      <c r="F60" s="466"/>
      <c r="H60" s="446"/>
      <c r="I60" s="446"/>
      <c r="J60" s="446"/>
    </row>
    <row r="61" spans="1:10" s="15" customFormat="1" ht="12" customHeight="1">
      <c r="A61" s="66" t="s">
        <v>762</v>
      </c>
      <c r="B61" s="47" t="s">
        <v>751</v>
      </c>
      <c r="C61" s="21"/>
      <c r="D61" s="21">
        <v>0</v>
      </c>
      <c r="E61" s="21">
        <v>0</v>
      </c>
      <c r="F61" s="455"/>
      <c r="H61" s="446"/>
      <c r="I61" s="446"/>
      <c r="J61" s="446"/>
    </row>
    <row r="62" spans="1:10" s="15" customFormat="1" ht="12" customHeight="1">
      <c r="A62" s="66" t="s">
        <v>763</v>
      </c>
      <c r="B62" s="47" t="s">
        <v>752</v>
      </c>
      <c r="C62" s="21">
        <v>0</v>
      </c>
      <c r="D62" s="21">
        <v>0</v>
      </c>
      <c r="E62" s="21">
        <v>0</v>
      </c>
      <c r="F62" s="455"/>
      <c r="H62" s="446"/>
      <c r="I62" s="446"/>
      <c r="J62" s="446"/>
    </row>
    <row r="63" spans="1:10" s="15" customFormat="1" ht="12" customHeight="1">
      <c r="A63" s="66" t="s">
        <v>764</v>
      </c>
      <c r="B63" s="47" t="s">
        <v>753</v>
      </c>
      <c r="C63" s="21"/>
      <c r="D63" s="21">
        <v>0</v>
      </c>
      <c r="E63" s="21">
        <v>108339</v>
      </c>
      <c r="F63" s="455"/>
      <c r="H63" s="446"/>
      <c r="I63" s="446"/>
      <c r="J63" s="446"/>
    </row>
    <row r="64" spans="1:10" s="15" customFormat="1" ht="12" customHeight="1">
      <c r="A64" s="66" t="s">
        <v>765</v>
      </c>
      <c r="B64" s="47" t="s">
        <v>754</v>
      </c>
      <c r="C64" s="21"/>
      <c r="D64" s="21">
        <v>0</v>
      </c>
      <c r="E64" s="21">
        <v>0</v>
      </c>
      <c r="F64" s="455"/>
      <c r="H64" s="446"/>
      <c r="I64" s="446"/>
      <c r="J64" s="446"/>
    </row>
    <row r="65" spans="1:10" s="15" customFormat="1" ht="12" customHeight="1" thickBot="1">
      <c r="A65" s="68" t="s">
        <v>766</v>
      </c>
      <c r="B65" s="69" t="s">
        <v>755</v>
      </c>
      <c r="C65" s="21"/>
      <c r="D65" s="21">
        <v>0</v>
      </c>
      <c r="E65" s="21">
        <v>0</v>
      </c>
      <c r="F65" s="455"/>
      <c r="H65" s="446"/>
      <c r="I65" s="446"/>
      <c r="J65" s="446"/>
    </row>
    <row r="66" spans="1:10" s="15" customFormat="1" ht="12" customHeight="1" thickBot="1">
      <c r="A66" s="70" t="s">
        <v>607</v>
      </c>
      <c r="B66" s="71" t="s">
        <v>819</v>
      </c>
      <c r="C66" s="14">
        <f>+C52+C53</f>
        <v>1498795</v>
      </c>
      <c r="D66" s="14">
        <f>+D52+D53</f>
        <v>1518462</v>
      </c>
      <c r="E66" s="14">
        <v>1592407</v>
      </c>
      <c r="F66" s="458">
        <f t="shared" si="0"/>
        <v>104.86973002946402</v>
      </c>
      <c r="H66" s="446"/>
      <c r="I66" s="446"/>
      <c r="J66" s="446"/>
    </row>
    <row r="67" spans="1:10" s="15" customFormat="1" ht="13.5" customHeight="1" thickBot="1">
      <c r="A67" s="72" t="s">
        <v>608</v>
      </c>
      <c r="B67" s="73" t="s">
        <v>756</v>
      </c>
      <c r="C67" s="74"/>
      <c r="D67" s="18">
        <v>0</v>
      </c>
      <c r="E67" s="18">
        <v>-887</v>
      </c>
      <c r="F67" s="1033"/>
      <c r="H67" s="446"/>
      <c r="I67" s="446"/>
      <c r="J67" s="446"/>
    </row>
    <row r="68" spans="1:10" s="15" customFormat="1" ht="12" customHeight="1" thickBot="1">
      <c r="A68" s="70" t="s">
        <v>609</v>
      </c>
      <c r="B68" s="71" t="s">
        <v>820</v>
      </c>
      <c r="C68" s="14">
        <f>+C66+C67</f>
        <v>1498795</v>
      </c>
      <c r="D68" s="14">
        <f>+D66+D67</f>
        <v>1518462</v>
      </c>
      <c r="E68" s="14">
        <v>1637901</v>
      </c>
      <c r="F68" s="458">
        <f t="shared" si="0"/>
        <v>107.86578788273924</v>
      </c>
      <c r="H68" s="446"/>
      <c r="I68" s="446"/>
      <c r="J68" s="446"/>
    </row>
    <row r="69" spans="1:10" s="15" customFormat="1" ht="15" customHeight="1">
      <c r="A69" s="77"/>
      <c r="B69" s="78"/>
      <c r="C69" s="78"/>
      <c r="D69" s="78"/>
      <c r="E69" s="78"/>
      <c r="F69" s="78"/>
      <c r="H69" s="446"/>
      <c r="I69" s="446"/>
      <c r="J69" s="446"/>
    </row>
    <row r="70" spans="1:6" ht="16.5" customHeight="1">
      <c r="A70" s="1289" t="s">
        <v>625</v>
      </c>
      <c r="B70" s="1289"/>
      <c r="C70" s="1289"/>
      <c r="D70" s="1289"/>
      <c r="E70" s="1289"/>
      <c r="F70" s="1289"/>
    </row>
    <row r="71" spans="1:10" s="80" customFormat="1" ht="16.5" customHeight="1" thickBot="1">
      <c r="A71" s="1292"/>
      <c r="B71" s="1292"/>
      <c r="C71" s="79"/>
      <c r="D71" s="79"/>
      <c r="E71" s="79"/>
      <c r="F71" s="79"/>
      <c r="H71" s="447"/>
      <c r="I71" s="447"/>
      <c r="J71" s="447"/>
    </row>
    <row r="72" spans="1:6" ht="37.5" customHeight="1" thickBot="1">
      <c r="A72" s="4" t="s">
        <v>594</v>
      </c>
      <c r="B72" s="5" t="s">
        <v>626</v>
      </c>
      <c r="C72" s="6" t="s">
        <v>915</v>
      </c>
      <c r="D72" s="6" t="s">
        <v>916</v>
      </c>
      <c r="E72" s="6" t="s">
        <v>1186</v>
      </c>
      <c r="F72" s="7" t="s">
        <v>1187</v>
      </c>
    </row>
    <row r="73" spans="1:10" s="2" customFormat="1" ht="12" customHeight="1" thickBot="1">
      <c r="A73" s="8">
        <v>1</v>
      </c>
      <c r="B73" s="9">
        <v>2</v>
      </c>
      <c r="C73" s="10">
        <v>3</v>
      </c>
      <c r="D73" s="10">
        <v>4</v>
      </c>
      <c r="E73" s="10">
        <v>5</v>
      </c>
      <c r="F73" s="10">
        <v>6</v>
      </c>
      <c r="H73" s="445"/>
      <c r="I73" s="445"/>
      <c r="J73" s="445"/>
    </row>
    <row r="74" spans="1:6" ht="12" customHeight="1" thickBot="1">
      <c r="A74" s="12" t="s">
        <v>596</v>
      </c>
      <c r="B74" s="81" t="s">
        <v>588</v>
      </c>
      <c r="C74" s="82">
        <f>+C75+C76+C77+C78+C79</f>
        <v>1374281</v>
      </c>
      <c r="D74" s="14">
        <f>+D75+D76+D77+D78+D79</f>
        <v>1364200</v>
      </c>
      <c r="E74" s="14">
        <f>+E75+E76+E77+E78+E79</f>
        <v>1318747</v>
      </c>
      <c r="F74" s="453">
        <f>E74/D74*100</f>
        <v>96.66815716170649</v>
      </c>
    </row>
    <row r="75" spans="1:10" ht="12" customHeight="1">
      <c r="A75" s="24" t="s">
        <v>654</v>
      </c>
      <c r="B75" s="25" t="s">
        <v>627</v>
      </c>
      <c r="C75" s="26">
        <v>469106</v>
      </c>
      <c r="D75" s="58">
        <v>442891</v>
      </c>
      <c r="E75" s="58">
        <v>438884</v>
      </c>
      <c r="F75" s="454">
        <f>E75/D75*100</f>
        <v>99.09526271701164</v>
      </c>
      <c r="H75" s="444" t="e">
        <f>#REF!+#REF!+#REF!</f>
        <v>#REF!</v>
      </c>
      <c r="I75" s="444" t="e">
        <f>#REF!+#REF!+#REF!</f>
        <v>#REF!</v>
      </c>
      <c r="J75" s="444" t="e">
        <f>#REF!+#REF!+#REF!</f>
        <v>#REF!</v>
      </c>
    </row>
    <row r="76" spans="1:10" ht="12" customHeight="1">
      <c r="A76" s="19" t="s">
        <v>655</v>
      </c>
      <c r="B76" s="28" t="s">
        <v>706</v>
      </c>
      <c r="C76" s="21">
        <v>118224</v>
      </c>
      <c r="D76" s="41">
        <v>108812</v>
      </c>
      <c r="E76" s="41">
        <v>103258</v>
      </c>
      <c r="F76" s="455">
        <f>E76/D76*100</f>
        <v>94.89578355328456</v>
      </c>
      <c r="H76" s="444" t="e">
        <f>#REF!+#REF!+#REF!</f>
        <v>#REF!</v>
      </c>
      <c r="I76" s="444" t="e">
        <f>#REF!+#REF!+#REF!</f>
        <v>#REF!</v>
      </c>
      <c r="J76" s="444" t="e">
        <f>#REF!+#REF!+#REF!</f>
        <v>#REF!</v>
      </c>
    </row>
    <row r="77" spans="1:10" ht="12" customHeight="1">
      <c r="A77" s="19" t="s">
        <v>656</v>
      </c>
      <c r="B77" s="28" t="s">
        <v>676</v>
      </c>
      <c r="C77" s="41">
        <v>688213</v>
      </c>
      <c r="D77" s="41">
        <v>609182</v>
      </c>
      <c r="E77" s="41">
        <v>597206</v>
      </c>
      <c r="F77" s="456">
        <f>E77/D77*100</f>
        <v>98.03408505175794</v>
      </c>
      <c r="H77" s="444" t="e">
        <f>#REF!+#REF!+#REF!</f>
        <v>#REF!</v>
      </c>
      <c r="I77" s="444" t="e">
        <f>#REF!+#REF!+#REF!</f>
        <v>#REF!</v>
      </c>
      <c r="J77" s="444" t="e">
        <f>#REF!+#REF!+#REF!</f>
        <v>#REF!</v>
      </c>
    </row>
    <row r="78" spans="1:10" ht="12" customHeight="1">
      <c r="A78" s="19" t="s">
        <v>657</v>
      </c>
      <c r="B78" s="83" t="s">
        <v>707</v>
      </c>
      <c r="C78" s="84"/>
      <c r="D78" s="84"/>
      <c r="E78" s="84"/>
      <c r="F78" s="1023"/>
      <c r="H78" s="444" t="e">
        <f>#REF!+#REF!+#REF!</f>
        <v>#REF!</v>
      </c>
      <c r="I78" s="444" t="e">
        <f>#REF!+#REF!+#REF!</f>
        <v>#REF!</v>
      </c>
      <c r="J78" s="444" t="e">
        <f>#REF!+#REF!+#REF!</f>
        <v>#REF!</v>
      </c>
    </row>
    <row r="79" spans="1:6" ht="12" customHeight="1">
      <c r="A79" s="19" t="s">
        <v>665</v>
      </c>
      <c r="B79" s="85" t="s">
        <v>708</v>
      </c>
      <c r="C79" s="41">
        <f>SUM(C80:C86)</f>
        <v>98738</v>
      </c>
      <c r="D79" s="41">
        <f>SUM(D80:D86)</f>
        <v>203315</v>
      </c>
      <c r="E79" s="41">
        <f>SUM(E80:E86)</f>
        <v>179399</v>
      </c>
      <c r="F79" s="456">
        <f>E79/D79*100</f>
        <v>88.23697218601677</v>
      </c>
    </row>
    <row r="80" spans="1:6" ht="12" customHeight="1">
      <c r="A80" s="19" t="s">
        <v>658</v>
      </c>
      <c r="B80" s="28" t="s">
        <v>726</v>
      </c>
      <c r="C80" s="41">
        <v>0</v>
      </c>
      <c r="D80" s="41"/>
      <c r="E80" s="41"/>
      <c r="F80" s="456"/>
    </row>
    <row r="81" spans="1:6" ht="12" customHeight="1">
      <c r="A81" s="19" t="s">
        <v>659</v>
      </c>
      <c r="B81" s="86" t="s">
        <v>727</v>
      </c>
      <c r="C81" s="41">
        <v>69625</v>
      </c>
      <c r="D81" s="41">
        <v>73894</v>
      </c>
      <c r="E81" s="41">
        <v>70661</v>
      </c>
      <c r="F81" s="456">
        <f>E81/D81*100</f>
        <v>95.62481392264596</v>
      </c>
    </row>
    <row r="82" spans="1:6" ht="12" customHeight="1">
      <c r="A82" s="19" t="s">
        <v>666</v>
      </c>
      <c r="B82" s="86" t="s">
        <v>767</v>
      </c>
      <c r="C82" s="41">
        <v>9160</v>
      </c>
      <c r="D82" s="41">
        <v>100306</v>
      </c>
      <c r="E82" s="41">
        <v>100619</v>
      </c>
      <c r="F82" s="456">
        <f>E82/D82*100</f>
        <v>100.3120451418659</v>
      </c>
    </row>
    <row r="83" spans="1:6" ht="12" customHeight="1">
      <c r="A83" s="19" t="s">
        <v>667</v>
      </c>
      <c r="B83" s="87" t="s">
        <v>728</v>
      </c>
      <c r="C83" s="41">
        <v>0</v>
      </c>
      <c r="D83" s="41">
        <v>20000</v>
      </c>
      <c r="E83" s="41">
        <v>0</v>
      </c>
      <c r="F83" s="456">
        <f>E83/D83*100</f>
        <v>0</v>
      </c>
    </row>
    <row r="84" spans="1:6" ht="12" customHeight="1">
      <c r="A84" s="54" t="s">
        <v>668</v>
      </c>
      <c r="B84" s="88" t="s">
        <v>729</v>
      </c>
      <c r="C84" s="41">
        <v>0</v>
      </c>
      <c r="D84" s="41">
        <v>0</v>
      </c>
      <c r="E84" s="41">
        <v>0</v>
      </c>
      <c r="F84" s="456"/>
    </row>
    <row r="85" spans="1:6" ht="12" customHeight="1">
      <c r="A85" s="19" t="s">
        <v>669</v>
      </c>
      <c r="B85" s="88" t="s">
        <v>730</v>
      </c>
      <c r="C85" s="41">
        <v>9000</v>
      </c>
      <c r="D85" s="41">
        <v>9000</v>
      </c>
      <c r="E85" s="41">
        <v>8119</v>
      </c>
      <c r="F85" s="456">
        <f aca="true" t="shared" si="1" ref="F85:F90">E85/D85*100</f>
        <v>90.21111111111111</v>
      </c>
    </row>
    <row r="86" spans="1:6" ht="12" customHeight="1" thickBot="1">
      <c r="A86" s="89" t="s">
        <v>671</v>
      </c>
      <c r="B86" s="90" t="s">
        <v>731</v>
      </c>
      <c r="C86" s="31">
        <v>10953</v>
      </c>
      <c r="D86" s="31">
        <v>115</v>
      </c>
      <c r="E86" s="31">
        <v>0</v>
      </c>
      <c r="F86" s="457">
        <f t="shared" si="1"/>
        <v>0</v>
      </c>
    </row>
    <row r="87" spans="1:6" ht="12" customHeight="1" thickBot="1">
      <c r="A87" s="16" t="s">
        <v>597</v>
      </c>
      <c r="B87" s="91" t="s">
        <v>589</v>
      </c>
      <c r="C87" s="14">
        <f>+C88+C89+C90</f>
        <v>58321</v>
      </c>
      <c r="D87" s="14">
        <f>+D88+D89+D90</f>
        <v>79702</v>
      </c>
      <c r="E87" s="14">
        <f>+E88+E89+E90</f>
        <v>71261</v>
      </c>
      <c r="F87" s="458">
        <f t="shared" si="1"/>
        <v>89.40929964116333</v>
      </c>
    </row>
    <row r="88" spans="1:10" ht="12" customHeight="1">
      <c r="A88" s="37" t="s">
        <v>660</v>
      </c>
      <c r="B88" s="28" t="s">
        <v>768</v>
      </c>
      <c r="C88" s="26">
        <v>7060</v>
      </c>
      <c r="D88" s="26">
        <v>18750</v>
      </c>
      <c r="E88" s="26">
        <v>19241</v>
      </c>
      <c r="F88" s="454">
        <f t="shared" si="1"/>
        <v>102.61866666666666</v>
      </c>
      <c r="H88" s="444" t="e">
        <f>#REF!+#REF!+#REF!</f>
        <v>#REF!</v>
      </c>
      <c r="I88" s="444" t="e">
        <f>#REF!+#REF!+#REF!</f>
        <v>#REF!</v>
      </c>
      <c r="J88" s="444" t="e">
        <f>#REF!+#REF!+#REF!</f>
        <v>#REF!</v>
      </c>
    </row>
    <row r="89" spans="1:10" ht="12" customHeight="1">
      <c r="A89" s="37" t="s">
        <v>661</v>
      </c>
      <c r="B89" s="30" t="s">
        <v>709</v>
      </c>
      <c r="C89" s="41">
        <v>38500</v>
      </c>
      <c r="D89" s="41">
        <v>47763</v>
      </c>
      <c r="E89" s="41">
        <v>38692</v>
      </c>
      <c r="F89" s="456">
        <f t="shared" si="1"/>
        <v>81.00831187320729</v>
      </c>
      <c r="H89" s="444" t="e">
        <f>#REF!+#REF!+#REF!</f>
        <v>#REF!</v>
      </c>
      <c r="I89" s="444" t="e">
        <f>#REF!+#REF!+#REF!</f>
        <v>#REF!</v>
      </c>
      <c r="J89" s="444" t="e">
        <f>#REF!+#REF!+#REF!</f>
        <v>#REF!</v>
      </c>
    </row>
    <row r="90" spans="1:10" ht="12" customHeight="1">
      <c r="A90" s="37" t="s">
        <v>662</v>
      </c>
      <c r="B90" s="47" t="s">
        <v>794</v>
      </c>
      <c r="C90" s="21">
        <f>SUM(C91:C98)</f>
        <v>12761</v>
      </c>
      <c r="D90" s="21">
        <f>SUM(D91:D98)</f>
        <v>13189</v>
      </c>
      <c r="E90" s="21">
        <f>SUM(E91:E98)</f>
        <v>13328</v>
      </c>
      <c r="F90" s="455">
        <f t="shared" si="1"/>
        <v>101.05390856016376</v>
      </c>
      <c r="H90" s="444" t="e">
        <f>#REF!+#REF!+#REF!</f>
        <v>#REF!</v>
      </c>
      <c r="I90" s="444" t="e">
        <f>#REF!+#REF!+#REF!</f>
        <v>#REF!</v>
      </c>
      <c r="J90" s="444" t="e">
        <f>#REF!+#REF!+#REF!</f>
        <v>#REF!</v>
      </c>
    </row>
    <row r="91" spans="1:6" ht="12" customHeight="1">
      <c r="A91" s="37" t="s">
        <v>663</v>
      </c>
      <c r="B91" s="47" t="s">
        <v>858</v>
      </c>
      <c r="C91" s="40">
        <v>0</v>
      </c>
      <c r="D91" s="40">
        <v>0</v>
      </c>
      <c r="E91" s="40">
        <v>0</v>
      </c>
      <c r="F91" s="459"/>
    </row>
    <row r="92" spans="1:6" ht="12" customHeight="1">
      <c r="A92" s="37" t="s">
        <v>664</v>
      </c>
      <c r="B92" s="47" t="s">
        <v>795</v>
      </c>
      <c r="C92" s="21">
        <v>2400</v>
      </c>
      <c r="D92" s="21">
        <v>2828</v>
      </c>
      <c r="E92" s="21">
        <v>2821</v>
      </c>
      <c r="F92" s="455">
        <f>E92/D92*100</f>
        <v>99.75247524752476</v>
      </c>
    </row>
    <row r="93" spans="1:6" ht="15.75">
      <c r="A93" s="37" t="s">
        <v>670</v>
      </c>
      <c r="B93" s="47" t="s">
        <v>796</v>
      </c>
      <c r="C93" s="40">
        <v>0</v>
      </c>
      <c r="D93" s="40">
        <v>0</v>
      </c>
      <c r="E93" s="40">
        <v>0</v>
      </c>
      <c r="F93" s="459"/>
    </row>
    <row r="94" spans="1:6" ht="12" customHeight="1">
      <c r="A94" s="37" t="s">
        <v>672</v>
      </c>
      <c r="B94" s="92" t="s">
        <v>770</v>
      </c>
      <c r="C94" s="21">
        <v>0</v>
      </c>
      <c r="D94" s="21">
        <v>0</v>
      </c>
      <c r="E94" s="21">
        <v>0</v>
      </c>
      <c r="F94" s="455"/>
    </row>
    <row r="95" spans="1:6" ht="12" customHeight="1">
      <c r="A95" s="37" t="s">
        <v>873</v>
      </c>
      <c r="B95" s="92" t="s">
        <v>771</v>
      </c>
      <c r="C95" s="40">
        <v>0</v>
      </c>
      <c r="D95" s="40">
        <v>0</v>
      </c>
      <c r="E95" s="40">
        <v>0</v>
      </c>
      <c r="F95" s="459"/>
    </row>
    <row r="96" spans="1:6" ht="12" customHeight="1">
      <c r="A96" s="37" t="s">
        <v>874</v>
      </c>
      <c r="B96" s="92" t="s">
        <v>877</v>
      </c>
      <c r="C96" s="21">
        <v>10361</v>
      </c>
      <c r="D96" s="21">
        <v>10361</v>
      </c>
      <c r="E96" s="21">
        <v>10507</v>
      </c>
      <c r="F96" s="455">
        <f>E96/D96*100</f>
        <v>101.40913039281922</v>
      </c>
    </row>
    <row r="97" spans="1:6" ht="12" customHeight="1">
      <c r="A97" s="37" t="s">
        <v>875</v>
      </c>
      <c r="B97" s="92" t="s">
        <v>769</v>
      </c>
      <c r="C97" s="40">
        <v>0</v>
      </c>
      <c r="D97" s="40">
        <v>0</v>
      </c>
      <c r="E97" s="40">
        <v>0</v>
      </c>
      <c r="F97" s="459"/>
    </row>
    <row r="98" spans="1:6" ht="24" customHeight="1" thickBot="1">
      <c r="A98" s="37" t="s">
        <v>876</v>
      </c>
      <c r="B98" s="93" t="s">
        <v>881</v>
      </c>
      <c r="C98" s="31">
        <v>0</v>
      </c>
      <c r="D98" s="31">
        <v>0</v>
      </c>
      <c r="E98" s="31">
        <v>0</v>
      </c>
      <c r="F98" s="457"/>
    </row>
    <row r="99" spans="1:6" ht="12" customHeight="1" thickBot="1">
      <c r="A99" s="16" t="s">
        <v>598</v>
      </c>
      <c r="B99" s="13" t="s">
        <v>797</v>
      </c>
      <c r="C99" s="14">
        <f>+C100+C101</f>
        <v>11500</v>
      </c>
      <c r="D99" s="14">
        <v>0</v>
      </c>
      <c r="E99" s="14">
        <v>0</v>
      </c>
      <c r="F99" s="458"/>
    </row>
    <row r="100" spans="1:6" ht="12" customHeight="1">
      <c r="A100" s="37" t="s">
        <v>639</v>
      </c>
      <c r="B100" s="38" t="s">
        <v>633</v>
      </c>
      <c r="C100" s="40">
        <v>0</v>
      </c>
      <c r="D100" s="40">
        <v>0</v>
      </c>
      <c r="E100" s="40">
        <v>0</v>
      </c>
      <c r="F100" s="459"/>
    </row>
    <row r="101" spans="1:6" ht="12" customHeight="1" thickBot="1">
      <c r="A101" s="29" t="s">
        <v>640</v>
      </c>
      <c r="B101" s="30" t="s">
        <v>634</v>
      </c>
      <c r="C101" s="31">
        <v>11500</v>
      </c>
      <c r="D101" s="31">
        <v>0</v>
      </c>
      <c r="E101" s="31">
        <v>0</v>
      </c>
      <c r="F101" s="457"/>
    </row>
    <row r="102" spans="1:10" s="94" customFormat="1" ht="12" customHeight="1" thickBot="1">
      <c r="A102" s="63" t="s">
        <v>599</v>
      </c>
      <c r="B102" s="17" t="s">
        <v>914</v>
      </c>
      <c r="C102" s="14">
        <v>0</v>
      </c>
      <c r="D102" s="14">
        <v>0</v>
      </c>
      <c r="E102" s="14">
        <v>6486</v>
      </c>
      <c r="F102" s="458"/>
      <c r="H102" s="448"/>
      <c r="I102" s="448"/>
      <c r="J102" s="448"/>
    </row>
    <row r="103" spans="1:6" ht="12" customHeight="1" thickBot="1">
      <c r="A103" s="95" t="s">
        <v>600</v>
      </c>
      <c r="B103" s="96" t="s">
        <v>684</v>
      </c>
      <c r="C103" s="82">
        <f>+C74+C87+C99+C102</f>
        <v>1444102</v>
      </c>
      <c r="D103" s="82">
        <f>+D74+D87+D99+D102</f>
        <v>1443902</v>
      </c>
      <c r="E103" s="82">
        <f>+E74+E87+E99+E102</f>
        <v>1396494</v>
      </c>
      <c r="F103" s="453">
        <f>E103/D103*100</f>
        <v>96.7166746773673</v>
      </c>
    </row>
    <row r="104" spans="1:6" ht="12" customHeight="1" thickBot="1">
      <c r="A104" s="63" t="s">
        <v>601</v>
      </c>
      <c r="B104" s="17" t="s">
        <v>859</v>
      </c>
      <c r="C104" s="14">
        <f>+C105+C113</f>
        <v>54693</v>
      </c>
      <c r="D104" s="14">
        <f>+D105+D113</f>
        <v>74562</v>
      </c>
      <c r="E104" s="14">
        <f>+E105+E113</f>
        <v>74562</v>
      </c>
      <c r="F104" s="458">
        <f>E104/D104*100</f>
        <v>100</v>
      </c>
    </row>
    <row r="105" spans="1:6" ht="12" customHeight="1" thickBot="1">
      <c r="A105" s="97" t="s">
        <v>642</v>
      </c>
      <c r="B105" s="98" t="s">
        <v>860</v>
      </c>
      <c r="C105" s="99">
        <f>+C106+C107+C108+C109+C110+C111+C112</f>
        <v>30626</v>
      </c>
      <c r="D105" s="99">
        <f>+D106+D107+D108+D109+D110+D111+D112</f>
        <v>30626</v>
      </c>
      <c r="E105" s="99">
        <f>+E106+E107+E108+E109+E110+E111+E112</f>
        <v>30626</v>
      </c>
      <c r="F105" s="1025">
        <f>E105/D105*100</f>
        <v>100</v>
      </c>
    </row>
    <row r="106" spans="1:6" ht="12" customHeight="1">
      <c r="A106" s="101" t="s">
        <v>644</v>
      </c>
      <c r="B106" s="23" t="s">
        <v>772</v>
      </c>
      <c r="C106" s="26"/>
      <c r="D106" s="26">
        <v>0</v>
      </c>
      <c r="E106" s="26">
        <v>0</v>
      </c>
      <c r="F106" s="454"/>
    </row>
    <row r="107" spans="1:6" ht="12" customHeight="1">
      <c r="A107" s="66" t="s">
        <v>645</v>
      </c>
      <c r="B107" s="47" t="s">
        <v>773</v>
      </c>
      <c r="C107" s="21">
        <v>30626</v>
      </c>
      <c r="D107" s="21">
        <v>30626</v>
      </c>
      <c r="E107" s="21">
        <v>30626</v>
      </c>
      <c r="F107" s="455">
        <f>E107/D107*100</f>
        <v>100</v>
      </c>
    </row>
    <row r="108" spans="1:6" ht="12" customHeight="1">
      <c r="A108" s="66" t="s">
        <v>646</v>
      </c>
      <c r="B108" s="47" t="s">
        <v>774</v>
      </c>
      <c r="C108" s="21"/>
      <c r="D108" s="21">
        <v>0</v>
      </c>
      <c r="E108" s="21">
        <v>0</v>
      </c>
      <c r="F108" s="455"/>
    </row>
    <row r="109" spans="1:6" ht="12" customHeight="1">
      <c r="A109" s="66" t="s">
        <v>647</v>
      </c>
      <c r="B109" s="47" t="s">
        <v>775</v>
      </c>
      <c r="C109" s="21"/>
      <c r="D109" s="21">
        <v>0</v>
      </c>
      <c r="E109" s="21">
        <v>0</v>
      </c>
      <c r="F109" s="455"/>
    </row>
    <row r="110" spans="1:6" ht="12" customHeight="1">
      <c r="A110" s="66" t="s">
        <v>697</v>
      </c>
      <c r="B110" s="47" t="s">
        <v>776</v>
      </c>
      <c r="C110" s="21"/>
      <c r="D110" s="21">
        <v>0</v>
      </c>
      <c r="E110" s="21">
        <v>0</v>
      </c>
      <c r="F110" s="455"/>
    </row>
    <row r="111" spans="1:6" ht="12" customHeight="1">
      <c r="A111" s="66" t="s">
        <v>710</v>
      </c>
      <c r="B111" s="47" t="s">
        <v>777</v>
      </c>
      <c r="C111" s="21"/>
      <c r="D111" s="21">
        <v>0</v>
      </c>
      <c r="E111" s="21">
        <v>0</v>
      </c>
      <c r="F111" s="455"/>
    </row>
    <row r="112" spans="1:6" ht="12" customHeight="1" thickBot="1">
      <c r="A112" s="102" t="s">
        <v>711</v>
      </c>
      <c r="B112" s="55" t="s">
        <v>778</v>
      </c>
      <c r="C112" s="31"/>
      <c r="D112" s="31">
        <v>0</v>
      </c>
      <c r="E112" s="31">
        <v>0</v>
      </c>
      <c r="F112" s="457"/>
    </row>
    <row r="113" spans="1:6" ht="12" customHeight="1" thickBot="1">
      <c r="A113" s="97" t="s">
        <v>643</v>
      </c>
      <c r="B113" s="98" t="s">
        <v>861</v>
      </c>
      <c r="C113" s="99">
        <f>+C114+C115+C116+C117+C118+C119+C120+C121</f>
        <v>24067</v>
      </c>
      <c r="D113" s="99">
        <f>+D114+D115+D116+D117+D118+D119+D120+D121</f>
        <v>43936</v>
      </c>
      <c r="E113" s="99">
        <f>+E114+E115+E116+E117+E118+E119+E120+E121</f>
        <v>43936</v>
      </c>
      <c r="F113" s="1025">
        <f>E113/D113*100</f>
        <v>100</v>
      </c>
    </row>
    <row r="114" spans="1:6" ht="12" customHeight="1">
      <c r="A114" s="101" t="s">
        <v>650</v>
      </c>
      <c r="B114" s="23" t="s">
        <v>772</v>
      </c>
      <c r="C114" s="103"/>
      <c r="D114" s="103"/>
      <c r="E114" s="103"/>
      <c r="F114" s="1026"/>
    </row>
    <row r="115" spans="1:6" ht="12" customHeight="1">
      <c r="A115" s="66" t="s">
        <v>651</v>
      </c>
      <c r="B115" s="47" t="s">
        <v>779</v>
      </c>
      <c r="C115" s="104"/>
      <c r="D115" s="104"/>
      <c r="E115" s="104"/>
      <c r="F115" s="1027"/>
    </row>
    <row r="116" spans="1:6" ht="12" customHeight="1">
      <c r="A116" s="66" t="s">
        <v>652</v>
      </c>
      <c r="B116" s="47" t="s">
        <v>774</v>
      </c>
      <c r="C116" s="104"/>
      <c r="D116" s="104"/>
      <c r="E116" s="104"/>
      <c r="F116" s="1027"/>
    </row>
    <row r="117" spans="1:6" ht="12" customHeight="1">
      <c r="A117" s="66" t="s">
        <v>653</v>
      </c>
      <c r="B117" s="47" t="s">
        <v>775</v>
      </c>
      <c r="C117" s="104">
        <v>720</v>
      </c>
      <c r="D117" s="104">
        <v>19663</v>
      </c>
      <c r="E117" s="21">
        <v>19663</v>
      </c>
      <c r="F117" s="1027">
        <f>E117/D117*100</f>
        <v>100</v>
      </c>
    </row>
    <row r="118" spans="1:6" ht="12" customHeight="1">
      <c r="A118" s="66" t="s">
        <v>698</v>
      </c>
      <c r="B118" s="47" t="s">
        <v>776</v>
      </c>
      <c r="C118" s="104"/>
      <c r="D118" s="104"/>
      <c r="E118" s="104"/>
      <c r="F118" s="1027"/>
    </row>
    <row r="119" spans="1:6" ht="12" customHeight="1">
      <c r="A119" s="66" t="s">
        <v>712</v>
      </c>
      <c r="B119" s="47" t="s">
        <v>878</v>
      </c>
      <c r="C119" s="104">
        <v>23347</v>
      </c>
      <c r="D119" s="104">
        <v>24273</v>
      </c>
      <c r="E119" s="21">
        <v>24273</v>
      </c>
      <c r="F119" s="1027">
        <f>E119/D119*100</f>
        <v>100</v>
      </c>
    </row>
    <row r="120" spans="1:6" ht="12" customHeight="1">
      <c r="A120" s="66" t="s">
        <v>713</v>
      </c>
      <c r="B120" s="47" t="s">
        <v>778</v>
      </c>
      <c r="C120" s="104"/>
      <c r="D120" s="104"/>
      <c r="E120" s="104"/>
      <c r="F120" s="1027"/>
    </row>
    <row r="121" spans="1:6" ht="12" customHeight="1" thickBot="1">
      <c r="A121" s="102" t="s">
        <v>714</v>
      </c>
      <c r="B121" s="55" t="s">
        <v>862</v>
      </c>
      <c r="C121" s="105"/>
      <c r="D121" s="105"/>
      <c r="E121" s="105"/>
      <c r="F121" s="1028"/>
    </row>
    <row r="122" spans="1:6" ht="12" customHeight="1" thickBot="1">
      <c r="A122" s="63" t="s">
        <v>602</v>
      </c>
      <c r="B122" s="71" t="s">
        <v>780</v>
      </c>
      <c r="C122" s="106">
        <f>+C103+C104</f>
        <v>1498795</v>
      </c>
      <c r="D122" s="106">
        <f>+D103+D104</f>
        <v>1518464</v>
      </c>
      <c r="E122" s="106">
        <f>+E103+E104</f>
        <v>1471056</v>
      </c>
      <c r="F122" s="463">
        <f>E122/D122*100</f>
        <v>96.87789766500885</v>
      </c>
    </row>
    <row r="123" spans="1:9" ht="15" customHeight="1" thickBot="1">
      <c r="A123" s="63" t="s">
        <v>603</v>
      </c>
      <c r="B123" s="71" t="s">
        <v>781</v>
      </c>
      <c r="C123" s="107"/>
      <c r="D123" s="18">
        <v>0</v>
      </c>
      <c r="E123" s="18">
        <v>-6453</v>
      </c>
      <c r="F123" s="460"/>
      <c r="H123" s="449"/>
      <c r="I123" s="449"/>
    </row>
    <row r="124" spans="1:10" s="15" customFormat="1" ht="12.75" customHeight="1" thickBot="1">
      <c r="A124" s="109" t="s">
        <v>604</v>
      </c>
      <c r="B124" s="73" t="s">
        <v>782</v>
      </c>
      <c r="C124" s="18">
        <f>+C122+C123</f>
        <v>1498795</v>
      </c>
      <c r="D124" s="18">
        <f>+D122+D123</f>
        <v>1518464</v>
      </c>
      <c r="E124" s="18">
        <f>+E122+E123</f>
        <v>1464603</v>
      </c>
      <c r="F124" s="460">
        <f>E124/D124*100</f>
        <v>96.45292874905167</v>
      </c>
      <c r="H124" s="446"/>
      <c r="I124" s="446"/>
      <c r="J124" s="446"/>
    </row>
    <row r="125" spans="1:6" ht="7.5" customHeight="1">
      <c r="A125" s="110"/>
      <c r="B125" s="110"/>
      <c r="C125" s="110"/>
      <c r="D125" s="110"/>
      <c r="E125" s="110"/>
      <c r="F125" s="110"/>
    </row>
    <row r="126" spans="1:6" ht="15.75">
      <c r="A126" s="1293" t="s">
        <v>687</v>
      </c>
      <c r="B126" s="1293"/>
      <c r="C126" s="1293"/>
      <c r="D126" s="1293"/>
      <c r="E126" s="1293"/>
      <c r="F126" s="1293"/>
    </row>
    <row r="127" spans="1:6" ht="15" customHeight="1" thickBot="1">
      <c r="A127" s="1291" t="s">
        <v>681</v>
      </c>
      <c r="B127" s="1291"/>
      <c r="C127" s="3"/>
      <c r="D127" s="3"/>
      <c r="E127" s="3"/>
      <c r="F127" s="3"/>
    </row>
    <row r="128" spans="1:7" ht="13.5" customHeight="1" thickBot="1">
      <c r="A128" s="16">
        <v>1</v>
      </c>
      <c r="B128" s="111" t="s">
        <v>721</v>
      </c>
      <c r="C128" s="112">
        <f>+C52-C103</f>
        <v>33351</v>
      </c>
      <c r="D128" s="112">
        <f>+D52-D103</f>
        <v>60393</v>
      </c>
      <c r="E128" s="112">
        <f>+E52-E103</f>
        <v>73726</v>
      </c>
      <c r="F128" s="112">
        <f>+F52-F103</f>
        <v>1.018144623368272</v>
      </c>
      <c r="G128" s="113"/>
    </row>
    <row r="129" spans="1:6" ht="7.5" customHeight="1">
      <c r="A129" s="110"/>
      <c r="B129" s="110"/>
      <c r="C129" s="110"/>
      <c r="D129" s="110"/>
      <c r="E129" s="110"/>
      <c r="F129" s="110"/>
    </row>
    <row r="130" spans="1:7" ht="15.75" hidden="1">
      <c r="A130" s="1294" t="s">
        <v>783</v>
      </c>
      <c r="B130" s="1294"/>
      <c r="C130" s="1294"/>
      <c r="D130" s="1294"/>
      <c r="E130" s="1294"/>
      <c r="F130" s="1294"/>
      <c r="G130" s="115"/>
    </row>
    <row r="131" spans="1:6" ht="12.75" customHeight="1" hidden="1" thickBot="1">
      <c r="A131" s="1290" t="s">
        <v>682</v>
      </c>
      <c r="B131" s="1290"/>
      <c r="C131" s="116"/>
      <c r="D131" s="116"/>
      <c r="E131" s="116"/>
      <c r="F131" s="116"/>
    </row>
    <row r="132" spans="1:6" ht="13.5" customHeight="1" hidden="1" thickBot="1">
      <c r="A132" s="63" t="s">
        <v>596</v>
      </c>
      <c r="B132" s="117" t="s">
        <v>590</v>
      </c>
      <c r="C132" s="118"/>
      <c r="D132" s="118"/>
      <c r="E132" s="118"/>
      <c r="F132" s="118"/>
    </row>
    <row r="133" spans="1:6" ht="13.5" customHeight="1" hidden="1" thickBot="1">
      <c r="A133" s="63" t="s">
        <v>597</v>
      </c>
      <c r="B133" s="117" t="s">
        <v>591</v>
      </c>
      <c r="C133" s="118"/>
      <c r="D133" s="118"/>
      <c r="E133" s="118"/>
      <c r="F133" s="118"/>
    </row>
    <row r="134" spans="1:6" ht="13.5" customHeight="1" hidden="1" thickBot="1">
      <c r="A134" s="63" t="s">
        <v>598</v>
      </c>
      <c r="B134" s="117" t="s">
        <v>798</v>
      </c>
      <c r="C134" s="118">
        <f>C133+C132</f>
        <v>0</v>
      </c>
      <c r="D134" s="118"/>
      <c r="E134" s="118"/>
      <c r="F134" s="118"/>
    </row>
    <row r="135" spans="1:6" ht="7.5" customHeight="1" hidden="1">
      <c r="A135" s="114"/>
      <c r="B135" s="120"/>
      <c r="C135" s="120"/>
      <c r="D135" s="120"/>
      <c r="E135" s="120"/>
      <c r="F135" s="120"/>
    </row>
    <row r="136" spans="1:6" ht="15.75" hidden="1">
      <c r="A136" s="1295" t="s">
        <v>785</v>
      </c>
      <c r="B136" s="1295"/>
      <c r="C136" s="1295"/>
      <c r="D136" s="1295"/>
      <c r="E136" s="1295"/>
      <c r="F136" s="1295"/>
    </row>
    <row r="137" spans="1:6" ht="12.75" customHeight="1" hidden="1" thickBot="1">
      <c r="A137" s="1290" t="s">
        <v>786</v>
      </c>
      <c r="B137" s="1290"/>
      <c r="C137" s="116"/>
      <c r="D137" s="116"/>
      <c r="E137" s="116"/>
      <c r="F137" s="116"/>
    </row>
    <row r="138" spans="1:6" ht="12.75" customHeight="1" hidden="1" thickBot="1">
      <c r="A138" s="63" t="s">
        <v>596</v>
      </c>
      <c r="B138" s="117" t="s">
        <v>863</v>
      </c>
      <c r="C138" s="118">
        <f>+C139-C142</f>
        <v>0</v>
      </c>
      <c r="D138" s="118"/>
      <c r="E138" s="118"/>
      <c r="F138" s="118">
        <f>+F139-F142</f>
        <v>0</v>
      </c>
    </row>
    <row r="139" spans="1:6" ht="12.75" customHeight="1" hidden="1" thickBot="1">
      <c r="A139" s="121" t="s">
        <v>654</v>
      </c>
      <c r="B139" s="122" t="s">
        <v>787</v>
      </c>
      <c r="C139" s="123"/>
      <c r="D139" s="123"/>
      <c r="E139" s="123"/>
      <c r="F139" s="123"/>
    </row>
    <row r="140" spans="1:6" ht="12.75" customHeight="1" hidden="1" thickBot="1">
      <c r="A140" s="97" t="s">
        <v>722</v>
      </c>
      <c r="B140" s="124" t="s">
        <v>788</v>
      </c>
      <c r="C140" s="125"/>
      <c r="D140" s="125"/>
      <c r="E140" s="125"/>
      <c r="F140" s="125"/>
    </row>
    <row r="141" spans="1:6" ht="12.75" customHeight="1" hidden="1" thickBot="1">
      <c r="A141" s="97" t="s">
        <v>723</v>
      </c>
      <c r="B141" s="124" t="s">
        <v>789</v>
      </c>
      <c r="C141" s="125"/>
      <c r="D141" s="125"/>
      <c r="E141" s="125"/>
      <c r="F141" s="125"/>
    </row>
    <row r="142" spans="1:6" ht="12.75" customHeight="1" hidden="1" thickBot="1">
      <c r="A142" s="121" t="s">
        <v>655</v>
      </c>
      <c r="B142" s="122" t="s">
        <v>790</v>
      </c>
      <c r="C142" s="127"/>
      <c r="D142" s="127"/>
      <c r="E142" s="127"/>
      <c r="F142" s="127"/>
    </row>
    <row r="143" spans="1:6" ht="12.75" customHeight="1" hidden="1" thickBot="1">
      <c r="A143" s="97" t="s">
        <v>724</v>
      </c>
      <c r="B143" s="124" t="s">
        <v>791</v>
      </c>
      <c r="C143" s="125"/>
      <c r="D143" s="125"/>
      <c r="E143" s="125"/>
      <c r="F143" s="125"/>
    </row>
    <row r="144" spans="1:6" ht="12.75" customHeight="1" hidden="1" thickBot="1">
      <c r="A144" s="97" t="s">
        <v>725</v>
      </c>
      <c r="B144" s="124" t="s">
        <v>792</v>
      </c>
      <c r="C144" s="125"/>
      <c r="D144" s="125"/>
      <c r="E144" s="125"/>
      <c r="F144" s="125"/>
    </row>
    <row r="145" ht="15.75" hidden="1"/>
    <row r="148" spans="4:6" ht="15.75">
      <c r="D148" s="1" t="e">
        <f>#REF!-#REF!+#REF!-#REF!+#REF!</f>
        <v>#REF!</v>
      </c>
      <c r="E148" s="1" t="e">
        <f>#REF!-#REF!+#REF!-#REF!+#REF!</f>
        <v>#REF!</v>
      </c>
      <c r="F148" s="1" t="e">
        <f>#REF!-#REF!+#REF!-#REF!+#REF!</f>
        <v>#REF!</v>
      </c>
    </row>
    <row r="150" ht="15.75">
      <c r="F150" s="450" t="e">
        <f>F148-F124</f>
        <v>#REF!</v>
      </c>
    </row>
    <row r="151" ht="15.75">
      <c r="F151" s="450" t="e">
        <f>F148-F68</f>
        <v>#REF!</v>
      </c>
    </row>
  </sheetData>
  <sheetProtection selectLockedCells="1" selectUnlockedCells="1"/>
  <mergeCells count="10">
    <mergeCell ref="A137:B137"/>
    <mergeCell ref="A71:B71"/>
    <mergeCell ref="A126:F126"/>
    <mergeCell ref="A127:B127"/>
    <mergeCell ref="A131:B131"/>
    <mergeCell ref="A136:F136"/>
    <mergeCell ref="A1:F1"/>
    <mergeCell ref="A2:B2"/>
    <mergeCell ref="A70:F70"/>
    <mergeCell ref="A130:F130"/>
  </mergeCells>
  <printOptions horizontalCentered="1"/>
  <pageMargins left="0.2362204724409449" right="0.2362204724409449" top="0.7480314960629921" bottom="0.7480314960629921" header="0.31496062992125984" footer="0.31496062992125984"/>
  <pageSetup fitToHeight="2" horizontalDpi="600" verticalDpi="600" orientation="portrait" paperSize="9" scale="75" r:id="rId1"/>
  <headerFooter alignWithMargins="0">
    <oddHeader xml:space="preserve">&amp;C&amp;"Times New Roman CE,Félkövér"&amp;12Bonyhád Város Önkormányzat2013. ÉVI KÖLTSÉGVETÉSÉNEK ÖSSZEVONT MÉRLEGE
KÖTELEZŐ FELADATOK&amp;R&amp;"Times New Roman CE,Félkövér dőlt"&amp;11Z.1.A.melléklet </oddHeader>
  </headerFooter>
  <rowBreaks count="1" manualBreakCount="1">
    <brk id="69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T61"/>
  <sheetViews>
    <sheetView view="pageBreakPreview" zoomScaleSheetLayoutView="100" zoomScalePageLayoutView="0" workbookViewId="0" topLeftCell="C1">
      <pane xSplit="1" ySplit="3" topLeftCell="K4" activePane="bottomRight" state="frozen"/>
      <selection pane="topLeft" activeCell="CK3" activeCellId="21" sqref="E3 I3 M3 Q3 U3 Y3 AC3 AG3 AK3 AO3 AS3 AW3 BA3 BE3 BI3 BM3 BQ3 BU3 BY3 CC3 CG3 CK3"/>
      <selection pane="topRight" activeCell="CK3" activeCellId="21" sqref="E3 I3 M3 Q3 U3 Y3 AC3 AG3 AK3 AO3 AS3 AW3 BA3 BE3 BI3 BM3 BQ3 BU3 BY3 CC3 CG3 CK3"/>
      <selection pane="bottomLeft" activeCell="CK3" activeCellId="21" sqref="E3 I3 M3 Q3 U3 Y3 AC3 AG3 AK3 AO3 AS3 AW3 BA3 BE3 BI3 BM3 BQ3 BU3 BY3 CC3 CG3 CK3"/>
      <selection pane="bottomRight" activeCell="K26" sqref="K26:L26"/>
    </sheetView>
  </sheetViews>
  <sheetFormatPr defaultColWidth="9.00390625" defaultRowHeight="12.75"/>
  <cols>
    <col min="1" max="1" width="3.625" style="1201" bestFit="1" customWidth="1"/>
    <col min="2" max="2" width="7.125" style="1202" bestFit="1" customWidth="1"/>
    <col min="3" max="3" width="68.00390625" style="1202" customWidth="1"/>
    <col min="4" max="4" width="10.875" style="1203" hidden="1" customWidth="1"/>
    <col min="5" max="10" width="0" style="1145" hidden="1" customWidth="1"/>
    <col min="11" max="11" width="10.875" style="1145" customWidth="1"/>
    <col min="12" max="12" width="9.125" style="1145" bestFit="1" customWidth="1"/>
    <col min="13" max="13" width="11.625" style="1145" customWidth="1"/>
    <col min="14" max="14" width="9.00390625" style="1145" bestFit="1" customWidth="1"/>
    <col min="15" max="16384" width="9.375" style="1145" customWidth="1"/>
  </cols>
  <sheetData>
    <row r="1" spans="1:4" s="1142" customFormat="1" ht="15.75" customHeight="1" thickBot="1">
      <c r="A1" s="1140"/>
      <c r="B1" s="1140"/>
      <c r="C1" s="1140"/>
      <c r="D1" s="1141" t="s">
        <v>1155</v>
      </c>
    </row>
    <row r="2" spans="1:14" ht="13.5" thickBot="1">
      <c r="A2" s="1370" t="s">
        <v>501</v>
      </c>
      <c r="B2" s="1371"/>
      <c r="C2" s="1143" t="s">
        <v>502</v>
      </c>
      <c r="D2" s="1144">
        <v>493909</v>
      </c>
      <c r="E2" s="1266">
        <v>522001</v>
      </c>
      <c r="F2" s="1266">
        <v>552001</v>
      </c>
      <c r="G2" s="1266">
        <v>680001</v>
      </c>
      <c r="H2" s="1267">
        <v>680002</v>
      </c>
      <c r="I2" s="1267">
        <v>692000</v>
      </c>
      <c r="J2" s="1267">
        <v>813000</v>
      </c>
      <c r="K2" s="1375">
        <v>841112</v>
      </c>
      <c r="L2" s="1375"/>
      <c r="M2" s="1384">
        <v>841907</v>
      </c>
      <c r="N2" s="1385"/>
    </row>
    <row r="3" spans="1:14" s="1148" customFormat="1" ht="24.75" thickBot="1">
      <c r="A3" s="1146"/>
      <c r="B3" s="1147"/>
      <c r="C3" s="1147" t="s">
        <v>629</v>
      </c>
      <c r="D3" s="1268" t="s">
        <v>578</v>
      </c>
      <c r="E3" s="1268" t="s">
        <v>578</v>
      </c>
      <c r="F3" s="1268" t="s">
        <v>578</v>
      </c>
      <c r="G3" s="1268" t="s">
        <v>578</v>
      </c>
      <c r="H3" s="1268" t="s">
        <v>578</v>
      </c>
      <c r="I3" s="1268" t="s">
        <v>578</v>
      </c>
      <c r="J3" s="1268" t="s">
        <v>578</v>
      </c>
      <c r="K3" s="6" t="s">
        <v>916</v>
      </c>
      <c r="L3" s="1205" t="s">
        <v>1186</v>
      </c>
      <c r="M3" s="6" t="s">
        <v>916</v>
      </c>
      <c r="N3" s="1205" t="s">
        <v>1186</v>
      </c>
    </row>
    <row r="4" spans="1:20" s="1148" customFormat="1" ht="16.5" thickBot="1">
      <c r="A4" s="1158" t="s">
        <v>596</v>
      </c>
      <c r="B4" s="1211"/>
      <c r="C4" s="1197" t="s">
        <v>548</v>
      </c>
      <c r="D4" s="1160">
        <f>+D5+D6</f>
        <v>0</v>
      </c>
      <c r="E4" s="1160">
        <f>+E5+E6</f>
        <v>0</v>
      </c>
      <c r="F4" s="1160">
        <f>+F5+F6</f>
        <v>0</v>
      </c>
      <c r="G4" s="1160">
        <f>+G5+G6</f>
        <v>0</v>
      </c>
      <c r="H4" s="1160"/>
      <c r="I4" s="1160"/>
      <c r="J4" s="1160"/>
      <c r="K4" s="1160">
        <v>44431</v>
      </c>
      <c r="L4" s="1160">
        <f>+L5+L6</f>
        <v>41383</v>
      </c>
      <c r="M4" s="1160">
        <v>0</v>
      </c>
      <c r="N4" s="1160">
        <f>+N5+N6</f>
        <v>0</v>
      </c>
      <c r="S4" s="1149">
        <f aca="true" t="shared" si="0" ref="S4:S35">SUM(N4,L4)</f>
        <v>41383</v>
      </c>
      <c r="T4" s="1149" t="e">
        <f>SUM(#REF!,#REF!)</f>
        <v>#REF!</v>
      </c>
    </row>
    <row r="5" spans="1:20" s="1150" customFormat="1" ht="15.75" thickBot="1">
      <c r="A5" s="1158" t="s">
        <v>597</v>
      </c>
      <c r="B5" s="1211"/>
      <c r="C5" s="1195" t="s">
        <v>569</v>
      </c>
      <c r="D5" s="1160"/>
      <c r="E5" s="1160"/>
      <c r="F5" s="1160"/>
      <c r="G5" s="1160"/>
      <c r="H5" s="1160"/>
      <c r="I5" s="1160"/>
      <c r="J5" s="1160"/>
      <c r="K5" s="1160">
        <v>44431</v>
      </c>
      <c r="L5" s="1160">
        <v>41383</v>
      </c>
      <c r="M5" s="1160">
        <v>0</v>
      </c>
      <c r="N5" s="1160"/>
      <c r="S5" s="1149">
        <f t="shared" si="0"/>
        <v>41383</v>
      </c>
      <c r="T5" s="1149" t="e">
        <f>SUM(#REF!,#REF!)</f>
        <v>#REF!</v>
      </c>
    </row>
    <row r="6" spans="1:20" s="1150" customFormat="1" ht="15.75" thickBot="1">
      <c r="A6" s="1158" t="s">
        <v>598</v>
      </c>
      <c r="B6" s="1211"/>
      <c r="C6" s="1195" t="s">
        <v>570</v>
      </c>
      <c r="D6" s="1160"/>
      <c r="E6" s="1160"/>
      <c r="F6" s="1160"/>
      <c r="G6" s="1160"/>
      <c r="H6" s="1160"/>
      <c r="I6" s="1160"/>
      <c r="J6" s="1160"/>
      <c r="K6" s="1160">
        <v>0</v>
      </c>
      <c r="L6" s="1160"/>
      <c r="M6" s="1160">
        <v>0</v>
      </c>
      <c r="N6" s="1160"/>
      <c r="S6" s="1149">
        <f t="shared" si="0"/>
        <v>0</v>
      </c>
      <c r="T6" s="1149" t="e">
        <f>SUM(#REF!,#REF!)</f>
        <v>#REF!</v>
      </c>
    </row>
    <row r="7" spans="1:20" s="1151" customFormat="1" ht="15.75" thickBot="1">
      <c r="A7" s="1158" t="s">
        <v>599</v>
      </c>
      <c r="B7" s="1239"/>
      <c r="C7" s="1195" t="s">
        <v>733</v>
      </c>
      <c r="D7" s="1222"/>
      <c r="E7" s="1222"/>
      <c r="F7" s="1222"/>
      <c r="G7" s="1222"/>
      <c r="H7" s="1222"/>
      <c r="I7" s="1222"/>
      <c r="J7" s="1222"/>
      <c r="K7" s="1222">
        <v>0</v>
      </c>
      <c r="L7" s="1222"/>
      <c r="M7" s="1222">
        <v>0</v>
      </c>
      <c r="N7" s="1222"/>
      <c r="S7" s="1149">
        <f t="shared" si="0"/>
        <v>0</v>
      </c>
      <c r="T7" s="1149" t="e">
        <f>SUM(#REF!,#REF!)</f>
        <v>#REF!</v>
      </c>
    </row>
    <row r="8" spans="1:20" s="1150" customFormat="1" ht="15.75" thickBot="1">
      <c r="A8" s="1158" t="s">
        <v>600</v>
      </c>
      <c r="B8" s="1211"/>
      <c r="C8" s="1195" t="s">
        <v>571</v>
      </c>
      <c r="D8" s="1160"/>
      <c r="E8" s="1160"/>
      <c r="F8" s="1160"/>
      <c r="G8" s="1160"/>
      <c r="H8" s="1160"/>
      <c r="I8" s="1160"/>
      <c r="J8" s="1160"/>
      <c r="K8" s="1160">
        <v>34745</v>
      </c>
      <c r="L8" s="1160">
        <v>34745</v>
      </c>
      <c r="M8" s="1160"/>
      <c r="N8" s="1160"/>
      <c r="S8" s="1149">
        <f t="shared" si="0"/>
        <v>34745</v>
      </c>
      <c r="T8" s="1149" t="e">
        <f>SUM(#REF!,#REF!)</f>
        <v>#REF!</v>
      </c>
    </row>
    <row r="9" spans="1:20" s="1151" customFormat="1" ht="15.75" thickBot="1">
      <c r="A9" s="1158" t="s">
        <v>601</v>
      </c>
      <c r="B9" s="1159"/>
      <c r="C9" s="1197" t="s">
        <v>552</v>
      </c>
      <c r="D9" s="1160">
        <f aca="true" t="shared" si="1" ref="D9:N9">SUM(D10:D11)</f>
        <v>0</v>
      </c>
      <c r="E9" s="1160">
        <f t="shared" si="1"/>
        <v>0</v>
      </c>
      <c r="F9" s="1160">
        <f t="shared" si="1"/>
        <v>0</v>
      </c>
      <c r="G9" s="1160">
        <f t="shared" si="1"/>
        <v>0</v>
      </c>
      <c r="H9" s="1160">
        <f t="shared" si="1"/>
        <v>0</v>
      </c>
      <c r="I9" s="1160">
        <f t="shared" si="1"/>
        <v>0</v>
      </c>
      <c r="J9" s="1160">
        <f t="shared" si="1"/>
        <v>0</v>
      </c>
      <c r="K9" s="1160">
        <v>0</v>
      </c>
      <c r="L9" s="1160">
        <f t="shared" si="1"/>
        <v>0</v>
      </c>
      <c r="M9" s="1160">
        <v>0</v>
      </c>
      <c r="N9" s="1160">
        <f t="shared" si="1"/>
        <v>0</v>
      </c>
      <c r="S9" s="1149">
        <f t="shared" si="0"/>
        <v>0</v>
      </c>
      <c r="T9" s="1149" t="e">
        <f>SUM(#REF!,#REF!)</f>
        <v>#REF!</v>
      </c>
    </row>
    <row r="10" spans="1:20" s="1151" customFormat="1" ht="15">
      <c r="A10" s="1185"/>
      <c r="B10" s="1186" t="s">
        <v>642</v>
      </c>
      <c r="C10" s="1241" t="s">
        <v>854</v>
      </c>
      <c r="D10" s="1242"/>
      <c r="E10" s="1242"/>
      <c r="F10" s="1242"/>
      <c r="G10" s="1242"/>
      <c r="H10" s="1242"/>
      <c r="I10" s="1242"/>
      <c r="J10" s="1242"/>
      <c r="K10" s="1242">
        <v>0</v>
      </c>
      <c r="L10" s="1242"/>
      <c r="M10" s="1242">
        <v>0</v>
      </c>
      <c r="N10" s="1242"/>
      <c r="S10" s="1149">
        <f t="shared" si="0"/>
        <v>0</v>
      </c>
      <c r="T10" s="1149" t="e">
        <f>SUM(#REF!,#REF!)</f>
        <v>#REF!</v>
      </c>
    </row>
    <row r="11" spans="1:20" s="1151" customFormat="1" ht="15.75" thickBot="1">
      <c r="A11" s="1167"/>
      <c r="B11" s="1168" t="s">
        <v>643</v>
      </c>
      <c r="C11" s="1244" t="s">
        <v>856</v>
      </c>
      <c r="D11" s="1245"/>
      <c r="E11" s="1245"/>
      <c r="F11" s="1245"/>
      <c r="G11" s="1245"/>
      <c r="H11" s="1245"/>
      <c r="I11" s="1245"/>
      <c r="J11" s="1245"/>
      <c r="K11" s="1245">
        <v>0</v>
      </c>
      <c r="L11" s="1245"/>
      <c r="M11" s="1245">
        <v>0</v>
      </c>
      <c r="N11" s="1245"/>
      <c r="S11" s="1149">
        <f t="shared" si="0"/>
        <v>0</v>
      </c>
      <c r="T11" s="1149" t="e">
        <f>SUM(#REF!,#REF!)</f>
        <v>#REF!</v>
      </c>
    </row>
    <row r="12" spans="1:20" s="1150" customFormat="1" ht="15.75" thickBot="1">
      <c r="A12" s="1158" t="s">
        <v>602</v>
      </c>
      <c r="B12" s="1211"/>
      <c r="C12" s="1195" t="s">
        <v>739</v>
      </c>
      <c r="D12" s="1160">
        <f>+D13+D14</f>
        <v>0</v>
      </c>
      <c r="E12" s="1160">
        <f>+E13+E14</f>
        <v>0</v>
      </c>
      <c r="F12" s="1160">
        <f>+F13+F14</f>
        <v>0</v>
      </c>
      <c r="G12" s="1160">
        <f>+G13+G14</f>
        <v>0</v>
      </c>
      <c r="H12" s="1160"/>
      <c r="I12" s="1160"/>
      <c r="J12" s="1160"/>
      <c r="K12" s="1160">
        <v>0</v>
      </c>
      <c r="L12" s="1160">
        <f>+L13+L14</f>
        <v>0</v>
      </c>
      <c r="M12" s="1160">
        <v>0</v>
      </c>
      <c r="N12" s="1160">
        <f>+N13+N14</f>
        <v>0</v>
      </c>
      <c r="S12" s="1149">
        <f t="shared" si="0"/>
        <v>0</v>
      </c>
      <c r="T12" s="1149" t="e">
        <f>SUM(#REF!,#REF!)</f>
        <v>#REF!</v>
      </c>
    </row>
    <row r="13" spans="1:20" s="1151" customFormat="1" ht="15">
      <c r="A13" s="1167"/>
      <c r="B13" s="1168" t="s">
        <v>648</v>
      </c>
      <c r="C13" s="1246" t="s">
        <v>555</v>
      </c>
      <c r="D13" s="138"/>
      <c r="E13" s="138"/>
      <c r="F13" s="138"/>
      <c r="G13" s="138"/>
      <c r="H13" s="138"/>
      <c r="I13" s="138"/>
      <c r="J13" s="138"/>
      <c r="K13" s="138">
        <v>0</v>
      </c>
      <c r="L13" s="138"/>
      <c r="M13" s="138">
        <v>0</v>
      </c>
      <c r="N13" s="138"/>
      <c r="S13" s="1149">
        <f t="shared" si="0"/>
        <v>0</v>
      </c>
      <c r="T13" s="1149" t="e">
        <f>SUM(#REF!,#REF!)</f>
        <v>#REF!</v>
      </c>
    </row>
    <row r="14" spans="1:20" s="1151" customFormat="1" ht="15.75" thickBot="1">
      <c r="A14" s="1167"/>
      <c r="B14" s="1168" t="s">
        <v>649</v>
      </c>
      <c r="C14" s="1247" t="s">
        <v>556</v>
      </c>
      <c r="D14" s="138"/>
      <c r="E14" s="138"/>
      <c r="F14" s="138"/>
      <c r="G14" s="138"/>
      <c r="H14" s="138"/>
      <c r="I14" s="138"/>
      <c r="J14" s="138"/>
      <c r="K14" s="138">
        <v>0</v>
      </c>
      <c r="L14" s="138"/>
      <c r="M14" s="138">
        <v>0</v>
      </c>
      <c r="N14" s="138"/>
      <c r="S14" s="1149">
        <f t="shared" si="0"/>
        <v>0</v>
      </c>
      <c r="T14" s="1149" t="e">
        <f>SUM(#REF!,#REF!)</f>
        <v>#REF!</v>
      </c>
    </row>
    <row r="15" spans="1:20" s="1151" customFormat="1" ht="15.75" thickBot="1">
      <c r="A15" s="1158" t="s">
        <v>603</v>
      </c>
      <c r="B15" s="1211"/>
      <c r="C15" s="1195" t="s">
        <v>557</v>
      </c>
      <c r="D15" s="1160">
        <f>+D16+D17+D18</f>
        <v>0</v>
      </c>
      <c r="E15" s="1160">
        <f>+E16+E17+E18</f>
        <v>0</v>
      </c>
      <c r="F15" s="1160">
        <f>+F16+F17+F18</f>
        <v>0</v>
      </c>
      <c r="G15" s="1160">
        <f>+G16+G17+G18</f>
        <v>0</v>
      </c>
      <c r="H15" s="1160"/>
      <c r="I15" s="1160"/>
      <c r="J15" s="1160"/>
      <c r="K15" s="1160">
        <v>0</v>
      </c>
      <c r="L15" s="1160">
        <f>+L16+L17+L18</f>
        <v>0</v>
      </c>
      <c r="M15" s="1160">
        <v>0</v>
      </c>
      <c r="N15" s="1160">
        <f>+N16+N17+N18</f>
        <v>0</v>
      </c>
      <c r="S15" s="1149">
        <f t="shared" si="0"/>
        <v>0</v>
      </c>
      <c r="T15" s="1149" t="e">
        <f>SUM(#REF!,#REF!)</f>
        <v>#REF!</v>
      </c>
    </row>
    <row r="16" spans="1:20" s="1151" customFormat="1" ht="15">
      <c r="A16" s="1162"/>
      <c r="B16" s="1168" t="s">
        <v>702</v>
      </c>
      <c r="C16" s="1246" t="s">
        <v>700</v>
      </c>
      <c r="D16" s="1180"/>
      <c r="E16" s="1180"/>
      <c r="F16" s="1180"/>
      <c r="G16" s="1180"/>
      <c r="H16" s="1180"/>
      <c r="I16" s="1180"/>
      <c r="J16" s="1180"/>
      <c r="K16" s="1180">
        <v>0</v>
      </c>
      <c r="L16" s="1180"/>
      <c r="M16" s="1180">
        <v>0</v>
      </c>
      <c r="N16" s="1180"/>
      <c r="S16" s="1149">
        <f t="shared" si="0"/>
        <v>0</v>
      </c>
      <c r="T16" s="1149" t="e">
        <f>SUM(#REF!,#REF!)</f>
        <v>#REF!</v>
      </c>
    </row>
    <row r="17" spans="1:20" s="1151" customFormat="1" ht="15">
      <c r="A17" s="1162"/>
      <c r="B17" s="1168" t="s">
        <v>703</v>
      </c>
      <c r="C17" s="1181" t="s">
        <v>701</v>
      </c>
      <c r="D17" s="1180"/>
      <c r="E17" s="1180"/>
      <c r="F17" s="1180"/>
      <c r="G17" s="1180"/>
      <c r="H17" s="1180"/>
      <c r="I17" s="1180"/>
      <c r="J17" s="1180"/>
      <c r="K17" s="1180">
        <v>0</v>
      </c>
      <c r="L17" s="1180"/>
      <c r="M17" s="1180">
        <v>0</v>
      </c>
      <c r="N17" s="1180"/>
      <c r="S17" s="1149">
        <f t="shared" si="0"/>
        <v>0</v>
      </c>
      <c r="T17" s="1149" t="e">
        <f>SUM(#REF!,#REF!)</f>
        <v>#REF!</v>
      </c>
    </row>
    <row r="18" spans="1:20" s="1151" customFormat="1" ht="15.75" thickBot="1">
      <c r="A18" s="1167"/>
      <c r="B18" s="1168" t="s">
        <v>793</v>
      </c>
      <c r="C18" s="1248" t="s">
        <v>741</v>
      </c>
      <c r="D18" s="138"/>
      <c r="E18" s="138"/>
      <c r="F18" s="138"/>
      <c r="G18" s="138"/>
      <c r="H18" s="138"/>
      <c r="I18" s="138"/>
      <c r="J18" s="138"/>
      <c r="K18" s="138">
        <v>0</v>
      </c>
      <c r="L18" s="138"/>
      <c r="M18" s="138">
        <v>0</v>
      </c>
      <c r="N18" s="138"/>
      <c r="S18" s="1149">
        <f t="shared" si="0"/>
        <v>0</v>
      </c>
      <c r="T18" s="1149" t="e">
        <f>SUM(#REF!,#REF!)</f>
        <v>#REF!</v>
      </c>
    </row>
    <row r="19" spans="1:20" s="1151" customFormat="1" ht="15.75" thickBot="1">
      <c r="A19" s="1158" t="s">
        <v>604</v>
      </c>
      <c r="B19" s="1200"/>
      <c r="C19" s="1197" t="s">
        <v>742</v>
      </c>
      <c r="D19" s="195"/>
      <c r="E19" s="195"/>
      <c r="F19" s="195"/>
      <c r="G19" s="195"/>
      <c r="H19" s="195"/>
      <c r="I19" s="195"/>
      <c r="J19" s="195"/>
      <c r="K19" s="195">
        <v>0</v>
      </c>
      <c r="L19" s="195"/>
      <c r="M19" s="195">
        <v>0</v>
      </c>
      <c r="N19" s="195"/>
      <c r="S19" s="1149">
        <f t="shared" si="0"/>
        <v>0</v>
      </c>
      <c r="T19" s="1149" t="e">
        <f>SUM(#REF!,#REF!)</f>
        <v>#REF!</v>
      </c>
    </row>
    <row r="20" spans="1:20" s="1150" customFormat="1" ht="15.75" thickBot="1">
      <c r="A20" s="1249" t="s">
        <v>605</v>
      </c>
      <c r="B20" s="1250"/>
      <c r="C20" s="1197" t="s">
        <v>559</v>
      </c>
      <c r="D20" s="1251">
        <f aca="true" t="shared" si="2" ref="D20:N20">+D5+D6+D7+D8+D9+D12+D15+D19</f>
        <v>0</v>
      </c>
      <c r="E20" s="1251">
        <f t="shared" si="2"/>
        <v>0</v>
      </c>
      <c r="F20" s="1251">
        <f t="shared" si="2"/>
        <v>0</v>
      </c>
      <c r="G20" s="1251">
        <f t="shared" si="2"/>
        <v>0</v>
      </c>
      <c r="H20" s="1251">
        <f t="shared" si="2"/>
        <v>0</v>
      </c>
      <c r="I20" s="1251">
        <f t="shared" si="2"/>
        <v>0</v>
      </c>
      <c r="J20" s="1251">
        <f t="shared" si="2"/>
        <v>0</v>
      </c>
      <c r="K20" s="1251">
        <v>79176</v>
      </c>
      <c r="L20" s="1251">
        <f t="shared" si="2"/>
        <v>76128</v>
      </c>
      <c r="M20" s="1251">
        <v>0</v>
      </c>
      <c r="N20" s="1251">
        <f t="shared" si="2"/>
        <v>0</v>
      </c>
      <c r="S20" s="1149">
        <f t="shared" si="0"/>
        <v>76128</v>
      </c>
      <c r="T20" s="1149" t="e">
        <f>SUM(#REF!,#REF!)</f>
        <v>#REF!</v>
      </c>
    </row>
    <row r="21" spans="1:20" s="1150" customFormat="1" ht="15.75" thickBot="1">
      <c r="A21" s="1158" t="s">
        <v>606</v>
      </c>
      <c r="B21" s="1223"/>
      <c r="C21" s="1197" t="s">
        <v>745</v>
      </c>
      <c r="D21" s="1178">
        <f>+D22+D23</f>
        <v>0</v>
      </c>
      <c r="E21" s="1178">
        <f>+E22+E23</f>
        <v>0</v>
      </c>
      <c r="F21" s="1178">
        <f>+F22+F23</f>
        <v>0</v>
      </c>
      <c r="G21" s="1178">
        <f>+G22+G23</f>
        <v>0</v>
      </c>
      <c r="H21" s="1178"/>
      <c r="I21" s="1178"/>
      <c r="J21" s="1178"/>
      <c r="K21" s="1178">
        <v>0</v>
      </c>
      <c r="L21" s="1178">
        <f>+L22+L23</f>
        <v>0</v>
      </c>
      <c r="M21" s="1178">
        <v>0</v>
      </c>
      <c r="N21" s="1178">
        <f>+N22+N23</f>
        <v>0</v>
      </c>
      <c r="S21" s="1149">
        <f t="shared" si="0"/>
        <v>0</v>
      </c>
      <c r="T21" s="1149" t="e">
        <f>SUM(#REF!,#REF!)</f>
        <v>#REF!</v>
      </c>
    </row>
    <row r="22" spans="1:20" s="1150" customFormat="1" ht="15">
      <c r="A22" s="1185"/>
      <c r="B22" s="1186" t="s">
        <v>677</v>
      </c>
      <c r="C22" s="1179" t="s">
        <v>560</v>
      </c>
      <c r="D22" s="1253"/>
      <c r="E22" s="1253"/>
      <c r="F22" s="1253"/>
      <c r="G22" s="1253"/>
      <c r="H22" s="1253"/>
      <c r="I22" s="1253"/>
      <c r="J22" s="1253"/>
      <c r="K22" s="1253">
        <v>0</v>
      </c>
      <c r="L22" s="1253"/>
      <c r="M22" s="1253">
        <v>0</v>
      </c>
      <c r="N22" s="1253"/>
      <c r="S22" s="1149">
        <f t="shared" si="0"/>
        <v>0</v>
      </c>
      <c r="T22" s="1149" t="e">
        <f>SUM(#REF!,#REF!)</f>
        <v>#REF!</v>
      </c>
    </row>
    <row r="23" spans="1:20" s="1150" customFormat="1" ht="15.75" thickBot="1">
      <c r="A23" s="1189"/>
      <c r="B23" s="1190" t="s">
        <v>678</v>
      </c>
      <c r="C23" s="1199" t="s">
        <v>561</v>
      </c>
      <c r="D23" s="1192"/>
      <c r="E23" s="1192"/>
      <c r="F23" s="1192"/>
      <c r="G23" s="1192"/>
      <c r="H23" s="1192"/>
      <c r="I23" s="1192"/>
      <c r="J23" s="1192"/>
      <c r="K23" s="1192">
        <v>0</v>
      </c>
      <c r="L23" s="1192"/>
      <c r="M23" s="1192">
        <v>0</v>
      </c>
      <c r="N23" s="1192"/>
      <c r="S23" s="1149">
        <f t="shared" si="0"/>
        <v>0</v>
      </c>
      <c r="T23" s="1149" t="e">
        <f>SUM(#REF!,#REF!)</f>
        <v>#REF!</v>
      </c>
    </row>
    <row r="24" spans="1:20" s="1151" customFormat="1" ht="15.75" thickBot="1">
      <c r="A24" s="1231" t="s">
        <v>607</v>
      </c>
      <c r="B24" s="1254"/>
      <c r="C24" s="1255" t="s">
        <v>562</v>
      </c>
      <c r="D24" s="1160">
        <f aca="true" t="shared" si="3" ref="D24:N24">+D20+D21</f>
        <v>0</v>
      </c>
      <c r="E24" s="1160">
        <f t="shared" si="3"/>
        <v>0</v>
      </c>
      <c r="F24" s="1160">
        <f t="shared" si="3"/>
        <v>0</v>
      </c>
      <c r="G24" s="1160">
        <f t="shared" si="3"/>
        <v>0</v>
      </c>
      <c r="H24" s="1160">
        <f t="shared" si="3"/>
        <v>0</v>
      </c>
      <c r="I24" s="1160">
        <f t="shared" si="3"/>
        <v>0</v>
      </c>
      <c r="J24" s="1160">
        <f t="shared" si="3"/>
        <v>0</v>
      </c>
      <c r="K24" s="1160">
        <v>79176</v>
      </c>
      <c r="L24" s="1160">
        <f t="shared" si="3"/>
        <v>76128</v>
      </c>
      <c r="M24" s="1160">
        <v>0</v>
      </c>
      <c r="N24" s="1160">
        <f t="shared" si="3"/>
        <v>0</v>
      </c>
      <c r="S24" s="1149">
        <f t="shared" si="0"/>
        <v>76128</v>
      </c>
      <c r="T24" s="1149" t="e">
        <f>SUM(#REF!,#REF!)</f>
        <v>#REF!</v>
      </c>
    </row>
    <row r="25" spans="1:20" s="1151" customFormat="1" ht="15.75" thickBot="1">
      <c r="A25" s="1152"/>
      <c r="B25" s="1152"/>
      <c r="C25" s="1153"/>
      <c r="D25" s="1154"/>
      <c r="E25" s="1154"/>
      <c r="F25" s="1154"/>
      <c r="G25" s="1154"/>
      <c r="H25" s="1154"/>
      <c r="I25" s="1154"/>
      <c r="J25" s="1154"/>
      <c r="K25" s="1154"/>
      <c r="L25" s="1154"/>
      <c r="M25" s="1154"/>
      <c r="N25" s="1154"/>
      <c r="S25" s="1149">
        <f t="shared" si="0"/>
        <v>0</v>
      </c>
      <c r="T25" s="1149" t="e">
        <f>SUM(#REF!,#REF!)</f>
        <v>#REF!</v>
      </c>
    </row>
    <row r="26" spans="1:20" s="1161" customFormat="1" ht="13.5" thickBot="1">
      <c r="A26" s="1158" t="s">
        <v>596</v>
      </c>
      <c r="B26" s="1159"/>
      <c r="C26" s="1159" t="s">
        <v>515</v>
      </c>
      <c r="D26" s="1160">
        <f>SUM(D27:D31)</f>
        <v>0</v>
      </c>
      <c r="E26" s="1160">
        <f>SUM(E27:E31)</f>
        <v>0</v>
      </c>
      <c r="F26" s="1160">
        <f>SUM(F27:F31)</f>
        <v>0</v>
      </c>
      <c r="G26" s="1160">
        <f>SUM(G27:G31)</f>
        <v>0</v>
      </c>
      <c r="H26" s="1160"/>
      <c r="I26" s="1160"/>
      <c r="J26" s="1160"/>
      <c r="K26" s="1160">
        <v>0</v>
      </c>
      <c r="L26" s="1160">
        <f>SUM(L27:L31)</f>
        <v>0</v>
      </c>
      <c r="M26" s="1160">
        <v>0</v>
      </c>
      <c r="N26" s="1160">
        <f>SUM(N27:N31)</f>
        <v>0</v>
      </c>
      <c r="S26" s="1149">
        <f t="shared" si="0"/>
        <v>0</v>
      </c>
      <c r="T26" s="1149" t="e">
        <f>SUM(#REF!,#REF!)</f>
        <v>#REF!</v>
      </c>
    </row>
    <row r="27" spans="1:20" ht="12.75">
      <c r="A27" s="1162"/>
      <c r="B27" s="1163" t="s">
        <v>654</v>
      </c>
      <c r="C27" s="1164" t="s">
        <v>627</v>
      </c>
      <c r="D27" s="1165"/>
      <c r="E27" s="1165"/>
      <c r="F27" s="1165"/>
      <c r="G27" s="1165"/>
      <c r="H27" s="1165"/>
      <c r="I27" s="1165"/>
      <c r="J27" s="1165"/>
      <c r="K27" s="1165">
        <v>0</v>
      </c>
      <c r="L27" s="1165"/>
      <c r="M27" s="1165">
        <v>0</v>
      </c>
      <c r="N27" s="1165"/>
      <c r="S27" s="1149">
        <f t="shared" si="0"/>
        <v>0</v>
      </c>
      <c r="T27" s="1149" t="e">
        <f>SUM(#REF!,#REF!)</f>
        <v>#REF!</v>
      </c>
    </row>
    <row r="28" spans="1:20" ht="12.75">
      <c r="A28" s="1167"/>
      <c r="B28" s="1168" t="s">
        <v>655</v>
      </c>
      <c r="C28" s="1169" t="s">
        <v>706</v>
      </c>
      <c r="D28" s="192"/>
      <c r="E28" s="192"/>
      <c r="F28" s="192"/>
      <c r="G28" s="192"/>
      <c r="H28" s="192"/>
      <c r="I28" s="192"/>
      <c r="J28" s="192"/>
      <c r="K28" s="192">
        <v>0</v>
      </c>
      <c r="L28" s="192"/>
      <c r="M28" s="192">
        <v>0</v>
      </c>
      <c r="N28" s="192"/>
      <c r="S28" s="1149">
        <f t="shared" si="0"/>
        <v>0</v>
      </c>
      <c r="T28" s="1149" t="e">
        <f>SUM(#REF!,#REF!)</f>
        <v>#REF!</v>
      </c>
    </row>
    <row r="29" spans="1:20" ht="12.75">
      <c r="A29" s="1167"/>
      <c r="B29" s="1168" t="s">
        <v>656</v>
      </c>
      <c r="C29" s="1169" t="s">
        <v>676</v>
      </c>
      <c r="D29" s="192">
        <v>0</v>
      </c>
      <c r="E29" s="192"/>
      <c r="F29" s="192"/>
      <c r="G29" s="192"/>
      <c r="H29" s="192"/>
      <c r="I29" s="192"/>
      <c r="J29" s="192"/>
      <c r="K29" s="192">
        <v>0</v>
      </c>
      <c r="L29" s="192"/>
      <c r="M29" s="192">
        <v>0</v>
      </c>
      <c r="N29" s="192"/>
      <c r="S29" s="1149">
        <f t="shared" si="0"/>
        <v>0</v>
      </c>
      <c r="T29" s="1149" t="e">
        <f>SUM(#REF!,#REF!)</f>
        <v>#REF!</v>
      </c>
    </row>
    <row r="30" spans="1:20" ht="12.75">
      <c r="A30" s="1167"/>
      <c r="B30" s="1168" t="s">
        <v>657</v>
      </c>
      <c r="C30" s="1169" t="s">
        <v>707</v>
      </c>
      <c r="D30" s="192"/>
      <c r="E30" s="192"/>
      <c r="F30" s="192"/>
      <c r="G30" s="192"/>
      <c r="H30" s="192"/>
      <c r="I30" s="192"/>
      <c r="J30" s="192"/>
      <c r="K30" s="192">
        <v>0</v>
      </c>
      <c r="L30" s="192"/>
      <c r="M30" s="192">
        <v>0</v>
      </c>
      <c r="N30" s="192"/>
      <c r="S30" s="1149">
        <f t="shared" si="0"/>
        <v>0</v>
      </c>
      <c r="T30" s="1149" t="e">
        <f>SUM(#REF!,#REF!)</f>
        <v>#REF!</v>
      </c>
    </row>
    <row r="31" spans="1:20" ht="13.5" thickBot="1">
      <c r="A31" s="1167"/>
      <c r="B31" s="1168" t="s">
        <v>665</v>
      </c>
      <c r="C31" s="1169" t="s">
        <v>708</v>
      </c>
      <c r="D31" s="192">
        <f aca="true" t="shared" si="4" ref="D31:N31">SUM(D32:D39)</f>
        <v>0</v>
      </c>
      <c r="E31" s="192">
        <f t="shared" si="4"/>
        <v>0</v>
      </c>
      <c r="F31" s="192">
        <f t="shared" si="4"/>
        <v>0</v>
      </c>
      <c r="G31" s="192">
        <f t="shared" si="4"/>
        <v>0</v>
      </c>
      <c r="H31" s="192">
        <f t="shared" si="4"/>
        <v>0</v>
      </c>
      <c r="I31" s="192">
        <f t="shared" si="4"/>
        <v>0</v>
      </c>
      <c r="J31" s="192">
        <f t="shared" si="4"/>
        <v>0</v>
      </c>
      <c r="K31" s="192">
        <v>0</v>
      </c>
      <c r="L31" s="192">
        <f t="shared" si="4"/>
        <v>0</v>
      </c>
      <c r="M31" s="192">
        <v>0</v>
      </c>
      <c r="N31" s="192">
        <f t="shared" si="4"/>
        <v>0</v>
      </c>
      <c r="S31" s="1149">
        <f t="shared" si="0"/>
        <v>0</v>
      </c>
      <c r="T31" s="1149" t="e">
        <f>SUM(#REF!,#REF!)</f>
        <v>#REF!</v>
      </c>
    </row>
    <row r="32" spans="1:20" ht="12.75" hidden="1">
      <c r="A32" s="1167"/>
      <c r="B32" s="1168" t="s">
        <v>658</v>
      </c>
      <c r="C32" s="1169" t="s">
        <v>726</v>
      </c>
      <c r="D32" s="192"/>
      <c r="E32" s="192"/>
      <c r="F32" s="192"/>
      <c r="G32" s="192"/>
      <c r="H32" s="192"/>
      <c r="I32" s="192"/>
      <c r="J32" s="192"/>
      <c r="K32" s="192">
        <v>0</v>
      </c>
      <c r="L32" s="192"/>
      <c r="M32" s="192">
        <v>0</v>
      </c>
      <c r="N32" s="192"/>
      <c r="S32" s="1149">
        <f t="shared" si="0"/>
        <v>0</v>
      </c>
      <c r="T32" s="1149" t="e">
        <f>SUM(#REF!,#REF!)</f>
        <v>#REF!</v>
      </c>
    </row>
    <row r="33" spans="1:20" ht="12.75" hidden="1">
      <c r="A33" s="1167"/>
      <c r="B33" s="1168" t="s">
        <v>659</v>
      </c>
      <c r="C33" s="1170" t="s">
        <v>516</v>
      </c>
      <c r="D33" s="192"/>
      <c r="E33" s="192"/>
      <c r="F33" s="192"/>
      <c r="G33" s="192"/>
      <c r="H33" s="192"/>
      <c r="I33" s="192"/>
      <c r="J33" s="192"/>
      <c r="K33" s="192">
        <v>0</v>
      </c>
      <c r="L33" s="192"/>
      <c r="M33" s="192">
        <v>0</v>
      </c>
      <c r="N33" s="192"/>
      <c r="S33" s="1149">
        <f t="shared" si="0"/>
        <v>0</v>
      </c>
      <c r="T33" s="1149" t="e">
        <f>SUM(#REF!,#REF!)</f>
        <v>#REF!</v>
      </c>
    </row>
    <row r="34" spans="1:20" ht="12.75" hidden="1">
      <c r="A34" s="1167"/>
      <c r="B34" s="1168" t="s">
        <v>666</v>
      </c>
      <c r="C34" s="1171" t="s">
        <v>517</v>
      </c>
      <c r="D34" s="192"/>
      <c r="E34" s="192"/>
      <c r="F34" s="192"/>
      <c r="G34" s="192"/>
      <c r="H34" s="192"/>
      <c r="I34" s="192"/>
      <c r="J34" s="192"/>
      <c r="K34" s="192">
        <v>0</v>
      </c>
      <c r="L34" s="192"/>
      <c r="M34" s="192">
        <v>0</v>
      </c>
      <c r="N34" s="192"/>
      <c r="S34" s="1149">
        <f t="shared" si="0"/>
        <v>0</v>
      </c>
      <c r="T34" s="1149" t="e">
        <f>SUM(#REF!,#REF!)</f>
        <v>#REF!</v>
      </c>
    </row>
    <row r="35" spans="1:20" ht="12.75" hidden="1">
      <c r="A35" s="1167"/>
      <c r="B35" s="1168" t="s">
        <v>667</v>
      </c>
      <c r="C35" s="1171" t="s">
        <v>518</v>
      </c>
      <c r="D35" s="192"/>
      <c r="E35" s="192"/>
      <c r="F35" s="192"/>
      <c r="G35" s="192"/>
      <c r="H35" s="192"/>
      <c r="I35" s="192"/>
      <c r="J35" s="192"/>
      <c r="K35" s="192">
        <v>0</v>
      </c>
      <c r="L35" s="192"/>
      <c r="M35" s="192">
        <v>0</v>
      </c>
      <c r="N35" s="192"/>
      <c r="S35" s="1149">
        <f t="shared" si="0"/>
        <v>0</v>
      </c>
      <c r="T35" s="1149" t="e">
        <f>SUM(#REF!,#REF!)</f>
        <v>#REF!</v>
      </c>
    </row>
    <row r="36" spans="1:20" ht="12.75" hidden="1">
      <c r="A36" s="1167"/>
      <c r="B36" s="1168" t="s">
        <v>668</v>
      </c>
      <c r="C36" s="1171" t="s">
        <v>519</v>
      </c>
      <c r="D36" s="192"/>
      <c r="E36" s="192"/>
      <c r="F36" s="192"/>
      <c r="G36" s="192"/>
      <c r="H36" s="192"/>
      <c r="I36" s="192"/>
      <c r="J36" s="192"/>
      <c r="K36" s="192">
        <v>0</v>
      </c>
      <c r="L36" s="192"/>
      <c r="M36" s="192">
        <v>0</v>
      </c>
      <c r="N36" s="192"/>
      <c r="S36" s="1149">
        <f aca="true" t="shared" si="5" ref="S36:S60">SUM(N36,L36)</f>
        <v>0</v>
      </c>
      <c r="T36" s="1149" t="e">
        <f>SUM(#REF!,#REF!)</f>
        <v>#REF!</v>
      </c>
    </row>
    <row r="37" spans="1:20" ht="12.75" hidden="1">
      <c r="A37" s="1167"/>
      <c r="B37" s="1168" t="s">
        <v>669</v>
      </c>
      <c r="C37" s="1172" t="s">
        <v>520</v>
      </c>
      <c r="D37" s="192"/>
      <c r="E37" s="192"/>
      <c r="F37" s="192"/>
      <c r="G37" s="192"/>
      <c r="H37" s="192"/>
      <c r="I37" s="192"/>
      <c r="J37" s="192"/>
      <c r="K37" s="192">
        <v>0</v>
      </c>
      <c r="L37" s="192"/>
      <c r="M37" s="192">
        <v>0</v>
      </c>
      <c r="N37" s="192"/>
      <c r="S37" s="1149">
        <f t="shared" si="5"/>
        <v>0</v>
      </c>
      <c r="T37" s="1149" t="e">
        <f>SUM(#REF!,#REF!)</f>
        <v>#REF!</v>
      </c>
    </row>
    <row r="38" spans="1:20" ht="12.75" hidden="1">
      <c r="A38" s="1167"/>
      <c r="B38" s="1168" t="s">
        <v>671</v>
      </c>
      <c r="C38" s="1173" t="s">
        <v>521</v>
      </c>
      <c r="D38" s="192"/>
      <c r="E38" s="192"/>
      <c r="F38" s="192"/>
      <c r="G38" s="192"/>
      <c r="H38" s="192"/>
      <c r="I38" s="192"/>
      <c r="J38" s="192"/>
      <c r="K38" s="192">
        <v>0</v>
      </c>
      <c r="L38" s="192"/>
      <c r="M38" s="192">
        <v>0</v>
      </c>
      <c r="N38" s="192"/>
      <c r="S38" s="1149">
        <f t="shared" si="5"/>
        <v>0</v>
      </c>
      <c r="T38" s="1149" t="e">
        <f>SUM(#REF!,#REF!)</f>
        <v>#REF!</v>
      </c>
    </row>
    <row r="39" spans="1:20" ht="13.5" hidden="1" thickBot="1">
      <c r="A39" s="1174"/>
      <c r="B39" s="1175" t="s">
        <v>522</v>
      </c>
      <c r="C39" s="1176" t="s">
        <v>523</v>
      </c>
      <c r="D39" s="193"/>
      <c r="E39" s="193"/>
      <c r="F39" s="193"/>
      <c r="G39" s="193"/>
      <c r="H39" s="193"/>
      <c r="I39" s="193"/>
      <c r="J39" s="193"/>
      <c r="K39" s="193">
        <v>0</v>
      </c>
      <c r="L39" s="193"/>
      <c r="M39" s="193">
        <v>0</v>
      </c>
      <c r="N39" s="193"/>
      <c r="S39" s="1149">
        <f t="shared" si="5"/>
        <v>0</v>
      </c>
      <c r="T39" s="1149" t="e">
        <f>SUM(#REF!,#REF!)</f>
        <v>#REF!</v>
      </c>
    </row>
    <row r="40" spans="1:20" ht="13.5" thickBot="1">
      <c r="A40" s="1158" t="s">
        <v>597</v>
      </c>
      <c r="B40" s="1159"/>
      <c r="C40" s="1177" t="s">
        <v>524</v>
      </c>
      <c r="D40" s="1178">
        <f>SUM(D41:D43)</f>
        <v>0</v>
      </c>
      <c r="E40" s="1178">
        <f>SUM(E41:E43)</f>
        <v>0</v>
      </c>
      <c r="F40" s="1178">
        <f>SUM(F41:F43)</f>
        <v>0</v>
      </c>
      <c r="G40" s="1178">
        <f>SUM(G41:G43)</f>
        <v>0</v>
      </c>
      <c r="H40" s="1178"/>
      <c r="I40" s="1178"/>
      <c r="J40" s="1178"/>
      <c r="K40" s="1178">
        <v>0</v>
      </c>
      <c r="L40" s="1178">
        <f>SUM(L41:L43)</f>
        <v>0</v>
      </c>
      <c r="M40" s="1178">
        <v>0</v>
      </c>
      <c r="N40" s="1178">
        <f>SUM(N41:N43)</f>
        <v>0</v>
      </c>
      <c r="S40" s="1149">
        <f t="shared" si="5"/>
        <v>0</v>
      </c>
      <c r="T40" s="1149" t="e">
        <f>SUM(#REF!,#REF!)</f>
        <v>#REF!</v>
      </c>
    </row>
    <row r="41" spans="1:20" s="1161" customFormat="1" ht="12.75">
      <c r="A41" s="1162"/>
      <c r="B41" s="1163" t="s">
        <v>660</v>
      </c>
      <c r="C41" s="1179" t="s">
        <v>525</v>
      </c>
      <c r="D41" s="1180"/>
      <c r="E41" s="1180"/>
      <c r="F41" s="1180"/>
      <c r="G41" s="1180"/>
      <c r="H41" s="1180"/>
      <c r="I41" s="1180"/>
      <c r="J41" s="1180"/>
      <c r="K41" s="1180">
        <v>0</v>
      </c>
      <c r="L41" s="1180"/>
      <c r="M41" s="1180">
        <v>0</v>
      </c>
      <c r="N41" s="1180"/>
      <c r="S41" s="1149">
        <f t="shared" si="5"/>
        <v>0</v>
      </c>
      <c r="T41" s="1149" t="e">
        <f>SUM(#REF!,#REF!)</f>
        <v>#REF!</v>
      </c>
    </row>
    <row r="42" spans="1:20" ht="12.75">
      <c r="A42" s="1167"/>
      <c r="B42" s="1168" t="s">
        <v>661</v>
      </c>
      <c r="C42" s="1181" t="s">
        <v>709</v>
      </c>
      <c r="D42" s="138"/>
      <c r="E42" s="138"/>
      <c r="F42" s="138"/>
      <c r="G42" s="138"/>
      <c r="H42" s="138"/>
      <c r="I42" s="138"/>
      <c r="J42" s="138"/>
      <c r="K42" s="138">
        <v>0</v>
      </c>
      <c r="L42" s="138"/>
      <c r="M42" s="138">
        <v>0</v>
      </c>
      <c r="N42" s="138"/>
      <c r="S42" s="1149">
        <f t="shared" si="5"/>
        <v>0</v>
      </c>
      <c r="T42" s="1149" t="e">
        <f>SUM(#REF!,#REF!)</f>
        <v>#REF!</v>
      </c>
    </row>
    <row r="43" spans="1:20" ht="13.5" thickBot="1">
      <c r="A43" s="1167"/>
      <c r="B43" s="1168" t="s">
        <v>662</v>
      </c>
      <c r="C43" s="1181" t="s">
        <v>526</v>
      </c>
      <c r="D43" s="138">
        <f aca="true" t="shared" si="6" ref="D43:J43">SUM(D44:D50)</f>
        <v>0</v>
      </c>
      <c r="E43" s="138">
        <f t="shared" si="6"/>
        <v>0</v>
      </c>
      <c r="F43" s="138">
        <f t="shared" si="6"/>
        <v>0</v>
      </c>
      <c r="G43" s="138">
        <f t="shared" si="6"/>
        <v>0</v>
      </c>
      <c r="H43" s="138">
        <f t="shared" si="6"/>
        <v>0</v>
      </c>
      <c r="I43" s="138">
        <f t="shared" si="6"/>
        <v>0</v>
      </c>
      <c r="J43" s="138">
        <f t="shared" si="6"/>
        <v>0</v>
      </c>
      <c r="K43" s="138">
        <v>0</v>
      </c>
      <c r="L43" s="138">
        <f>SUM(L44:L50)</f>
        <v>0</v>
      </c>
      <c r="M43" s="138">
        <v>0</v>
      </c>
      <c r="N43" s="138">
        <f>SUM(N44:N50)</f>
        <v>0</v>
      </c>
      <c r="S43" s="1149">
        <f t="shared" si="5"/>
        <v>0</v>
      </c>
      <c r="T43" s="1149" t="e">
        <f>SUM(#REF!,#REF!)</f>
        <v>#REF!</v>
      </c>
    </row>
    <row r="44" spans="1:20" ht="12.75" hidden="1">
      <c r="A44" s="1167"/>
      <c r="B44" s="1168" t="s">
        <v>663</v>
      </c>
      <c r="C44" s="1181" t="s">
        <v>527</v>
      </c>
      <c r="D44" s="138"/>
      <c r="E44" s="138"/>
      <c r="F44" s="138"/>
      <c r="G44" s="138"/>
      <c r="H44" s="138"/>
      <c r="I44" s="138"/>
      <c r="J44" s="138"/>
      <c r="K44" s="138">
        <v>0</v>
      </c>
      <c r="L44" s="138"/>
      <c r="M44" s="138">
        <v>0</v>
      </c>
      <c r="N44" s="138"/>
      <c r="S44" s="1149">
        <f t="shared" si="5"/>
        <v>0</v>
      </c>
      <c r="T44" s="1149" t="e">
        <f>SUM(#REF!,#REF!)</f>
        <v>#REF!</v>
      </c>
    </row>
    <row r="45" spans="1:20" ht="12.75" hidden="1">
      <c r="A45" s="1167"/>
      <c r="B45" s="1168" t="s">
        <v>664</v>
      </c>
      <c r="C45" s="1171" t="s">
        <v>528</v>
      </c>
      <c r="D45" s="138"/>
      <c r="E45" s="138"/>
      <c r="F45" s="138"/>
      <c r="G45" s="138"/>
      <c r="H45" s="138"/>
      <c r="I45" s="138"/>
      <c r="J45" s="138"/>
      <c r="K45" s="138">
        <v>0</v>
      </c>
      <c r="L45" s="138"/>
      <c r="M45" s="138">
        <v>0</v>
      </c>
      <c r="N45" s="138"/>
      <c r="S45" s="1149">
        <f t="shared" si="5"/>
        <v>0</v>
      </c>
      <c r="T45" s="1149" t="e">
        <f>SUM(#REF!,#REF!)</f>
        <v>#REF!</v>
      </c>
    </row>
    <row r="46" spans="1:20" ht="12.75" hidden="1">
      <c r="A46" s="1167"/>
      <c r="B46" s="1168" t="s">
        <v>670</v>
      </c>
      <c r="C46" s="1171" t="s">
        <v>529</v>
      </c>
      <c r="D46" s="138"/>
      <c r="E46" s="138"/>
      <c r="F46" s="138"/>
      <c r="G46" s="138"/>
      <c r="H46" s="138"/>
      <c r="I46" s="138"/>
      <c r="J46" s="138"/>
      <c r="K46" s="138">
        <v>0</v>
      </c>
      <c r="L46" s="138"/>
      <c r="M46" s="138">
        <v>0</v>
      </c>
      <c r="N46" s="138"/>
      <c r="S46" s="1149">
        <f t="shared" si="5"/>
        <v>0</v>
      </c>
      <c r="T46" s="1149" t="e">
        <f>SUM(#REF!,#REF!)</f>
        <v>#REF!</v>
      </c>
    </row>
    <row r="47" spans="1:20" ht="12.75" hidden="1">
      <c r="A47" s="1167"/>
      <c r="B47" s="1168" t="s">
        <v>672</v>
      </c>
      <c r="C47" s="1171" t="s">
        <v>530</v>
      </c>
      <c r="D47" s="138"/>
      <c r="E47" s="138"/>
      <c r="F47" s="138"/>
      <c r="G47" s="138"/>
      <c r="H47" s="138"/>
      <c r="I47" s="138"/>
      <c r="J47" s="138"/>
      <c r="K47" s="138">
        <v>0</v>
      </c>
      <c r="L47" s="138"/>
      <c r="M47" s="138">
        <v>0</v>
      </c>
      <c r="N47" s="138"/>
      <c r="S47" s="1149">
        <f t="shared" si="5"/>
        <v>0</v>
      </c>
      <c r="T47" s="1149" t="e">
        <f>SUM(#REF!,#REF!)</f>
        <v>#REF!</v>
      </c>
    </row>
    <row r="48" spans="1:20" s="1161" customFormat="1" ht="12.75" hidden="1">
      <c r="A48" s="1167"/>
      <c r="B48" s="1168" t="s">
        <v>531</v>
      </c>
      <c r="C48" s="1171" t="s">
        <v>532</v>
      </c>
      <c r="D48" s="138"/>
      <c r="E48" s="138"/>
      <c r="F48" s="138"/>
      <c r="G48" s="138"/>
      <c r="H48" s="138"/>
      <c r="I48" s="138"/>
      <c r="J48" s="138"/>
      <c r="K48" s="138">
        <v>0</v>
      </c>
      <c r="L48" s="138"/>
      <c r="M48" s="138">
        <v>0</v>
      </c>
      <c r="N48" s="138"/>
      <c r="S48" s="1149">
        <f t="shared" si="5"/>
        <v>0</v>
      </c>
      <c r="T48" s="1149" t="e">
        <f>SUM(#REF!,#REF!)</f>
        <v>#REF!</v>
      </c>
    </row>
    <row r="49" spans="1:20" ht="22.5" hidden="1">
      <c r="A49" s="1167"/>
      <c r="B49" s="1168" t="s">
        <v>533</v>
      </c>
      <c r="C49" s="1171" t="s">
        <v>534</v>
      </c>
      <c r="D49" s="138"/>
      <c r="E49" s="138"/>
      <c r="F49" s="138"/>
      <c r="G49" s="138"/>
      <c r="H49" s="138"/>
      <c r="I49" s="138"/>
      <c r="J49" s="138"/>
      <c r="K49" s="138">
        <v>0</v>
      </c>
      <c r="L49" s="138"/>
      <c r="M49" s="138">
        <v>0</v>
      </c>
      <c r="N49" s="138"/>
      <c r="S49" s="1149">
        <f t="shared" si="5"/>
        <v>0</v>
      </c>
      <c r="T49" s="1149" t="e">
        <f>SUM(#REF!,#REF!)</f>
        <v>#REF!</v>
      </c>
    </row>
    <row r="50" spans="1:20" ht="34.5" hidden="1" thickBot="1">
      <c r="A50" s="1167"/>
      <c r="B50" s="1168" t="s">
        <v>535</v>
      </c>
      <c r="C50" s="1182" t="s">
        <v>536</v>
      </c>
      <c r="D50" s="138"/>
      <c r="E50" s="138"/>
      <c r="F50" s="138"/>
      <c r="G50" s="138"/>
      <c r="H50" s="138"/>
      <c r="I50" s="138"/>
      <c r="J50" s="138"/>
      <c r="K50" s="138">
        <v>0</v>
      </c>
      <c r="L50" s="138"/>
      <c r="M50" s="138">
        <v>0</v>
      </c>
      <c r="N50" s="138"/>
      <c r="S50" s="1149">
        <f t="shared" si="5"/>
        <v>0</v>
      </c>
      <c r="T50" s="1149" t="e">
        <f>SUM(#REF!,#REF!)</f>
        <v>#REF!</v>
      </c>
    </row>
    <row r="51" spans="1:20" ht="13.5" thickBot="1">
      <c r="A51" s="1249" t="s">
        <v>598</v>
      </c>
      <c r="B51" s="1258"/>
      <c r="C51" s="1259" t="s">
        <v>537</v>
      </c>
      <c r="D51" s="1184">
        <f>+D52+D53</f>
        <v>0</v>
      </c>
      <c r="E51" s="1184">
        <f>+E52+E53</f>
        <v>0</v>
      </c>
      <c r="F51" s="1184">
        <f>+F52+F53</f>
        <v>0</v>
      </c>
      <c r="G51" s="1184">
        <f>+G52+G53</f>
        <v>0</v>
      </c>
      <c r="H51" s="1184"/>
      <c r="I51" s="1184"/>
      <c r="J51" s="1184"/>
      <c r="K51" s="1184">
        <v>0</v>
      </c>
      <c r="L51" s="1184">
        <f>+L52+L53</f>
        <v>0</v>
      </c>
      <c r="M51" s="1184">
        <v>0</v>
      </c>
      <c r="N51" s="1184">
        <f>+N52+N53</f>
        <v>0</v>
      </c>
      <c r="S51" s="1149">
        <f t="shared" si="5"/>
        <v>0</v>
      </c>
      <c r="T51" s="1149" t="e">
        <f>SUM(#REF!,#REF!)</f>
        <v>#REF!</v>
      </c>
    </row>
    <row r="52" spans="1:20" s="1161" customFormat="1" ht="12.75">
      <c r="A52" s="1185"/>
      <c r="B52" s="1186" t="s">
        <v>639</v>
      </c>
      <c r="C52" s="1187" t="s">
        <v>633</v>
      </c>
      <c r="D52" s="1188"/>
      <c r="E52" s="1188"/>
      <c r="F52" s="1188"/>
      <c r="G52" s="1188"/>
      <c r="H52" s="1188"/>
      <c r="I52" s="1188"/>
      <c r="J52" s="1188"/>
      <c r="K52" s="1188">
        <v>0</v>
      </c>
      <c r="L52" s="1188"/>
      <c r="M52" s="1188">
        <v>0</v>
      </c>
      <c r="N52" s="1188"/>
      <c r="S52" s="1149">
        <f t="shared" si="5"/>
        <v>0</v>
      </c>
      <c r="T52" s="1149" t="e">
        <f>SUM(#REF!,#REF!)</f>
        <v>#REF!</v>
      </c>
    </row>
    <row r="53" spans="1:20" s="1161" customFormat="1" ht="13.5" thickBot="1">
      <c r="A53" s="1189"/>
      <c r="B53" s="1190" t="s">
        <v>640</v>
      </c>
      <c r="C53" s="1191" t="s">
        <v>634</v>
      </c>
      <c r="D53" s="1192"/>
      <c r="E53" s="1192"/>
      <c r="F53" s="1192"/>
      <c r="G53" s="1192"/>
      <c r="H53" s="1192"/>
      <c r="I53" s="1192"/>
      <c r="J53" s="1192"/>
      <c r="K53" s="1192">
        <v>0</v>
      </c>
      <c r="L53" s="1192"/>
      <c r="M53" s="1192">
        <v>0</v>
      </c>
      <c r="N53" s="1192"/>
      <c r="S53" s="1149">
        <f t="shared" si="5"/>
        <v>0</v>
      </c>
      <c r="T53" s="1149" t="e">
        <f>SUM(#REF!,#REF!)</f>
        <v>#REF!</v>
      </c>
    </row>
    <row r="54" spans="1:20" s="1161" customFormat="1" ht="13.5" thickBot="1">
      <c r="A54" s="1193" t="s">
        <v>599</v>
      </c>
      <c r="B54" s="1194"/>
      <c r="C54" s="1195" t="s">
        <v>538</v>
      </c>
      <c r="D54" s="1196"/>
      <c r="E54" s="1196"/>
      <c r="F54" s="1196"/>
      <c r="G54" s="1196"/>
      <c r="H54" s="1196"/>
      <c r="I54" s="1196"/>
      <c r="J54" s="1196"/>
      <c r="K54" s="1196">
        <v>0</v>
      </c>
      <c r="L54" s="1196"/>
      <c r="M54" s="1196">
        <v>0</v>
      </c>
      <c r="N54" s="1196"/>
      <c r="S54" s="1149">
        <f t="shared" si="5"/>
        <v>0</v>
      </c>
      <c r="T54" s="1149" t="e">
        <f>SUM(#REF!,#REF!)</f>
        <v>#REF!</v>
      </c>
    </row>
    <row r="55" spans="1:20" s="1161" customFormat="1" ht="13.5" thickBot="1">
      <c r="A55" s="1158" t="s">
        <v>600</v>
      </c>
      <c r="B55" s="1260"/>
      <c r="C55" s="1261" t="s">
        <v>568</v>
      </c>
      <c r="D55" s="1222"/>
      <c r="E55" s="1222"/>
      <c r="F55" s="1222"/>
      <c r="G55" s="1222"/>
      <c r="H55" s="1222"/>
      <c r="I55" s="1222"/>
      <c r="J55" s="1222"/>
      <c r="K55" s="1222">
        <v>0</v>
      </c>
      <c r="L55" s="1222"/>
      <c r="M55" s="1222">
        <v>79176</v>
      </c>
      <c r="N55" s="1222">
        <v>76128</v>
      </c>
      <c r="S55" s="1149">
        <f t="shared" si="5"/>
        <v>76128</v>
      </c>
      <c r="T55" s="1149" t="e">
        <f>SUM(#REF!,#REF!)</f>
        <v>#REF!</v>
      </c>
    </row>
    <row r="56" spans="1:20" s="1161" customFormat="1" ht="13.5" thickBot="1">
      <c r="A56" s="1158" t="s">
        <v>601</v>
      </c>
      <c r="B56" s="1159"/>
      <c r="C56" s="1197" t="s">
        <v>539</v>
      </c>
      <c r="D56" s="1198">
        <f>+D26+D40+D51+D54+D55</f>
        <v>0</v>
      </c>
      <c r="E56" s="1198">
        <f>+E26+E40+E51+E54+E55</f>
        <v>0</v>
      </c>
      <c r="F56" s="1198">
        <f>+F26+F40+F51+F54+F55</f>
        <v>0</v>
      </c>
      <c r="G56" s="1198">
        <f>+G26+G40+G51+G54+G55</f>
        <v>0</v>
      </c>
      <c r="H56" s="1198"/>
      <c r="I56" s="1198"/>
      <c r="J56" s="1198"/>
      <c r="K56" s="1198">
        <v>0</v>
      </c>
      <c r="L56" s="1198">
        <f>+L26+L40+L51+L54+L55</f>
        <v>0</v>
      </c>
      <c r="M56" s="1198">
        <v>79176</v>
      </c>
      <c r="N56" s="1198">
        <f>+N26+N40+N51+N54+N55</f>
        <v>76128</v>
      </c>
      <c r="S56" s="1149">
        <f t="shared" si="5"/>
        <v>76128</v>
      </c>
      <c r="T56" s="1149" t="e">
        <f>SUM(#REF!,#REF!)</f>
        <v>#REF!</v>
      </c>
    </row>
    <row r="57" spans="1:20" s="1161" customFormat="1" ht="13.5" thickBot="1">
      <c r="A57" s="1158" t="s">
        <v>602</v>
      </c>
      <c r="B57" s="1159"/>
      <c r="C57" s="1197" t="s">
        <v>540</v>
      </c>
      <c r="D57" s="1160">
        <f>+D58+D59</f>
        <v>0</v>
      </c>
      <c r="E57" s="1160">
        <f>+E58+E59</f>
        <v>0</v>
      </c>
      <c r="F57" s="1160">
        <f>+F58+F59</f>
        <v>0</v>
      </c>
      <c r="G57" s="1160">
        <f>+G58+G59</f>
        <v>0</v>
      </c>
      <c r="H57" s="1160"/>
      <c r="I57" s="1160"/>
      <c r="J57" s="1160"/>
      <c r="K57" s="1160">
        <v>0</v>
      </c>
      <c r="L57" s="1160">
        <f>+L58+L59</f>
        <v>0</v>
      </c>
      <c r="M57" s="1160">
        <v>0</v>
      </c>
      <c r="N57" s="1160">
        <f>+N58+N59</f>
        <v>0</v>
      </c>
      <c r="S57" s="1149">
        <f t="shared" si="5"/>
        <v>0</v>
      </c>
      <c r="T57" s="1149" t="e">
        <f>SUM(#REF!,#REF!)</f>
        <v>#REF!</v>
      </c>
    </row>
    <row r="58" spans="1:20" ht="12.75">
      <c r="A58" s="1162"/>
      <c r="B58" s="1168" t="s">
        <v>541</v>
      </c>
      <c r="C58" s="1179" t="s">
        <v>542</v>
      </c>
      <c r="D58" s="1180"/>
      <c r="E58" s="1180"/>
      <c r="F58" s="1180"/>
      <c r="G58" s="1180"/>
      <c r="H58" s="1180"/>
      <c r="I58" s="1180"/>
      <c r="J58" s="1180"/>
      <c r="K58" s="1180">
        <v>0</v>
      </c>
      <c r="L58" s="1180"/>
      <c r="M58" s="1180">
        <v>0</v>
      </c>
      <c r="N58" s="1180"/>
      <c r="S58" s="1149">
        <f t="shared" si="5"/>
        <v>0</v>
      </c>
      <c r="T58" s="1149" t="e">
        <f>SUM(#REF!,#REF!)</f>
        <v>#REF!</v>
      </c>
    </row>
    <row r="59" spans="1:20" ht="13.5" thickBot="1">
      <c r="A59" s="1174"/>
      <c r="B59" s="1175" t="s">
        <v>649</v>
      </c>
      <c r="C59" s="1199" t="s">
        <v>543</v>
      </c>
      <c r="D59" s="141"/>
      <c r="E59" s="141"/>
      <c r="F59" s="141"/>
      <c r="G59" s="141"/>
      <c r="H59" s="141"/>
      <c r="I59" s="141"/>
      <c r="J59" s="141"/>
      <c r="K59" s="141">
        <v>0</v>
      </c>
      <c r="L59" s="141"/>
      <c r="M59" s="141">
        <v>0</v>
      </c>
      <c r="N59" s="141"/>
      <c r="S59" s="1149">
        <f t="shared" si="5"/>
        <v>0</v>
      </c>
      <c r="T59" s="1149" t="e">
        <f>SUM(#REF!,#REF!)</f>
        <v>#REF!</v>
      </c>
    </row>
    <row r="60" spans="1:20" ht="13.5" thickBot="1">
      <c r="A60" s="1158" t="s">
        <v>603</v>
      </c>
      <c r="B60" s="1200"/>
      <c r="C60" s="1197" t="s">
        <v>544</v>
      </c>
      <c r="D60" s="1160">
        <f>+D56+D57</f>
        <v>0</v>
      </c>
      <c r="E60" s="1160">
        <f>+E56+E57</f>
        <v>0</v>
      </c>
      <c r="F60" s="1160">
        <f>+F56+F57</f>
        <v>0</v>
      </c>
      <c r="G60" s="1160">
        <f>+G56+G57</f>
        <v>0</v>
      </c>
      <c r="H60" s="1160"/>
      <c r="I60" s="1160"/>
      <c r="J60" s="1160"/>
      <c r="K60" s="1160">
        <v>0</v>
      </c>
      <c r="L60" s="1160">
        <f>+L56+L57</f>
        <v>0</v>
      </c>
      <c r="M60" s="1160">
        <v>79176</v>
      </c>
      <c r="N60" s="1160">
        <f>+N56+N57</f>
        <v>76128</v>
      </c>
      <c r="S60" s="1149">
        <f t="shared" si="5"/>
        <v>76128</v>
      </c>
      <c r="T60" s="1149" t="e">
        <f>SUM(#REF!,#REF!)</f>
        <v>#REF!</v>
      </c>
    </row>
    <row r="61" spans="5:14" ht="12.75">
      <c r="E61" s="1203"/>
      <c r="F61" s="1203"/>
      <c r="G61" s="1203"/>
      <c r="H61" s="1203"/>
      <c r="I61" s="1203"/>
      <c r="J61" s="1203"/>
      <c r="K61" s="1203"/>
      <c r="L61" s="1203"/>
      <c r="M61" s="1203"/>
      <c r="N61" s="1203"/>
    </row>
  </sheetData>
  <sheetProtection formatCells="0" selectLockedCells="1" selectUnlockedCells="1"/>
  <mergeCells count="3">
    <mergeCell ref="A2:B2"/>
    <mergeCell ref="K2:L2"/>
    <mergeCell ref="M2:N2"/>
  </mergeCells>
  <printOptions horizontalCentered="1"/>
  <pageMargins left="0.15748031496062992" right="0.15748031496062992" top="0.3937007874015748" bottom="0.15748031496062992" header="0.15748031496062992" footer="0.15748031496062992"/>
  <pageSetup horizontalDpi="600" verticalDpi="600" orientation="landscape" paperSize="9" scale="78" r:id="rId1"/>
  <headerFooter alignWithMargins="0">
    <oddHeader>&amp;C&amp;"Times New Roman CE,Félkövér"&amp;12Bonyhád Város Önkormányzata Állami feladatainak kiadásai és bevételei szakfeladatok szerinti bontásban&amp;R&amp;"Times New Roman CE,Félkövér dőlt"&amp;12 Z.12.C.sz.melléklet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271"/>
  <sheetViews>
    <sheetView view="pageBreakPreview" zoomScaleSheetLayoutView="100" zoomScalePageLayoutView="0" workbookViewId="0" topLeftCell="A191">
      <selection activeCell="F78" sqref="F78:G78"/>
    </sheetView>
  </sheetViews>
  <sheetFormatPr defaultColWidth="9.00390625" defaultRowHeight="12.75"/>
  <cols>
    <col min="1" max="1" width="28.875" style="948" customWidth="1"/>
    <col min="2" max="13" width="10.875" style="948" customWidth="1"/>
    <col min="14" max="16384" width="9.375" style="948" customWidth="1"/>
  </cols>
  <sheetData>
    <row r="1" spans="1:13" ht="15.75" customHeight="1">
      <c r="A1" s="1394" t="s">
        <v>472</v>
      </c>
      <c r="B1" s="1394"/>
      <c r="C1" s="1394"/>
      <c r="D1" s="1394"/>
      <c r="E1" s="1394"/>
      <c r="F1" s="1394"/>
      <c r="G1" s="1394"/>
      <c r="H1" s="1394"/>
      <c r="I1" s="1394"/>
      <c r="J1" s="1394"/>
      <c r="K1" s="1394"/>
      <c r="L1" s="1394"/>
      <c r="M1" s="1394"/>
    </row>
    <row r="2" spans="1:13" s="996" customFormat="1" ht="15.75" thickBot="1">
      <c r="A2" s="1053"/>
      <c r="B2" s="1053"/>
      <c r="C2" s="1053"/>
      <c r="D2" s="1053"/>
      <c r="E2" s="1053"/>
      <c r="F2" s="1053"/>
      <c r="G2" s="1053"/>
      <c r="H2" s="1053"/>
      <c r="I2" s="1053"/>
      <c r="J2" s="1053"/>
      <c r="K2" s="1053"/>
      <c r="L2" s="1390" t="s">
        <v>635</v>
      </c>
      <c r="M2" s="1390"/>
    </row>
    <row r="3" spans="1:13" s="996" customFormat="1" ht="17.25" customHeight="1" thickBot="1">
      <c r="A3" s="1395" t="s">
        <v>473</v>
      </c>
      <c r="B3" s="1398" t="s">
        <v>474</v>
      </c>
      <c r="C3" s="1398"/>
      <c r="D3" s="1398"/>
      <c r="E3" s="1398"/>
      <c r="F3" s="1398"/>
      <c r="G3" s="1398"/>
      <c r="H3" s="1398"/>
      <c r="I3" s="1398"/>
      <c r="J3" s="1361" t="s">
        <v>1186</v>
      </c>
      <c r="K3" s="1361"/>
      <c r="L3" s="1361"/>
      <c r="M3" s="1361"/>
    </row>
    <row r="4" spans="1:13" s="952" customFormat="1" ht="18" customHeight="1" thickBot="1">
      <c r="A4" s="1396"/>
      <c r="B4" s="1387" t="s">
        <v>1221</v>
      </c>
      <c r="C4" s="1386" t="s">
        <v>1222</v>
      </c>
      <c r="D4" s="1400" t="s">
        <v>475</v>
      </c>
      <c r="E4" s="1400"/>
      <c r="F4" s="1400"/>
      <c r="G4" s="1400"/>
      <c r="H4" s="1400"/>
      <c r="I4" s="1400"/>
      <c r="J4" s="1399"/>
      <c r="K4" s="1399"/>
      <c r="L4" s="1399"/>
      <c r="M4" s="1399"/>
    </row>
    <row r="5" spans="1:13" s="952" customFormat="1" ht="18" customHeight="1" thickBot="1">
      <c r="A5" s="1396"/>
      <c r="B5" s="1387"/>
      <c r="C5" s="1386"/>
      <c r="D5" s="1054" t="s">
        <v>1221</v>
      </c>
      <c r="E5" s="1054" t="s">
        <v>1222</v>
      </c>
      <c r="F5" s="1054" t="s">
        <v>1221</v>
      </c>
      <c r="G5" s="1054" t="s">
        <v>1222</v>
      </c>
      <c r="H5" s="1054" t="s">
        <v>1221</v>
      </c>
      <c r="I5" s="1054" t="s">
        <v>1222</v>
      </c>
      <c r="J5" s="1399"/>
      <c r="K5" s="1399"/>
      <c r="L5" s="1399"/>
      <c r="M5" s="1399"/>
    </row>
    <row r="6" spans="1:13" s="956" customFormat="1" ht="42.75" customHeight="1" thickBot="1">
      <c r="A6" s="1397"/>
      <c r="B6" s="1386" t="s">
        <v>476</v>
      </c>
      <c r="C6" s="1386"/>
      <c r="D6" s="1386" t="s">
        <v>496</v>
      </c>
      <c r="E6" s="1386"/>
      <c r="F6" s="1386" t="s">
        <v>497</v>
      </c>
      <c r="G6" s="1386"/>
      <c r="H6" s="1387" t="s">
        <v>498</v>
      </c>
      <c r="I6" s="1387"/>
      <c r="J6" s="1055" t="s">
        <v>496</v>
      </c>
      <c r="K6" s="1054" t="s">
        <v>497</v>
      </c>
      <c r="L6" s="1055" t="s">
        <v>477</v>
      </c>
      <c r="M6" s="1054" t="s">
        <v>499</v>
      </c>
    </row>
    <row r="7" spans="1:13" s="956" customFormat="1" ht="13.5" customHeight="1" thickBot="1">
      <c r="A7" s="1056">
        <v>1</v>
      </c>
      <c r="B7" s="1055">
        <v>2</v>
      </c>
      <c r="C7" s="1055">
        <v>3</v>
      </c>
      <c r="D7" s="1057">
        <v>4</v>
      </c>
      <c r="E7" s="1054">
        <v>5</v>
      </c>
      <c r="F7" s="1054">
        <v>6</v>
      </c>
      <c r="G7" s="1054">
        <v>7</v>
      </c>
      <c r="H7" s="1055">
        <v>8</v>
      </c>
      <c r="I7" s="1057">
        <v>9</v>
      </c>
      <c r="J7" s="1057">
        <v>10</v>
      </c>
      <c r="K7" s="1057">
        <v>11</v>
      </c>
      <c r="L7" s="1057" t="s">
        <v>478</v>
      </c>
      <c r="M7" s="1058" t="s">
        <v>479</v>
      </c>
    </row>
    <row r="8" spans="1:13" ht="12.75" customHeight="1">
      <c r="A8" s="1059" t="s">
        <v>480</v>
      </c>
      <c r="B8" s="1060">
        <v>8371</v>
      </c>
      <c r="C8" s="1061">
        <v>8371</v>
      </c>
      <c r="D8" s="1061">
        <v>8371</v>
      </c>
      <c r="E8" s="1061">
        <v>8371</v>
      </c>
      <c r="F8" s="1061"/>
      <c r="G8" s="1061"/>
      <c r="H8" s="1062"/>
      <c r="I8" s="1062"/>
      <c r="J8" s="1062">
        <v>7930</v>
      </c>
      <c r="K8" s="1062"/>
      <c r="L8" s="1063">
        <f aca="true" t="shared" si="0" ref="L8:L15">J8+K8</f>
        <v>7930</v>
      </c>
      <c r="M8" s="1064">
        <f aca="true" t="shared" si="1" ref="M8:M15">IF((C8&lt;&gt;0),ROUND((L8/C8)*100,1),"")</f>
        <v>94.7</v>
      </c>
    </row>
    <row r="9" spans="1:13" ht="12.75" customHeight="1">
      <c r="A9" s="1065" t="s">
        <v>481</v>
      </c>
      <c r="B9" s="1066"/>
      <c r="C9" s="1067"/>
      <c r="D9" s="1067"/>
      <c r="E9" s="1067"/>
      <c r="F9" s="1067"/>
      <c r="G9" s="1067"/>
      <c r="H9" s="1067"/>
      <c r="I9" s="1067"/>
      <c r="J9" s="1067">
        <v>0</v>
      </c>
      <c r="K9" s="1067"/>
      <c r="L9" s="1068">
        <f t="shared" si="0"/>
        <v>0</v>
      </c>
      <c r="M9" s="1069">
        <f t="shared" si="1"/>
      </c>
    </row>
    <row r="10" spans="1:13" ht="12.75" customHeight="1">
      <c r="A10" s="1070" t="s">
        <v>482</v>
      </c>
      <c r="B10" s="1071">
        <v>75339</v>
      </c>
      <c r="C10" s="1072">
        <v>75339</v>
      </c>
      <c r="D10" s="1072">
        <v>75339</v>
      </c>
      <c r="E10" s="1072">
        <v>75339</v>
      </c>
      <c r="F10" s="1072"/>
      <c r="G10" s="1072">
        <v>1885</v>
      </c>
      <c r="H10" s="1072"/>
      <c r="I10" s="1072"/>
      <c r="J10" s="1072">
        <v>65687</v>
      </c>
      <c r="K10" s="1072">
        <v>1885</v>
      </c>
      <c r="L10" s="1068">
        <f t="shared" si="0"/>
        <v>67572</v>
      </c>
      <c r="M10" s="1073">
        <f t="shared" si="1"/>
        <v>89.7</v>
      </c>
    </row>
    <row r="11" spans="1:13" ht="12.75" customHeight="1">
      <c r="A11" s="1070" t="s">
        <v>483</v>
      </c>
      <c r="B11" s="1071"/>
      <c r="C11" s="1072"/>
      <c r="D11" s="1072">
        <v>0</v>
      </c>
      <c r="E11" s="1072">
        <v>0</v>
      </c>
      <c r="F11" s="1072"/>
      <c r="G11" s="1072"/>
      <c r="H11" s="1072"/>
      <c r="I11" s="1072"/>
      <c r="J11" s="1072">
        <v>0</v>
      </c>
      <c r="K11" s="1072"/>
      <c r="L11" s="1068">
        <f t="shared" si="0"/>
        <v>0</v>
      </c>
      <c r="M11" s="1073">
        <f t="shared" si="1"/>
      </c>
    </row>
    <row r="12" spans="1:13" ht="12.75" customHeight="1">
      <c r="A12" s="1070" t="s">
        <v>484</v>
      </c>
      <c r="B12" s="1071"/>
      <c r="C12" s="1072"/>
      <c r="D12" s="1072"/>
      <c r="E12" s="1072"/>
      <c r="F12" s="1072"/>
      <c r="G12" s="1072"/>
      <c r="H12" s="1072"/>
      <c r="I12" s="1072"/>
      <c r="J12" s="1072">
        <v>0</v>
      </c>
      <c r="K12" s="1072"/>
      <c r="L12" s="1068">
        <f t="shared" si="0"/>
        <v>0</v>
      </c>
      <c r="M12" s="1073">
        <f t="shared" si="1"/>
      </c>
    </row>
    <row r="13" spans="1:13" ht="12.75" customHeight="1">
      <c r="A13" s="1070" t="s">
        <v>485</v>
      </c>
      <c r="B13" s="1071"/>
      <c r="C13" s="1072"/>
      <c r="D13" s="1072"/>
      <c r="E13" s="1072"/>
      <c r="F13" s="1072"/>
      <c r="G13" s="1072"/>
      <c r="H13" s="1074"/>
      <c r="I13" s="1074"/>
      <c r="J13" s="1074">
        <v>5685</v>
      </c>
      <c r="K13" s="1074"/>
      <c r="L13" s="1068">
        <f t="shared" si="0"/>
        <v>5685</v>
      </c>
      <c r="M13" s="1075">
        <f t="shared" si="1"/>
      </c>
    </row>
    <row r="14" spans="1:13" ht="12.75" customHeight="1" thickBot="1">
      <c r="A14" s="1076"/>
      <c r="B14" s="1077"/>
      <c r="C14" s="1078"/>
      <c r="D14" s="1078"/>
      <c r="E14" s="1078"/>
      <c r="F14" s="1078"/>
      <c r="G14" s="1078"/>
      <c r="H14" s="1078"/>
      <c r="I14" s="1078"/>
      <c r="J14" s="1078">
        <v>0</v>
      </c>
      <c r="K14" s="1078"/>
      <c r="L14" s="1079">
        <f t="shared" si="0"/>
        <v>0</v>
      </c>
      <c r="M14" s="1080">
        <f t="shared" si="1"/>
      </c>
    </row>
    <row r="15" spans="1:13" ht="12.75" customHeight="1" thickBot="1">
      <c r="A15" s="1081" t="s">
        <v>486</v>
      </c>
      <c r="B15" s="1082">
        <f aca="true" t="shared" si="2" ref="B15:K15">B8+SUM(B10:B14)</f>
        <v>83710</v>
      </c>
      <c r="C15" s="1082">
        <f t="shared" si="2"/>
        <v>83710</v>
      </c>
      <c r="D15" s="1082">
        <f t="shared" si="2"/>
        <v>83710</v>
      </c>
      <c r="E15" s="1082">
        <f t="shared" si="2"/>
        <v>83710</v>
      </c>
      <c r="F15" s="1082">
        <f t="shared" si="2"/>
        <v>0</v>
      </c>
      <c r="G15" s="1082">
        <f t="shared" si="2"/>
        <v>1885</v>
      </c>
      <c r="H15" s="1082">
        <f t="shared" si="2"/>
        <v>0</v>
      </c>
      <c r="I15" s="1082">
        <f t="shared" si="2"/>
        <v>0</v>
      </c>
      <c r="J15" s="1082">
        <f t="shared" si="2"/>
        <v>79302</v>
      </c>
      <c r="K15" s="1082">
        <f t="shared" si="2"/>
        <v>1885</v>
      </c>
      <c r="L15" s="1082">
        <f t="shared" si="0"/>
        <v>81187</v>
      </c>
      <c r="M15" s="1083">
        <f t="shared" si="1"/>
        <v>97</v>
      </c>
    </row>
    <row r="16" spans="1:13" ht="9.75" customHeight="1">
      <c r="A16" s="1084"/>
      <c r="B16" s="1085"/>
      <c r="C16" s="1086"/>
      <c r="D16" s="1086"/>
      <c r="E16" s="1086"/>
      <c r="F16" s="1086"/>
      <c r="G16" s="1086"/>
      <c r="H16" s="1086"/>
      <c r="I16" s="1086"/>
      <c r="J16" s="1086"/>
      <c r="K16" s="1086"/>
      <c r="L16" s="1086"/>
      <c r="M16" s="1086"/>
    </row>
    <row r="17" spans="1:13" ht="13.5" customHeight="1" thickBot="1">
      <c r="A17" s="1087" t="s">
        <v>487</v>
      </c>
      <c r="B17" s="1088"/>
      <c r="C17" s="1089"/>
      <c r="D17" s="1089"/>
      <c r="E17" s="1089"/>
      <c r="F17" s="1089"/>
      <c r="G17" s="1089"/>
      <c r="H17" s="1089"/>
      <c r="I17" s="1089"/>
      <c r="J17" s="1089"/>
      <c r="K17" s="1089"/>
      <c r="L17" s="1089"/>
      <c r="M17" s="1089"/>
    </row>
    <row r="18" spans="1:13" ht="12.75" customHeight="1">
      <c r="A18" s="1090" t="s">
        <v>488</v>
      </c>
      <c r="B18" s="1060">
        <v>1665</v>
      </c>
      <c r="C18" s="1061">
        <v>1665</v>
      </c>
      <c r="D18" s="1061">
        <v>1665</v>
      </c>
      <c r="E18" s="1061">
        <v>1665</v>
      </c>
      <c r="F18" s="1061"/>
      <c r="G18" s="1061"/>
      <c r="H18" s="1092"/>
      <c r="I18" s="1092"/>
      <c r="J18" s="1092">
        <v>1565</v>
      </c>
      <c r="K18" s="1092"/>
      <c r="L18" s="1093">
        <f aca="true" t="shared" si="3" ref="L18:L25">J18+K18</f>
        <v>1565</v>
      </c>
      <c r="M18" s="1064">
        <f aca="true" t="shared" si="4" ref="M18:M25">IF((C18&lt;&gt;0),ROUND((L18/C18)*100,1),"")</f>
        <v>94</v>
      </c>
    </row>
    <row r="19" spans="1:13" ht="12.75" customHeight="1">
      <c r="A19" s="1094" t="s">
        <v>489</v>
      </c>
      <c r="B19" s="1071">
        <v>79817</v>
      </c>
      <c r="C19" s="1072">
        <v>79817</v>
      </c>
      <c r="D19" s="1072">
        <v>79817</v>
      </c>
      <c r="E19" s="1072">
        <v>79817</v>
      </c>
      <c r="F19" s="1072"/>
      <c r="G19" s="1072"/>
      <c r="H19" s="1095"/>
      <c r="I19" s="1095"/>
      <c r="J19" s="1095">
        <v>75854</v>
      </c>
      <c r="K19" s="1095"/>
      <c r="L19" s="1068">
        <f t="shared" si="3"/>
        <v>75854</v>
      </c>
      <c r="M19" s="1073">
        <f t="shared" si="4"/>
        <v>95</v>
      </c>
    </row>
    <row r="20" spans="1:13" ht="12.75" customHeight="1">
      <c r="A20" s="1094" t="s">
        <v>490</v>
      </c>
      <c r="B20" s="1071">
        <v>2228</v>
      </c>
      <c r="C20" s="1072">
        <v>2228</v>
      </c>
      <c r="D20" s="1072">
        <v>2228</v>
      </c>
      <c r="E20" s="1072">
        <v>2228</v>
      </c>
      <c r="F20" s="1072"/>
      <c r="G20" s="1072"/>
      <c r="H20" s="1095"/>
      <c r="I20" s="1095"/>
      <c r="J20" s="1095">
        <v>1883</v>
      </c>
      <c r="K20" s="1095"/>
      <c r="L20" s="1068">
        <f t="shared" si="3"/>
        <v>1883</v>
      </c>
      <c r="M20" s="1073">
        <f t="shared" si="4"/>
        <v>84.5</v>
      </c>
    </row>
    <row r="21" spans="1:13" ht="12.75" customHeight="1">
      <c r="A21" s="1094" t="s">
        <v>491</v>
      </c>
      <c r="B21" s="1071"/>
      <c r="C21" s="1072"/>
      <c r="D21" s="1072"/>
      <c r="E21" s="1072"/>
      <c r="F21" s="1072"/>
      <c r="G21" s="1072"/>
      <c r="H21" s="1095"/>
      <c r="I21" s="1095"/>
      <c r="J21" s="1095"/>
      <c r="K21" s="1095"/>
      <c r="L21" s="1068">
        <f t="shared" si="3"/>
        <v>0</v>
      </c>
      <c r="M21" s="1096">
        <f t="shared" si="4"/>
      </c>
    </row>
    <row r="22" spans="1:13" ht="12.75" customHeight="1">
      <c r="A22" s="1097"/>
      <c r="B22" s="1071"/>
      <c r="C22" s="1072"/>
      <c r="D22" s="1072"/>
      <c r="E22" s="1072"/>
      <c r="F22" s="1072"/>
      <c r="G22" s="1072"/>
      <c r="H22" s="1095"/>
      <c r="I22" s="1095"/>
      <c r="J22" s="1095"/>
      <c r="K22" s="1095"/>
      <c r="L22" s="1068">
        <f t="shared" si="3"/>
        <v>0</v>
      </c>
      <c r="M22" s="1096">
        <f t="shared" si="4"/>
      </c>
    </row>
    <row r="23" spans="1:13" ht="12.75" customHeight="1">
      <c r="A23" s="1097"/>
      <c r="B23" s="1071"/>
      <c r="C23" s="1072"/>
      <c r="D23" s="1072"/>
      <c r="E23" s="1072"/>
      <c r="F23" s="1072"/>
      <c r="G23" s="1072"/>
      <c r="H23" s="1095"/>
      <c r="I23" s="1095"/>
      <c r="J23" s="1095"/>
      <c r="K23" s="1095"/>
      <c r="L23" s="1068">
        <f t="shared" si="3"/>
        <v>0</v>
      </c>
      <c r="M23" s="1098">
        <f t="shared" si="4"/>
      </c>
    </row>
    <row r="24" spans="1:13" ht="12.75" customHeight="1" thickBot="1">
      <c r="A24" s="1099"/>
      <c r="B24" s="1077"/>
      <c r="C24" s="1078"/>
      <c r="D24" s="1078"/>
      <c r="E24" s="1078"/>
      <c r="F24" s="1078"/>
      <c r="G24" s="1078"/>
      <c r="H24" s="1100"/>
      <c r="I24" s="1100"/>
      <c r="J24" s="1100"/>
      <c r="K24" s="1100"/>
      <c r="L24" s="1101">
        <f t="shared" si="3"/>
        <v>0</v>
      </c>
      <c r="M24" s="1102">
        <f t="shared" si="4"/>
      </c>
    </row>
    <row r="25" spans="1:13" ht="13.5" customHeight="1" thickBot="1">
      <c r="A25" s="1103" t="s">
        <v>492</v>
      </c>
      <c r="B25" s="1082">
        <f aca="true" t="shared" si="5" ref="B25:K25">SUM(B18:B24)</f>
        <v>83710</v>
      </c>
      <c r="C25" s="1082">
        <f t="shared" si="5"/>
        <v>83710</v>
      </c>
      <c r="D25" s="1082">
        <f t="shared" si="5"/>
        <v>83710</v>
      </c>
      <c r="E25" s="1082">
        <f t="shared" si="5"/>
        <v>83710</v>
      </c>
      <c r="F25" s="1082">
        <f t="shared" si="5"/>
        <v>0</v>
      </c>
      <c r="G25" s="1082">
        <f t="shared" si="5"/>
        <v>0</v>
      </c>
      <c r="H25" s="1082">
        <f t="shared" si="5"/>
        <v>0</v>
      </c>
      <c r="I25" s="1082">
        <f t="shared" si="5"/>
        <v>0</v>
      </c>
      <c r="J25" s="1082">
        <f t="shared" si="5"/>
        <v>79302</v>
      </c>
      <c r="K25" s="1082">
        <f t="shared" si="5"/>
        <v>0</v>
      </c>
      <c r="L25" s="1082">
        <f t="shared" si="3"/>
        <v>79302</v>
      </c>
      <c r="M25" s="1104">
        <f t="shared" si="4"/>
        <v>94.7</v>
      </c>
    </row>
    <row r="26" spans="1:13" ht="12.75">
      <c r="A26" s="1388" t="s">
        <v>493</v>
      </c>
      <c r="B26" s="1388"/>
      <c r="C26" s="1388"/>
      <c r="D26" s="1388"/>
      <c r="E26" s="1388"/>
      <c r="F26" s="1388"/>
      <c r="G26" s="1388"/>
      <c r="H26" s="1388"/>
      <c r="I26" s="1388"/>
      <c r="J26" s="1388"/>
      <c r="K26" s="1388"/>
      <c r="L26" s="1388"/>
      <c r="M26" s="1388"/>
    </row>
    <row r="27" spans="1:13" ht="12.75">
      <c r="A27" s="1105"/>
      <c r="B27" s="1105"/>
      <c r="C27" s="1105"/>
      <c r="D27" s="1105"/>
      <c r="E27" s="1105"/>
      <c r="F27" s="1105"/>
      <c r="G27" s="1105"/>
      <c r="H27" s="1105"/>
      <c r="I27" s="1105"/>
      <c r="J27" s="1105"/>
      <c r="K27" s="1105"/>
      <c r="L27" s="1105"/>
      <c r="M27" s="1105"/>
    </row>
    <row r="28" spans="1:13" ht="15" customHeight="1">
      <c r="A28" s="1389" t="s">
        <v>500</v>
      </c>
      <c r="B28" s="1389"/>
      <c r="C28" s="1389"/>
      <c r="D28" s="1389"/>
      <c r="E28" s="1389"/>
      <c r="F28" s="1389"/>
      <c r="G28" s="1389"/>
      <c r="H28" s="1389"/>
      <c r="I28" s="1389"/>
      <c r="J28" s="1389"/>
      <c r="K28" s="1389"/>
      <c r="L28" s="1389"/>
      <c r="M28" s="1389"/>
    </row>
    <row r="29" spans="1:13" ht="12" customHeight="1" thickBot="1">
      <c r="A29" s="1106"/>
      <c r="B29" s="1106"/>
      <c r="C29" s="1106"/>
      <c r="D29" s="1106"/>
      <c r="E29" s="1106"/>
      <c r="F29" s="1106"/>
      <c r="G29" s="1106"/>
      <c r="H29" s="1106"/>
      <c r="I29" s="1106"/>
      <c r="J29" s="1106"/>
      <c r="K29" s="1106"/>
      <c r="L29" s="1390" t="s">
        <v>635</v>
      </c>
      <c r="M29" s="1390"/>
    </row>
    <row r="30" spans="1:13" ht="13.5" thickBot="1">
      <c r="A30" s="1391" t="s">
        <v>494</v>
      </c>
      <c r="B30" s="1392"/>
      <c r="C30" s="1392"/>
      <c r="D30" s="1392"/>
      <c r="E30" s="1392"/>
      <c r="F30" s="1392"/>
      <c r="G30" s="1392"/>
      <c r="H30" s="1392"/>
      <c r="I30" s="1392"/>
      <c r="J30" s="1393"/>
      <c r="K30" s="1107" t="s">
        <v>1221</v>
      </c>
      <c r="L30" s="1107" t="s">
        <v>1222</v>
      </c>
      <c r="M30" s="1107" t="s">
        <v>1186</v>
      </c>
    </row>
    <row r="31" spans="1:13" ht="12.75">
      <c r="A31" s="1401"/>
      <c r="B31" s="1402"/>
      <c r="C31" s="1402"/>
      <c r="D31" s="1402"/>
      <c r="E31" s="1402"/>
      <c r="F31" s="1402"/>
      <c r="G31" s="1402"/>
      <c r="H31" s="1402"/>
      <c r="I31" s="1402"/>
      <c r="J31" s="1403"/>
      <c r="K31" s="1108"/>
      <c r="L31" s="1109"/>
      <c r="M31" s="1109"/>
    </row>
    <row r="32" spans="1:13" ht="13.5" thickBot="1">
      <c r="A32" s="1404"/>
      <c r="B32" s="1405"/>
      <c r="C32" s="1405"/>
      <c r="D32" s="1405"/>
      <c r="E32" s="1405"/>
      <c r="F32" s="1405"/>
      <c r="G32" s="1405"/>
      <c r="H32" s="1405"/>
      <c r="I32" s="1405"/>
      <c r="J32" s="1406"/>
      <c r="K32" s="1110"/>
      <c r="L32" s="1100"/>
      <c r="M32" s="1100"/>
    </row>
    <row r="33" spans="1:13" ht="13.5" thickBot="1">
      <c r="A33" s="1407" t="s">
        <v>1154</v>
      </c>
      <c r="B33" s="1408"/>
      <c r="C33" s="1408"/>
      <c r="D33" s="1408"/>
      <c r="E33" s="1408"/>
      <c r="F33" s="1408"/>
      <c r="G33" s="1408"/>
      <c r="H33" s="1408"/>
      <c r="I33" s="1408"/>
      <c r="J33" s="1409"/>
      <c r="K33" s="1111">
        <f>SUM(K31:K32)</f>
        <v>0</v>
      </c>
      <c r="L33" s="1111">
        <f>SUM(L31:L32)</f>
        <v>0</v>
      </c>
      <c r="M33" s="1111">
        <f>SUM(M31:M32)</f>
        <v>0</v>
      </c>
    </row>
    <row r="34" spans="1:13" ht="12.75">
      <c r="A34" s="1112"/>
      <c r="B34" s="1112"/>
      <c r="C34" s="1112"/>
      <c r="D34" s="1112"/>
      <c r="E34" s="1112"/>
      <c r="F34" s="1112"/>
      <c r="G34" s="1112"/>
      <c r="H34" s="1112"/>
      <c r="I34" s="1112"/>
      <c r="J34" s="1112"/>
      <c r="K34" s="1113"/>
      <c r="L34" s="1113"/>
      <c r="M34" s="1113"/>
    </row>
    <row r="35" spans="1:13" ht="15.75" customHeight="1">
      <c r="A35" s="1394" t="s">
        <v>579</v>
      </c>
      <c r="B35" s="1394"/>
      <c r="C35" s="1394"/>
      <c r="D35" s="1394"/>
      <c r="E35" s="1394"/>
      <c r="F35" s="1394"/>
      <c r="G35" s="1394"/>
      <c r="H35" s="1394"/>
      <c r="I35" s="1394"/>
      <c r="J35" s="1394"/>
      <c r="K35" s="1394"/>
      <c r="L35" s="1394"/>
      <c r="M35" s="1394"/>
    </row>
    <row r="36" spans="1:13" s="996" customFormat="1" ht="15.75" thickBot="1">
      <c r="A36" s="1053"/>
      <c r="B36" s="1053"/>
      <c r="C36" s="1053"/>
      <c r="D36" s="1053"/>
      <c r="E36" s="1053"/>
      <c r="F36" s="1053"/>
      <c r="G36" s="1053"/>
      <c r="H36" s="1053"/>
      <c r="I36" s="1053"/>
      <c r="J36" s="1053"/>
      <c r="K36" s="1053"/>
      <c r="L36" s="1390" t="s">
        <v>635</v>
      </c>
      <c r="M36" s="1390"/>
    </row>
    <row r="37" spans="1:13" s="996" customFormat="1" ht="17.25" customHeight="1" thickBot="1">
      <c r="A37" s="1395" t="s">
        <v>473</v>
      </c>
      <c r="B37" s="1398" t="s">
        <v>474</v>
      </c>
      <c r="C37" s="1398"/>
      <c r="D37" s="1398"/>
      <c r="E37" s="1398"/>
      <c r="F37" s="1398"/>
      <c r="G37" s="1398"/>
      <c r="H37" s="1398"/>
      <c r="I37" s="1398"/>
      <c r="J37" s="1361" t="s">
        <v>1186</v>
      </c>
      <c r="K37" s="1361"/>
      <c r="L37" s="1361"/>
      <c r="M37" s="1361"/>
    </row>
    <row r="38" spans="1:13" s="952" customFormat="1" ht="18" customHeight="1" thickBot="1">
      <c r="A38" s="1396"/>
      <c r="B38" s="1387" t="s">
        <v>1221</v>
      </c>
      <c r="C38" s="1386" t="s">
        <v>1222</v>
      </c>
      <c r="D38" s="1400" t="s">
        <v>475</v>
      </c>
      <c r="E38" s="1400"/>
      <c r="F38" s="1400"/>
      <c r="G38" s="1400"/>
      <c r="H38" s="1400"/>
      <c r="I38" s="1400"/>
      <c r="J38" s="1399"/>
      <c r="K38" s="1399"/>
      <c r="L38" s="1399"/>
      <c r="M38" s="1399"/>
    </row>
    <row r="39" spans="1:13" s="952" customFormat="1" ht="18" customHeight="1" thickBot="1">
      <c r="A39" s="1396"/>
      <c r="B39" s="1387"/>
      <c r="C39" s="1386"/>
      <c r="D39" s="1054" t="s">
        <v>1221</v>
      </c>
      <c r="E39" s="1054" t="s">
        <v>1222</v>
      </c>
      <c r="F39" s="1054" t="s">
        <v>1221</v>
      </c>
      <c r="G39" s="1054" t="s">
        <v>1222</v>
      </c>
      <c r="H39" s="1054" t="s">
        <v>1221</v>
      </c>
      <c r="I39" s="1054" t="s">
        <v>1222</v>
      </c>
      <c r="J39" s="1399"/>
      <c r="K39" s="1399"/>
      <c r="L39" s="1399"/>
      <c r="M39" s="1399"/>
    </row>
    <row r="40" spans="1:13" s="956" customFormat="1" ht="42.75" customHeight="1" thickBot="1">
      <c r="A40" s="1397"/>
      <c r="B40" s="1386" t="s">
        <v>476</v>
      </c>
      <c r="C40" s="1386"/>
      <c r="D40" s="1386" t="s">
        <v>496</v>
      </c>
      <c r="E40" s="1386"/>
      <c r="F40" s="1386" t="s">
        <v>497</v>
      </c>
      <c r="G40" s="1386"/>
      <c r="H40" s="1387" t="s">
        <v>498</v>
      </c>
      <c r="I40" s="1387"/>
      <c r="J40" s="1055" t="s">
        <v>496</v>
      </c>
      <c r="K40" s="1054" t="s">
        <v>497</v>
      </c>
      <c r="L40" s="1055" t="s">
        <v>477</v>
      </c>
      <c r="M40" s="1054" t="s">
        <v>499</v>
      </c>
    </row>
    <row r="41" spans="1:13" s="956" customFormat="1" ht="13.5" customHeight="1" thickBot="1">
      <c r="A41" s="1056">
        <v>1</v>
      </c>
      <c r="B41" s="1055">
        <v>2</v>
      </c>
      <c r="C41" s="1055">
        <v>3</v>
      </c>
      <c r="D41" s="1057">
        <v>4</v>
      </c>
      <c r="E41" s="1054">
        <v>5</v>
      </c>
      <c r="F41" s="1054">
        <v>6</v>
      </c>
      <c r="G41" s="1054">
        <v>7</v>
      </c>
      <c r="H41" s="1055">
        <v>8</v>
      </c>
      <c r="I41" s="1057">
        <v>9</v>
      </c>
      <c r="J41" s="1057">
        <v>10</v>
      </c>
      <c r="K41" s="1057">
        <v>11</v>
      </c>
      <c r="L41" s="1057" t="s">
        <v>478</v>
      </c>
      <c r="M41" s="1058" t="s">
        <v>479</v>
      </c>
    </row>
    <row r="42" spans="1:13" ht="12.75" customHeight="1">
      <c r="A42" s="1059" t="s">
        <v>480</v>
      </c>
      <c r="B42" s="1060"/>
      <c r="C42" s="1061"/>
      <c r="D42" s="1061"/>
      <c r="E42" s="1091"/>
      <c r="F42" s="1061"/>
      <c r="G42" s="1061"/>
      <c r="H42" s="1062"/>
      <c r="I42" s="1062"/>
      <c r="J42" s="1062"/>
      <c r="K42" s="1062"/>
      <c r="L42" s="1063">
        <f aca="true" t="shared" si="6" ref="L42:L49">J42+K42</f>
        <v>0</v>
      </c>
      <c r="M42" s="1064">
        <f aca="true" t="shared" si="7" ref="M42:M49">IF((C42&lt;&gt;0),ROUND((L42/C42)*100,1),"")</f>
      </c>
    </row>
    <row r="43" spans="1:13" ht="12.75" customHeight="1">
      <c r="A43" s="1065" t="s">
        <v>481</v>
      </c>
      <c r="B43" s="1066"/>
      <c r="C43" s="1067"/>
      <c r="D43" s="1067"/>
      <c r="E43" s="1067"/>
      <c r="F43" s="1067"/>
      <c r="G43" s="1067"/>
      <c r="H43" s="1067"/>
      <c r="I43" s="1067"/>
      <c r="J43" s="1067"/>
      <c r="K43" s="1067"/>
      <c r="L43" s="1068">
        <f t="shared" si="6"/>
        <v>0</v>
      </c>
      <c r="M43" s="1069">
        <f t="shared" si="7"/>
      </c>
    </row>
    <row r="44" spans="1:13" ht="12.75" customHeight="1">
      <c r="A44" s="1070" t="s">
        <v>482</v>
      </c>
      <c r="B44" s="1071">
        <v>5449</v>
      </c>
      <c r="C44" s="1072">
        <v>5449</v>
      </c>
      <c r="D44" s="1072"/>
      <c r="E44" s="1072"/>
      <c r="F44" s="1072">
        <v>5449</v>
      </c>
      <c r="G44" s="1072">
        <v>5449</v>
      </c>
      <c r="H44" s="1072"/>
      <c r="I44" s="1072"/>
      <c r="J44" s="1072"/>
      <c r="K44" s="1072">
        <v>5449</v>
      </c>
      <c r="L44" s="1068">
        <f t="shared" si="6"/>
        <v>5449</v>
      </c>
      <c r="M44" s="1073">
        <f t="shared" si="7"/>
        <v>100</v>
      </c>
    </row>
    <row r="45" spans="1:13" ht="12.75" customHeight="1">
      <c r="A45" s="1070" t="s">
        <v>483</v>
      </c>
      <c r="B45" s="1071"/>
      <c r="C45" s="1072"/>
      <c r="D45" s="1072"/>
      <c r="E45" s="1072"/>
      <c r="F45" s="1072"/>
      <c r="G45" s="1072"/>
      <c r="H45" s="1072"/>
      <c r="I45" s="1072"/>
      <c r="J45" s="1072"/>
      <c r="K45" s="1072"/>
      <c r="L45" s="1068">
        <f t="shared" si="6"/>
        <v>0</v>
      </c>
      <c r="M45" s="1073">
        <f t="shared" si="7"/>
      </c>
    </row>
    <row r="46" spans="1:13" ht="12.75" customHeight="1">
      <c r="A46" s="1070" t="s">
        <v>484</v>
      </c>
      <c r="B46" s="1071"/>
      <c r="C46" s="1072"/>
      <c r="D46" s="1072"/>
      <c r="E46" s="1072"/>
      <c r="F46" s="1072"/>
      <c r="G46" s="1072"/>
      <c r="H46" s="1072"/>
      <c r="I46" s="1072"/>
      <c r="J46" s="1072"/>
      <c r="K46" s="1072"/>
      <c r="L46" s="1068">
        <f t="shared" si="6"/>
        <v>0</v>
      </c>
      <c r="M46" s="1073">
        <f t="shared" si="7"/>
      </c>
    </row>
    <row r="47" spans="1:13" ht="12.75" customHeight="1">
      <c r="A47" s="1070" t="s">
        <v>485</v>
      </c>
      <c r="B47" s="1071"/>
      <c r="C47" s="1072"/>
      <c r="D47" s="1072"/>
      <c r="E47" s="1072"/>
      <c r="F47" s="1072"/>
      <c r="G47" s="1072"/>
      <c r="H47" s="1074"/>
      <c r="I47" s="1074"/>
      <c r="J47" s="1074"/>
      <c r="K47" s="1074">
        <v>56</v>
      </c>
      <c r="L47" s="1068">
        <f t="shared" si="6"/>
        <v>56</v>
      </c>
      <c r="M47" s="1075">
        <f t="shared" si="7"/>
      </c>
    </row>
    <row r="48" spans="1:13" ht="12.75" customHeight="1" thickBot="1">
      <c r="A48" s="1076"/>
      <c r="B48" s="1077"/>
      <c r="C48" s="1078"/>
      <c r="D48" s="1078"/>
      <c r="E48" s="1078"/>
      <c r="F48" s="1078"/>
      <c r="G48" s="1078"/>
      <c r="H48" s="1078"/>
      <c r="I48" s="1078"/>
      <c r="J48" s="1078"/>
      <c r="K48" s="1078"/>
      <c r="L48" s="1079">
        <f t="shared" si="6"/>
        <v>0</v>
      </c>
      <c r="M48" s="1080">
        <f t="shared" si="7"/>
      </c>
    </row>
    <row r="49" spans="1:13" ht="12.75" customHeight="1" thickBot="1">
      <c r="A49" s="1081" t="s">
        <v>486</v>
      </c>
      <c r="B49" s="1082">
        <f aca="true" t="shared" si="8" ref="B49:K49">B42+SUM(B44:B48)</f>
        <v>5449</v>
      </c>
      <c r="C49" s="1082">
        <f t="shared" si="8"/>
        <v>5449</v>
      </c>
      <c r="D49" s="1082">
        <f t="shared" si="8"/>
        <v>0</v>
      </c>
      <c r="E49" s="1082">
        <f t="shared" si="8"/>
        <v>0</v>
      </c>
      <c r="F49" s="1082">
        <f t="shared" si="8"/>
        <v>5449</v>
      </c>
      <c r="G49" s="1082">
        <f t="shared" si="8"/>
        <v>5449</v>
      </c>
      <c r="H49" s="1082">
        <f t="shared" si="8"/>
        <v>0</v>
      </c>
      <c r="I49" s="1082">
        <f t="shared" si="8"/>
        <v>0</v>
      </c>
      <c r="J49" s="1082">
        <f t="shared" si="8"/>
        <v>0</v>
      </c>
      <c r="K49" s="1082">
        <f t="shared" si="8"/>
        <v>5505</v>
      </c>
      <c r="L49" s="1082">
        <f t="shared" si="6"/>
        <v>5505</v>
      </c>
      <c r="M49" s="1083">
        <f t="shared" si="7"/>
        <v>101</v>
      </c>
    </row>
    <row r="50" spans="1:13" ht="9.75" customHeight="1">
      <c r="A50" s="1084"/>
      <c r="B50" s="1085"/>
      <c r="C50" s="1086"/>
      <c r="D50" s="1086"/>
      <c r="E50" s="1086"/>
      <c r="F50" s="1086"/>
      <c r="G50" s="1086"/>
      <c r="H50" s="1086"/>
      <c r="I50" s="1086"/>
      <c r="J50" s="1086"/>
      <c r="K50" s="1086"/>
      <c r="L50" s="1086"/>
      <c r="M50" s="1086"/>
    </row>
    <row r="51" spans="1:13" ht="13.5" customHeight="1" thickBot="1">
      <c r="A51" s="1087" t="s">
        <v>487</v>
      </c>
      <c r="B51" s="1088"/>
      <c r="C51" s="1089"/>
      <c r="D51" s="1089"/>
      <c r="E51" s="1089"/>
      <c r="F51" s="1089"/>
      <c r="G51" s="1089"/>
      <c r="H51" s="1089"/>
      <c r="I51" s="1089"/>
      <c r="J51" s="1089"/>
      <c r="K51" s="1089"/>
      <c r="L51" s="1089"/>
      <c r="M51" s="1089"/>
    </row>
    <row r="52" spans="1:13" ht="12.75" customHeight="1">
      <c r="A52" s="1090" t="s">
        <v>488</v>
      </c>
      <c r="B52" s="1060">
        <v>501</v>
      </c>
      <c r="C52" s="1060">
        <v>501</v>
      </c>
      <c r="D52" s="1060"/>
      <c r="E52" s="1060"/>
      <c r="F52" s="1060">
        <v>501</v>
      </c>
      <c r="G52" s="1060">
        <v>501</v>
      </c>
      <c r="H52" s="1092"/>
      <c r="I52" s="1092"/>
      <c r="J52" s="1114"/>
      <c r="K52" s="1092">
        <v>557</v>
      </c>
      <c r="L52" s="1093">
        <f aca="true" t="shared" si="9" ref="L52:L59">J52+K52</f>
        <v>557</v>
      </c>
      <c r="M52" s="1115">
        <f aca="true" t="shared" si="10" ref="M52:M59">IF((C52&lt;&gt;0),ROUND((L52/C52)*100,1),"")</f>
        <v>111.2</v>
      </c>
    </row>
    <row r="53" spans="1:13" ht="12.75" customHeight="1">
      <c r="A53" s="1094" t="s">
        <v>489</v>
      </c>
      <c r="B53" s="1071">
        <v>4298</v>
      </c>
      <c r="C53" s="1071">
        <v>4298</v>
      </c>
      <c r="D53" s="1071"/>
      <c r="E53" s="1071"/>
      <c r="F53" s="1071">
        <v>4298</v>
      </c>
      <c r="G53" s="1071">
        <v>4298</v>
      </c>
      <c r="H53" s="1095"/>
      <c r="I53" s="1095"/>
      <c r="J53" s="1116"/>
      <c r="K53" s="1095">
        <v>4298</v>
      </c>
      <c r="L53" s="1068">
        <f t="shared" si="9"/>
        <v>4298</v>
      </c>
      <c r="M53" s="1096">
        <f t="shared" si="10"/>
        <v>100</v>
      </c>
    </row>
    <row r="54" spans="1:13" ht="12.75" customHeight="1">
      <c r="A54" s="1094" t="s">
        <v>490</v>
      </c>
      <c r="B54" s="1071">
        <v>650</v>
      </c>
      <c r="C54" s="1071">
        <v>650</v>
      </c>
      <c r="D54" s="1071"/>
      <c r="E54" s="1071"/>
      <c r="F54" s="1071">
        <v>650</v>
      </c>
      <c r="G54" s="1071">
        <v>650</v>
      </c>
      <c r="H54" s="1095"/>
      <c r="I54" s="1095"/>
      <c r="J54" s="1116"/>
      <c r="K54" s="1095">
        <v>650</v>
      </c>
      <c r="L54" s="1068">
        <f t="shared" si="9"/>
        <v>650</v>
      </c>
      <c r="M54" s="1096">
        <f t="shared" si="10"/>
        <v>100</v>
      </c>
    </row>
    <row r="55" spans="1:13" ht="12.75" customHeight="1">
      <c r="A55" s="1094" t="s">
        <v>491</v>
      </c>
      <c r="B55" s="1071"/>
      <c r="C55" s="1071"/>
      <c r="D55" s="1071"/>
      <c r="E55" s="1071"/>
      <c r="F55" s="1072"/>
      <c r="G55" s="1072"/>
      <c r="H55" s="1095"/>
      <c r="I55" s="1095"/>
      <c r="J55" s="1095"/>
      <c r="K55" s="1095"/>
      <c r="L55" s="1068">
        <f t="shared" si="9"/>
        <v>0</v>
      </c>
      <c r="M55" s="1096">
        <f t="shared" si="10"/>
      </c>
    </row>
    <row r="56" spans="1:13" ht="12.75" customHeight="1">
      <c r="A56" s="1097"/>
      <c r="B56" s="1071"/>
      <c r="C56" s="1072"/>
      <c r="D56" s="1071"/>
      <c r="E56" s="1072"/>
      <c r="F56" s="1072"/>
      <c r="G56" s="1072"/>
      <c r="H56" s="1095"/>
      <c r="I56" s="1095"/>
      <c r="J56" s="1095"/>
      <c r="K56" s="1095"/>
      <c r="L56" s="1068">
        <f t="shared" si="9"/>
        <v>0</v>
      </c>
      <c r="M56" s="1096">
        <f t="shared" si="10"/>
      </c>
    </row>
    <row r="57" spans="1:13" ht="12.75" customHeight="1">
      <c r="A57" s="1097"/>
      <c r="B57" s="1071"/>
      <c r="C57" s="1072"/>
      <c r="D57" s="1072"/>
      <c r="E57" s="1072"/>
      <c r="F57" s="1072"/>
      <c r="G57" s="1072"/>
      <c r="H57" s="1095"/>
      <c r="I57" s="1095"/>
      <c r="J57" s="1095"/>
      <c r="K57" s="1095"/>
      <c r="L57" s="1068">
        <f t="shared" si="9"/>
        <v>0</v>
      </c>
      <c r="M57" s="1098">
        <f t="shared" si="10"/>
      </c>
    </row>
    <row r="58" spans="1:13" ht="12.75" customHeight="1" thickBot="1">
      <c r="A58" s="1099"/>
      <c r="B58" s="1077"/>
      <c r="C58" s="1078"/>
      <c r="D58" s="1078"/>
      <c r="E58" s="1078"/>
      <c r="F58" s="1078"/>
      <c r="G58" s="1078"/>
      <c r="H58" s="1100"/>
      <c r="I58" s="1100"/>
      <c r="J58" s="1100"/>
      <c r="K58" s="1100"/>
      <c r="L58" s="1101">
        <f t="shared" si="9"/>
        <v>0</v>
      </c>
      <c r="M58" s="1102">
        <f t="shared" si="10"/>
      </c>
    </row>
    <row r="59" spans="1:13" ht="13.5" customHeight="1" thickBot="1">
      <c r="A59" s="1103" t="s">
        <v>492</v>
      </c>
      <c r="B59" s="1082">
        <f aca="true" t="shared" si="11" ref="B59:K59">SUM(B52:B58)</f>
        <v>5449</v>
      </c>
      <c r="C59" s="1082">
        <f t="shared" si="11"/>
        <v>5449</v>
      </c>
      <c r="D59" s="1082">
        <f t="shared" si="11"/>
        <v>0</v>
      </c>
      <c r="E59" s="1082">
        <f t="shared" si="11"/>
        <v>0</v>
      </c>
      <c r="F59" s="1082">
        <f t="shared" si="11"/>
        <v>5449</v>
      </c>
      <c r="G59" s="1082">
        <f t="shared" si="11"/>
        <v>5449</v>
      </c>
      <c r="H59" s="1082">
        <f t="shared" si="11"/>
        <v>0</v>
      </c>
      <c r="I59" s="1082">
        <f t="shared" si="11"/>
        <v>0</v>
      </c>
      <c r="J59" s="1082">
        <f t="shared" si="11"/>
        <v>0</v>
      </c>
      <c r="K59" s="1082">
        <f t="shared" si="11"/>
        <v>5505</v>
      </c>
      <c r="L59" s="1082">
        <f t="shared" si="9"/>
        <v>5505</v>
      </c>
      <c r="M59" s="1117">
        <f t="shared" si="10"/>
        <v>101</v>
      </c>
    </row>
    <row r="60" spans="1:13" ht="12.75">
      <c r="A60" s="1388" t="s">
        <v>493</v>
      </c>
      <c r="B60" s="1388"/>
      <c r="C60" s="1388"/>
      <c r="D60" s="1388"/>
      <c r="E60" s="1388"/>
      <c r="F60" s="1388"/>
      <c r="G60" s="1388"/>
      <c r="H60" s="1388"/>
      <c r="I60" s="1388"/>
      <c r="J60" s="1388"/>
      <c r="K60" s="1388"/>
      <c r="L60" s="1388"/>
      <c r="M60" s="1388"/>
    </row>
    <row r="61" spans="1:13" ht="12.75">
      <c r="A61" s="1105"/>
      <c r="B61" s="1105"/>
      <c r="C61" s="1105"/>
      <c r="D61" s="1105"/>
      <c r="E61" s="1105"/>
      <c r="F61" s="1105"/>
      <c r="G61" s="1105"/>
      <c r="H61" s="1105"/>
      <c r="I61" s="1105"/>
      <c r="J61" s="1105"/>
      <c r="K61" s="1105"/>
      <c r="L61" s="1105"/>
      <c r="M61" s="1105"/>
    </row>
    <row r="62" spans="1:13" ht="15" customHeight="1">
      <c r="A62" s="1389" t="s">
        <v>500</v>
      </c>
      <c r="B62" s="1389"/>
      <c r="C62" s="1389"/>
      <c r="D62" s="1389"/>
      <c r="E62" s="1389"/>
      <c r="F62" s="1389"/>
      <c r="G62" s="1389"/>
      <c r="H62" s="1389"/>
      <c r="I62" s="1389"/>
      <c r="J62" s="1389"/>
      <c r="K62" s="1389"/>
      <c r="L62" s="1389"/>
      <c r="M62" s="1389"/>
    </row>
    <row r="63" spans="1:13" ht="12" customHeight="1" thickBot="1">
      <c r="A63" s="1106"/>
      <c r="B63" s="1106"/>
      <c r="C63" s="1106"/>
      <c r="D63" s="1106"/>
      <c r="E63" s="1106"/>
      <c r="F63" s="1106"/>
      <c r="G63" s="1106"/>
      <c r="H63" s="1106"/>
      <c r="I63" s="1106"/>
      <c r="J63" s="1106"/>
      <c r="K63" s="1106"/>
      <c r="L63" s="1390" t="s">
        <v>635</v>
      </c>
      <c r="M63" s="1390"/>
    </row>
    <row r="64" spans="1:13" ht="13.5" thickBot="1">
      <c r="A64" s="1391" t="s">
        <v>494</v>
      </c>
      <c r="B64" s="1392"/>
      <c r="C64" s="1392"/>
      <c r="D64" s="1392"/>
      <c r="E64" s="1392"/>
      <c r="F64" s="1392"/>
      <c r="G64" s="1392"/>
      <c r="H64" s="1392"/>
      <c r="I64" s="1392"/>
      <c r="J64" s="1393"/>
      <c r="K64" s="1107" t="s">
        <v>1221</v>
      </c>
      <c r="L64" s="1107" t="s">
        <v>1222</v>
      </c>
      <c r="M64" s="1107" t="s">
        <v>1186</v>
      </c>
    </row>
    <row r="65" spans="1:13" ht="12.75">
      <c r="A65" s="1401"/>
      <c r="B65" s="1402"/>
      <c r="C65" s="1402"/>
      <c r="D65" s="1402"/>
      <c r="E65" s="1402"/>
      <c r="F65" s="1402"/>
      <c r="G65" s="1402"/>
      <c r="H65" s="1402"/>
      <c r="I65" s="1402"/>
      <c r="J65" s="1403"/>
      <c r="K65" s="1108"/>
      <c r="L65" s="1109"/>
      <c r="M65" s="1109"/>
    </row>
    <row r="66" spans="1:13" ht="13.5" thickBot="1">
      <c r="A66" s="1404"/>
      <c r="B66" s="1405"/>
      <c r="C66" s="1405"/>
      <c r="D66" s="1405"/>
      <c r="E66" s="1405"/>
      <c r="F66" s="1405"/>
      <c r="G66" s="1405"/>
      <c r="H66" s="1405"/>
      <c r="I66" s="1405"/>
      <c r="J66" s="1406"/>
      <c r="K66" s="1110"/>
      <c r="L66" s="1100"/>
      <c r="M66" s="1100"/>
    </row>
    <row r="67" spans="1:13" ht="13.5" thickBot="1">
      <c r="A67" s="1407" t="s">
        <v>1154</v>
      </c>
      <c r="B67" s="1408"/>
      <c r="C67" s="1408"/>
      <c r="D67" s="1408"/>
      <c r="E67" s="1408"/>
      <c r="F67" s="1408"/>
      <c r="G67" s="1408"/>
      <c r="H67" s="1408"/>
      <c r="I67" s="1408"/>
      <c r="J67" s="1409"/>
      <c r="K67" s="1111">
        <f>SUM(K65:K66)</f>
        <v>0</v>
      </c>
      <c r="L67" s="1111">
        <f>SUM(L65:L66)</f>
        <v>0</v>
      </c>
      <c r="M67" s="1111">
        <f>SUM(M65:M66)</f>
        <v>0</v>
      </c>
    </row>
    <row r="68" spans="1:13" ht="12.75">
      <c r="A68" s="1112"/>
      <c r="B68" s="1112"/>
      <c r="C68" s="1112"/>
      <c r="D68" s="1112"/>
      <c r="E68" s="1112"/>
      <c r="F68" s="1112"/>
      <c r="G68" s="1112"/>
      <c r="H68" s="1112"/>
      <c r="I68" s="1112"/>
      <c r="J68" s="1112"/>
      <c r="K68" s="1113"/>
      <c r="L68" s="1113"/>
      <c r="M68" s="1113"/>
    </row>
    <row r="69" spans="1:13" ht="15.75" customHeight="1">
      <c r="A69" s="1410" t="s">
        <v>495</v>
      </c>
      <c r="B69" s="1410"/>
      <c r="C69" s="1410"/>
      <c r="D69" s="1411" t="s">
        <v>580</v>
      </c>
      <c r="E69" s="1411"/>
      <c r="F69" s="1411"/>
      <c r="G69" s="1411"/>
      <c r="H69" s="1411"/>
      <c r="I69" s="1411"/>
      <c r="J69" s="1411"/>
      <c r="K69" s="1411"/>
      <c r="L69" s="1411"/>
      <c r="M69" s="1411"/>
    </row>
    <row r="70" spans="1:13" s="996" customFormat="1" ht="15.75" thickBot="1">
      <c r="A70" s="1053"/>
      <c r="B70" s="1053"/>
      <c r="C70" s="1053"/>
      <c r="D70" s="1053"/>
      <c r="E70" s="1053"/>
      <c r="F70" s="1053"/>
      <c r="G70" s="1053"/>
      <c r="H70" s="1053"/>
      <c r="I70" s="1053"/>
      <c r="J70" s="1053"/>
      <c r="K70" s="1053"/>
      <c r="L70" s="1390" t="s">
        <v>635</v>
      </c>
      <c r="M70" s="1390"/>
    </row>
    <row r="71" spans="1:13" s="996" customFormat="1" ht="17.25" customHeight="1" thickBot="1">
      <c r="A71" s="1395" t="s">
        <v>473</v>
      </c>
      <c r="B71" s="1398" t="s">
        <v>474</v>
      </c>
      <c r="C71" s="1398"/>
      <c r="D71" s="1398"/>
      <c r="E71" s="1398"/>
      <c r="F71" s="1398"/>
      <c r="G71" s="1398"/>
      <c r="H71" s="1398"/>
      <c r="I71" s="1398"/>
      <c r="J71" s="1361" t="s">
        <v>1186</v>
      </c>
      <c r="K71" s="1361"/>
      <c r="L71" s="1361"/>
      <c r="M71" s="1361"/>
    </row>
    <row r="72" spans="1:13" s="952" customFormat="1" ht="18" customHeight="1" thickBot="1">
      <c r="A72" s="1396"/>
      <c r="B72" s="1387" t="s">
        <v>1221</v>
      </c>
      <c r="C72" s="1386" t="s">
        <v>1222</v>
      </c>
      <c r="D72" s="1400" t="s">
        <v>475</v>
      </c>
      <c r="E72" s="1400"/>
      <c r="F72" s="1400"/>
      <c r="G72" s="1400"/>
      <c r="H72" s="1400"/>
      <c r="I72" s="1400"/>
      <c r="J72" s="1399"/>
      <c r="K72" s="1399"/>
      <c r="L72" s="1399"/>
      <c r="M72" s="1399"/>
    </row>
    <row r="73" spans="1:13" s="952" customFormat="1" ht="18" customHeight="1" thickBot="1">
      <c r="A73" s="1396"/>
      <c r="B73" s="1387"/>
      <c r="C73" s="1386"/>
      <c r="D73" s="1054" t="s">
        <v>1221</v>
      </c>
      <c r="E73" s="1054" t="s">
        <v>1222</v>
      </c>
      <c r="F73" s="1054" t="s">
        <v>1221</v>
      </c>
      <c r="G73" s="1054" t="s">
        <v>1222</v>
      </c>
      <c r="H73" s="1054" t="s">
        <v>1221</v>
      </c>
      <c r="I73" s="1054" t="s">
        <v>1222</v>
      </c>
      <c r="J73" s="1399"/>
      <c r="K73" s="1399"/>
      <c r="L73" s="1399"/>
      <c r="M73" s="1399"/>
    </row>
    <row r="74" spans="1:13" s="956" customFormat="1" ht="42.75" customHeight="1" thickBot="1">
      <c r="A74" s="1397"/>
      <c r="B74" s="1386" t="s">
        <v>476</v>
      </c>
      <c r="C74" s="1386"/>
      <c r="D74" s="1386" t="s">
        <v>496</v>
      </c>
      <c r="E74" s="1386"/>
      <c r="F74" s="1386" t="s">
        <v>497</v>
      </c>
      <c r="G74" s="1386"/>
      <c r="H74" s="1387" t="s">
        <v>498</v>
      </c>
      <c r="I74" s="1387"/>
      <c r="J74" s="1055" t="s">
        <v>496</v>
      </c>
      <c r="K74" s="1054" t="s">
        <v>497</v>
      </c>
      <c r="L74" s="1055" t="s">
        <v>477</v>
      </c>
      <c r="M74" s="1054" t="s">
        <v>499</v>
      </c>
    </row>
    <row r="75" spans="1:13" s="956" customFormat="1" ht="13.5" customHeight="1" thickBot="1">
      <c r="A75" s="1056">
        <v>1</v>
      </c>
      <c r="B75" s="1055">
        <v>2</v>
      </c>
      <c r="C75" s="1055">
        <v>3</v>
      </c>
      <c r="D75" s="1057">
        <v>4</v>
      </c>
      <c r="E75" s="1054">
        <v>5</v>
      </c>
      <c r="F75" s="1054">
        <v>6</v>
      </c>
      <c r="G75" s="1054">
        <v>7</v>
      </c>
      <c r="H75" s="1055">
        <v>8</v>
      </c>
      <c r="I75" s="1057">
        <v>9</v>
      </c>
      <c r="J75" s="1057">
        <v>10</v>
      </c>
      <c r="K75" s="1057">
        <v>11</v>
      </c>
      <c r="L75" s="1057" t="s">
        <v>478</v>
      </c>
      <c r="M75" s="1058" t="s">
        <v>479</v>
      </c>
    </row>
    <row r="76" spans="1:13" ht="12.75" customHeight="1">
      <c r="A76" s="1059" t="s">
        <v>480</v>
      </c>
      <c r="B76" s="1060"/>
      <c r="C76" s="1061"/>
      <c r="D76" s="1061"/>
      <c r="E76" s="1091"/>
      <c r="F76" s="1061"/>
      <c r="G76" s="1061"/>
      <c r="H76" s="1062"/>
      <c r="I76" s="1062"/>
      <c r="J76" s="1062"/>
      <c r="K76" s="1062"/>
      <c r="L76" s="1063">
        <f aca="true" t="shared" si="12" ref="L76:L83">J76+K76</f>
        <v>0</v>
      </c>
      <c r="M76" s="1064">
        <f aca="true" t="shared" si="13" ref="M76:M83">IF((C76&lt;&gt;0),ROUND((L76/C76)*100,1),"")</f>
      </c>
    </row>
    <row r="77" spans="1:13" ht="12.75" customHeight="1">
      <c r="A77" s="1065" t="s">
        <v>481</v>
      </c>
      <c r="B77" s="1066"/>
      <c r="C77" s="1067"/>
      <c r="D77" s="1067"/>
      <c r="E77" s="1067"/>
      <c r="F77" s="1067"/>
      <c r="G77" s="1067"/>
      <c r="H77" s="1067"/>
      <c r="I77" s="1067"/>
      <c r="J77" s="1067"/>
      <c r="K77" s="1067"/>
      <c r="L77" s="1068">
        <f t="shared" si="12"/>
        <v>0</v>
      </c>
      <c r="M77" s="1069">
        <f t="shared" si="13"/>
      </c>
    </row>
    <row r="78" spans="1:13" ht="12.75" customHeight="1">
      <c r="A78" s="1070" t="s">
        <v>482</v>
      </c>
      <c r="B78" s="1071">
        <v>5479</v>
      </c>
      <c r="C78" s="1072">
        <v>5479</v>
      </c>
      <c r="D78" s="1072"/>
      <c r="E78" s="1072"/>
      <c r="F78" s="1071">
        <v>5479</v>
      </c>
      <c r="G78" s="1072">
        <v>5479</v>
      </c>
      <c r="H78" s="1072"/>
      <c r="I78" s="1072"/>
      <c r="J78" s="1072"/>
      <c r="K78" s="1072">
        <v>5479</v>
      </c>
      <c r="L78" s="1068">
        <f t="shared" si="12"/>
        <v>5479</v>
      </c>
      <c r="M78" s="1073">
        <f t="shared" si="13"/>
        <v>100</v>
      </c>
    </row>
    <row r="79" spans="1:13" ht="12.75" customHeight="1">
      <c r="A79" s="1070" t="s">
        <v>483</v>
      </c>
      <c r="B79" s="1071"/>
      <c r="C79" s="1072"/>
      <c r="D79" s="1072"/>
      <c r="E79" s="1072"/>
      <c r="F79" s="1072"/>
      <c r="G79" s="1072"/>
      <c r="H79" s="1072"/>
      <c r="I79" s="1072"/>
      <c r="J79" s="1072"/>
      <c r="K79" s="1072"/>
      <c r="L79" s="1068">
        <f t="shared" si="12"/>
        <v>0</v>
      </c>
      <c r="M79" s="1073">
        <f t="shared" si="13"/>
      </c>
    </row>
    <row r="80" spans="1:13" ht="12.75" customHeight="1">
      <c r="A80" s="1070" t="s">
        <v>484</v>
      </c>
      <c r="B80" s="1071"/>
      <c r="C80" s="1072"/>
      <c r="D80" s="1072"/>
      <c r="E80" s="1072"/>
      <c r="F80" s="1072"/>
      <c r="G80" s="1072"/>
      <c r="H80" s="1072"/>
      <c r="I80" s="1072"/>
      <c r="J80" s="1072"/>
      <c r="K80" s="1072"/>
      <c r="L80" s="1068">
        <f t="shared" si="12"/>
        <v>0</v>
      </c>
      <c r="M80" s="1073">
        <f t="shared" si="13"/>
      </c>
    </row>
    <row r="81" spans="1:13" ht="12.75" customHeight="1">
      <c r="A81" s="1070" t="s">
        <v>485</v>
      </c>
      <c r="B81" s="1071"/>
      <c r="C81" s="1072"/>
      <c r="D81" s="1072"/>
      <c r="E81" s="1072"/>
      <c r="F81" s="1072"/>
      <c r="G81" s="1072"/>
      <c r="H81" s="1074"/>
      <c r="I81" s="1074"/>
      <c r="J81" s="1074"/>
      <c r="K81" s="1074">
        <v>122</v>
      </c>
      <c r="L81" s="1068">
        <f t="shared" si="12"/>
        <v>122</v>
      </c>
      <c r="M81" s="1073">
        <f t="shared" si="13"/>
      </c>
    </row>
    <row r="82" spans="1:13" ht="12.75" customHeight="1" thickBot="1">
      <c r="A82" s="1076"/>
      <c r="B82" s="1077"/>
      <c r="C82" s="1078"/>
      <c r="D82" s="1078"/>
      <c r="E82" s="1078"/>
      <c r="F82" s="1078"/>
      <c r="G82" s="1078"/>
      <c r="H82" s="1078"/>
      <c r="I82" s="1078"/>
      <c r="J82" s="1078"/>
      <c r="K82" s="1078"/>
      <c r="L82" s="1079">
        <f t="shared" si="12"/>
        <v>0</v>
      </c>
      <c r="M82" s="1080">
        <f t="shared" si="13"/>
      </c>
    </row>
    <row r="83" spans="1:13" ht="12.75" customHeight="1" thickBot="1">
      <c r="A83" s="1081" t="s">
        <v>486</v>
      </c>
      <c r="B83" s="1082">
        <f aca="true" t="shared" si="14" ref="B83:K83">B76+SUM(B78:B82)</f>
        <v>5479</v>
      </c>
      <c r="C83" s="1082">
        <f t="shared" si="14"/>
        <v>5479</v>
      </c>
      <c r="D83" s="1082">
        <f t="shared" si="14"/>
        <v>0</v>
      </c>
      <c r="E83" s="1082">
        <f t="shared" si="14"/>
        <v>0</v>
      </c>
      <c r="F83" s="1082">
        <f t="shared" si="14"/>
        <v>5479</v>
      </c>
      <c r="G83" s="1082">
        <f t="shared" si="14"/>
        <v>5479</v>
      </c>
      <c r="H83" s="1082">
        <f t="shared" si="14"/>
        <v>0</v>
      </c>
      <c r="I83" s="1082">
        <f t="shared" si="14"/>
        <v>0</v>
      </c>
      <c r="J83" s="1082">
        <f t="shared" si="14"/>
        <v>0</v>
      </c>
      <c r="K83" s="1082">
        <f t="shared" si="14"/>
        <v>5601</v>
      </c>
      <c r="L83" s="1082">
        <f t="shared" si="12"/>
        <v>5601</v>
      </c>
      <c r="M83" s="1083">
        <f t="shared" si="13"/>
        <v>102.2</v>
      </c>
    </row>
    <row r="84" spans="1:13" ht="9.75" customHeight="1">
      <c r="A84" s="1084"/>
      <c r="B84" s="1085"/>
      <c r="C84" s="1086"/>
      <c r="D84" s="1086"/>
      <c r="E84" s="1086"/>
      <c r="F84" s="1086"/>
      <c r="G84" s="1086"/>
      <c r="H84" s="1086"/>
      <c r="I84" s="1086"/>
      <c r="J84" s="1086"/>
      <c r="K84" s="1086"/>
      <c r="L84" s="1086"/>
      <c r="M84" s="1086"/>
    </row>
    <row r="85" spans="1:13" ht="13.5" customHeight="1" thickBot="1">
      <c r="A85" s="1087" t="s">
        <v>487</v>
      </c>
      <c r="B85" s="1088"/>
      <c r="C85" s="1089"/>
      <c r="D85" s="1089"/>
      <c r="E85" s="1089"/>
      <c r="F85" s="1089"/>
      <c r="G85" s="1089"/>
      <c r="H85" s="1089"/>
      <c r="I85" s="1089"/>
      <c r="J85" s="1089"/>
      <c r="K85" s="1089"/>
      <c r="L85" s="1089"/>
      <c r="M85" s="1089"/>
    </row>
    <row r="86" spans="1:13" ht="12.75" customHeight="1">
      <c r="A86" s="1090" t="s">
        <v>488</v>
      </c>
      <c r="B86" s="1066">
        <v>501</v>
      </c>
      <c r="C86" s="1066">
        <v>501</v>
      </c>
      <c r="D86" s="1061"/>
      <c r="E86" s="1091"/>
      <c r="F86" s="1066">
        <v>501</v>
      </c>
      <c r="G86" s="1066">
        <v>501</v>
      </c>
      <c r="H86" s="1092"/>
      <c r="I86" s="1092"/>
      <c r="J86" s="1092"/>
      <c r="K86" s="1092">
        <v>623</v>
      </c>
      <c r="L86" s="1093">
        <f aca="true" t="shared" si="15" ref="L86:L93">J86+K86</f>
        <v>623</v>
      </c>
      <c r="M86" s="1115">
        <f aca="true" t="shared" si="16" ref="M86:M93">IF((C86&lt;&gt;0),ROUND((L86/C86)*100,1),"")</f>
        <v>124.4</v>
      </c>
    </row>
    <row r="87" spans="1:13" ht="12.75" customHeight="1">
      <c r="A87" s="1094" t="s">
        <v>489</v>
      </c>
      <c r="B87" s="1071">
        <v>4358</v>
      </c>
      <c r="C87" s="1071">
        <v>4358</v>
      </c>
      <c r="D87" s="1072"/>
      <c r="E87" s="1072"/>
      <c r="F87" s="1071">
        <v>4358</v>
      </c>
      <c r="G87" s="1071">
        <v>4358</v>
      </c>
      <c r="H87" s="1095"/>
      <c r="I87" s="1095"/>
      <c r="J87" s="1095"/>
      <c r="K87" s="1095">
        <v>3361</v>
      </c>
      <c r="L87" s="1068">
        <f t="shared" si="15"/>
        <v>3361</v>
      </c>
      <c r="M87" s="1096">
        <f t="shared" si="16"/>
        <v>77.1</v>
      </c>
    </row>
    <row r="88" spans="1:13" ht="12.75" customHeight="1">
      <c r="A88" s="1094" t="s">
        <v>490</v>
      </c>
      <c r="B88" s="1071">
        <v>620</v>
      </c>
      <c r="C88" s="1071">
        <v>620</v>
      </c>
      <c r="D88" s="1072"/>
      <c r="E88" s="1072"/>
      <c r="F88" s="1071">
        <v>620</v>
      </c>
      <c r="G88" s="1071">
        <v>620</v>
      </c>
      <c r="H88" s="1095"/>
      <c r="I88" s="1095"/>
      <c r="J88" s="1095"/>
      <c r="K88" s="1095">
        <v>1617</v>
      </c>
      <c r="L88" s="1068">
        <f t="shared" si="15"/>
        <v>1617</v>
      </c>
      <c r="M88" s="1096">
        <f t="shared" si="16"/>
        <v>260.8</v>
      </c>
    </row>
    <row r="89" spans="1:13" ht="12.75" customHeight="1">
      <c r="A89" s="1094" t="s">
        <v>491</v>
      </c>
      <c r="B89" s="1071"/>
      <c r="C89" s="1071"/>
      <c r="D89" s="1072"/>
      <c r="E89" s="1072"/>
      <c r="F89" s="1071"/>
      <c r="G89" s="1071"/>
      <c r="H89" s="1095"/>
      <c r="I89" s="1095"/>
      <c r="J89" s="1095"/>
      <c r="K89" s="1095"/>
      <c r="L89" s="1068">
        <f t="shared" si="15"/>
        <v>0</v>
      </c>
      <c r="M89" s="1096">
        <f t="shared" si="16"/>
      </c>
    </row>
    <row r="90" spans="1:13" ht="12.75" customHeight="1">
      <c r="A90" s="1097"/>
      <c r="B90" s="1071"/>
      <c r="C90" s="1072"/>
      <c r="D90" s="1072"/>
      <c r="E90" s="1072"/>
      <c r="F90" s="1072"/>
      <c r="G90" s="1072"/>
      <c r="H90" s="1095"/>
      <c r="I90" s="1095"/>
      <c r="J90" s="1095"/>
      <c r="K90" s="1095"/>
      <c r="L90" s="1068">
        <f t="shared" si="15"/>
        <v>0</v>
      </c>
      <c r="M90" s="1096">
        <f t="shared" si="16"/>
      </c>
    </row>
    <row r="91" spans="1:13" ht="12.75" customHeight="1">
      <c r="A91" s="1097"/>
      <c r="B91" s="1071"/>
      <c r="C91" s="1072"/>
      <c r="D91" s="1072"/>
      <c r="E91" s="1072"/>
      <c r="F91" s="1072"/>
      <c r="G91" s="1072"/>
      <c r="H91" s="1095"/>
      <c r="I91" s="1095"/>
      <c r="J91" s="1095"/>
      <c r="K91" s="1095"/>
      <c r="L91" s="1068">
        <f t="shared" si="15"/>
        <v>0</v>
      </c>
      <c r="M91" s="1098">
        <f t="shared" si="16"/>
      </c>
    </row>
    <row r="92" spans="1:13" ht="12.75" customHeight="1" thickBot="1">
      <c r="A92" s="1099"/>
      <c r="B92" s="1077"/>
      <c r="C92" s="1078"/>
      <c r="D92" s="1078"/>
      <c r="E92" s="1078"/>
      <c r="F92" s="1078"/>
      <c r="G92" s="1078"/>
      <c r="H92" s="1100"/>
      <c r="I92" s="1100"/>
      <c r="J92" s="1100"/>
      <c r="K92" s="1100"/>
      <c r="L92" s="1101">
        <f t="shared" si="15"/>
        <v>0</v>
      </c>
      <c r="M92" s="1102">
        <f t="shared" si="16"/>
      </c>
    </row>
    <row r="93" spans="1:13" ht="13.5" customHeight="1" thickBot="1">
      <c r="A93" s="1103" t="s">
        <v>492</v>
      </c>
      <c r="B93" s="1082">
        <f aca="true" t="shared" si="17" ref="B93:K93">SUM(B86:B92)</f>
        <v>5479</v>
      </c>
      <c r="C93" s="1082">
        <f t="shared" si="17"/>
        <v>5479</v>
      </c>
      <c r="D93" s="1082">
        <f t="shared" si="17"/>
        <v>0</v>
      </c>
      <c r="E93" s="1082">
        <f t="shared" si="17"/>
        <v>0</v>
      </c>
      <c r="F93" s="1082">
        <f t="shared" si="17"/>
        <v>5479</v>
      </c>
      <c r="G93" s="1082">
        <f t="shared" si="17"/>
        <v>5479</v>
      </c>
      <c r="H93" s="1082">
        <f t="shared" si="17"/>
        <v>0</v>
      </c>
      <c r="I93" s="1082">
        <f t="shared" si="17"/>
        <v>0</v>
      </c>
      <c r="J93" s="1082">
        <f t="shared" si="17"/>
        <v>0</v>
      </c>
      <c r="K93" s="1082">
        <f t="shared" si="17"/>
        <v>5601</v>
      </c>
      <c r="L93" s="1082">
        <f t="shared" si="15"/>
        <v>5601</v>
      </c>
      <c r="M93" s="1117">
        <f t="shared" si="16"/>
        <v>102.2</v>
      </c>
    </row>
    <row r="94" spans="1:13" ht="10.5" customHeight="1">
      <c r="A94" s="1388" t="s">
        <v>493</v>
      </c>
      <c r="B94" s="1388"/>
      <c r="C94" s="1388"/>
      <c r="D94" s="1388"/>
      <c r="E94" s="1388"/>
      <c r="F94" s="1388"/>
      <c r="G94" s="1388"/>
      <c r="H94" s="1388"/>
      <c r="I94" s="1388"/>
      <c r="J94" s="1388"/>
      <c r="K94" s="1388"/>
      <c r="L94" s="1388"/>
      <c r="M94" s="1388"/>
    </row>
    <row r="95" spans="1:13" ht="6" customHeight="1">
      <c r="A95" s="1105"/>
      <c r="B95" s="1105"/>
      <c r="C95" s="1105"/>
      <c r="D95" s="1105"/>
      <c r="E95" s="1105"/>
      <c r="F95" s="1105"/>
      <c r="G95" s="1105"/>
      <c r="H95" s="1105"/>
      <c r="I95" s="1105"/>
      <c r="J95" s="1105"/>
      <c r="K95" s="1105"/>
      <c r="L95" s="1105"/>
      <c r="M95" s="1105"/>
    </row>
    <row r="96" spans="1:13" ht="15" customHeight="1">
      <c r="A96" s="1389" t="s">
        <v>500</v>
      </c>
      <c r="B96" s="1389"/>
      <c r="C96" s="1389"/>
      <c r="D96" s="1389"/>
      <c r="E96" s="1389"/>
      <c r="F96" s="1389"/>
      <c r="G96" s="1389"/>
      <c r="H96" s="1389"/>
      <c r="I96" s="1389"/>
      <c r="J96" s="1389"/>
      <c r="K96" s="1389"/>
      <c r="L96" s="1389"/>
      <c r="M96" s="1389"/>
    </row>
    <row r="97" spans="1:13" ht="12" customHeight="1" thickBot="1">
      <c r="A97" s="1106"/>
      <c r="B97" s="1106"/>
      <c r="C97" s="1106"/>
      <c r="D97" s="1106"/>
      <c r="E97" s="1106"/>
      <c r="F97" s="1106"/>
      <c r="G97" s="1106"/>
      <c r="H97" s="1106"/>
      <c r="I97" s="1106"/>
      <c r="J97" s="1106"/>
      <c r="K97" s="1106"/>
      <c r="L97" s="1390" t="s">
        <v>635</v>
      </c>
      <c r="M97" s="1390"/>
    </row>
    <row r="98" spans="1:13" ht="13.5" thickBot="1">
      <c r="A98" s="1391" t="s">
        <v>494</v>
      </c>
      <c r="B98" s="1392"/>
      <c r="C98" s="1392"/>
      <c r="D98" s="1392"/>
      <c r="E98" s="1392"/>
      <c r="F98" s="1392"/>
      <c r="G98" s="1392"/>
      <c r="H98" s="1392"/>
      <c r="I98" s="1392"/>
      <c r="J98" s="1392"/>
      <c r="K98" s="1107" t="s">
        <v>1221</v>
      </c>
      <c r="L98" s="1107" t="s">
        <v>1222</v>
      </c>
      <c r="M98" s="1107" t="s">
        <v>1186</v>
      </c>
    </row>
    <row r="99" spans="1:13" ht="12.75">
      <c r="A99" s="1401"/>
      <c r="B99" s="1402"/>
      <c r="C99" s="1402"/>
      <c r="D99" s="1402"/>
      <c r="E99" s="1402"/>
      <c r="F99" s="1402"/>
      <c r="G99" s="1402"/>
      <c r="H99" s="1402"/>
      <c r="I99" s="1402"/>
      <c r="J99" s="1402"/>
      <c r="K99" s="1108"/>
      <c r="L99" s="1109"/>
      <c r="M99" s="1109"/>
    </row>
    <row r="100" spans="1:13" ht="13.5" thickBot="1">
      <c r="A100" s="1404"/>
      <c r="B100" s="1405"/>
      <c r="C100" s="1405"/>
      <c r="D100" s="1405"/>
      <c r="E100" s="1405"/>
      <c r="F100" s="1405"/>
      <c r="G100" s="1405"/>
      <c r="H100" s="1405"/>
      <c r="I100" s="1405"/>
      <c r="J100" s="1405"/>
      <c r="K100" s="1110"/>
      <c r="L100" s="1100"/>
      <c r="M100" s="1100"/>
    </row>
    <row r="101" spans="1:13" ht="13.5" thickBot="1">
      <c r="A101" s="1407" t="s">
        <v>1154</v>
      </c>
      <c r="B101" s="1408"/>
      <c r="C101" s="1408"/>
      <c r="D101" s="1408"/>
      <c r="E101" s="1408"/>
      <c r="F101" s="1408"/>
      <c r="G101" s="1408"/>
      <c r="H101" s="1408"/>
      <c r="I101" s="1408"/>
      <c r="J101" s="1408"/>
      <c r="K101" s="1111">
        <f>SUM(K99:K100)</f>
        <v>0</v>
      </c>
      <c r="L101" s="1111">
        <f>SUM(L99:L100)</f>
        <v>0</v>
      </c>
      <c r="M101" s="1111">
        <f>SUM(M99:M100)</f>
        <v>0</v>
      </c>
    </row>
    <row r="102" spans="1:13" ht="12.75">
      <c r="A102" s="1112"/>
      <c r="B102" s="1112"/>
      <c r="C102" s="1112"/>
      <c r="D102" s="1112"/>
      <c r="E102" s="1112"/>
      <c r="F102" s="1112"/>
      <c r="G102" s="1112"/>
      <c r="H102" s="1112"/>
      <c r="I102" s="1112"/>
      <c r="J102" s="1112"/>
      <c r="K102" s="1113"/>
      <c r="L102" s="1113"/>
      <c r="M102" s="1113"/>
    </row>
    <row r="103" spans="1:13" ht="33" customHeight="1">
      <c r="A103" s="1410" t="s">
        <v>495</v>
      </c>
      <c r="B103" s="1410"/>
      <c r="C103" s="1410"/>
      <c r="D103" s="1411" t="s">
        <v>581</v>
      </c>
      <c r="E103" s="1411"/>
      <c r="F103" s="1411"/>
      <c r="G103" s="1411"/>
      <c r="H103" s="1411"/>
      <c r="I103" s="1411"/>
      <c r="J103" s="1411"/>
      <c r="K103" s="1411"/>
      <c r="L103" s="1411"/>
      <c r="M103" s="1411"/>
    </row>
    <row r="104" spans="1:13" s="996" customFormat="1" ht="15.75" thickBot="1">
      <c r="A104" s="1053"/>
      <c r="B104" s="1053"/>
      <c r="C104" s="1053"/>
      <c r="D104" s="1053"/>
      <c r="E104" s="1053"/>
      <c r="F104" s="1053"/>
      <c r="G104" s="1053"/>
      <c r="H104" s="1053"/>
      <c r="I104" s="1053"/>
      <c r="J104" s="1053"/>
      <c r="K104" s="1053"/>
      <c r="L104" s="1390" t="s">
        <v>635</v>
      </c>
      <c r="M104" s="1390"/>
    </row>
    <row r="105" spans="1:13" s="996" customFormat="1" ht="17.25" customHeight="1" thickBot="1">
      <c r="A105" s="1395" t="s">
        <v>473</v>
      </c>
      <c r="B105" s="1398" t="s">
        <v>474</v>
      </c>
      <c r="C105" s="1398"/>
      <c r="D105" s="1398"/>
      <c r="E105" s="1398"/>
      <c r="F105" s="1398"/>
      <c r="G105" s="1398"/>
      <c r="H105" s="1398"/>
      <c r="I105" s="1398"/>
      <c r="J105" s="1361" t="s">
        <v>1186</v>
      </c>
      <c r="K105" s="1361"/>
      <c r="L105" s="1361"/>
      <c r="M105" s="1361"/>
    </row>
    <row r="106" spans="1:13" s="952" customFormat="1" ht="18" customHeight="1" thickBot="1">
      <c r="A106" s="1396"/>
      <c r="B106" s="1387" t="s">
        <v>1221</v>
      </c>
      <c r="C106" s="1386" t="s">
        <v>1222</v>
      </c>
      <c r="D106" s="1400" t="s">
        <v>475</v>
      </c>
      <c r="E106" s="1400"/>
      <c r="F106" s="1400"/>
      <c r="G106" s="1400"/>
      <c r="H106" s="1400"/>
      <c r="I106" s="1400"/>
      <c r="J106" s="1399"/>
      <c r="K106" s="1399"/>
      <c r="L106" s="1399"/>
      <c r="M106" s="1399"/>
    </row>
    <row r="107" spans="1:13" s="952" customFormat="1" ht="18" customHeight="1" thickBot="1">
      <c r="A107" s="1396"/>
      <c r="B107" s="1387"/>
      <c r="C107" s="1386"/>
      <c r="D107" s="1054" t="s">
        <v>1221</v>
      </c>
      <c r="E107" s="1054" t="s">
        <v>1222</v>
      </c>
      <c r="F107" s="1054" t="s">
        <v>1221</v>
      </c>
      <c r="G107" s="1054" t="s">
        <v>1222</v>
      </c>
      <c r="H107" s="1054" t="s">
        <v>1221</v>
      </c>
      <c r="I107" s="1054" t="s">
        <v>1222</v>
      </c>
      <c r="J107" s="1399"/>
      <c r="K107" s="1399"/>
      <c r="L107" s="1399"/>
      <c r="M107" s="1399"/>
    </row>
    <row r="108" spans="1:13" s="956" customFormat="1" ht="42.75" customHeight="1" thickBot="1">
      <c r="A108" s="1397"/>
      <c r="B108" s="1386" t="s">
        <v>476</v>
      </c>
      <c r="C108" s="1386"/>
      <c r="D108" s="1386" t="s">
        <v>496</v>
      </c>
      <c r="E108" s="1386"/>
      <c r="F108" s="1386" t="s">
        <v>497</v>
      </c>
      <c r="G108" s="1386"/>
      <c r="H108" s="1387" t="s">
        <v>498</v>
      </c>
      <c r="I108" s="1387"/>
      <c r="J108" s="1055" t="s">
        <v>496</v>
      </c>
      <c r="K108" s="1054" t="s">
        <v>497</v>
      </c>
      <c r="L108" s="1055" t="s">
        <v>477</v>
      </c>
      <c r="M108" s="1054" t="s">
        <v>499</v>
      </c>
    </row>
    <row r="109" spans="1:13" s="956" customFormat="1" ht="13.5" customHeight="1" thickBot="1">
      <c r="A109" s="1056">
        <v>1</v>
      </c>
      <c r="B109" s="1055">
        <v>2</v>
      </c>
      <c r="C109" s="1055">
        <v>3</v>
      </c>
      <c r="D109" s="1057">
        <v>4</v>
      </c>
      <c r="E109" s="1054">
        <v>5</v>
      </c>
      <c r="F109" s="1054">
        <v>6</v>
      </c>
      <c r="G109" s="1054">
        <v>7</v>
      </c>
      <c r="H109" s="1055">
        <v>8</v>
      </c>
      <c r="I109" s="1057">
        <v>9</v>
      </c>
      <c r="J109" s="1057">
        <v>10</v>
      </c>
      <c r="K109" s="1057">
        <v>11</v>
      </c>
      <c r="L109" s="1057" t="s">
        <v>478</v>
      </c>
      <c r="M109" s="1058" t="s">
        <v>479</v>
      </c>
    </row>
    <row r="110" spans="1:13" ht="12.75" customHeight="1">
      <c r="A110" s="1059" t="s">
        <v>480</v>
      </c>
      <c r="B110" s="1060"/>
      <c r="C110" s="1061"/>
      <c r="D110" s="1061"/>
      <c r="E110" s="1091"/>
      <c r="F110" s="1061"/>
      <c r="G110" s="1061"/>
      <c r="H110" s="1062"/>
      <c r="I110" s="1062"/>
      <c r="J110" s="1062"/>
      <c r="K110" s="1062"/>
      <c r="L110" s="1063">
        <f aca="true" t="shared" si="18" ref="L110:L117">J110+K110</f>
        <v>0</v>
      </c>
      <c r="M110" s="1064">
        <f aca="true" t="shared" si="19" ref="M110:M117">IF((C110&lt;&gt;0),ROUND((L110/C110)*100,1),"")</f>
      </c>
    </row>
    <row r="111" spans="1:13" ht="12.75" customHeight="1">
      <c r="A111" s="1065" t="s">
        <v>481</v>
      </c>
      <c r="B111" s="1066"/>
      <c r="C111" s="1067"/>
      <c r="D111" s="1067"/>
      <c r="E111" s="1067"/>
      <c r="F111" s="1067"/>
      <c r="G111" s="1067"/>
      <c r="H111" s="1067"/>
      <c r="I111" s="1067"/>
      <c r="J111" s="1067"/>
      <c r="K111" s="1067"/>
      <c r="L111" s="1068">
        <f t="shared" si="18"/>
        <v>0</v>
      </c>
      <c r="M111" s="1069">
        <f t="shared" si="19"/>
      </c>
    </row>
    <row r="112" spans="1:13" ht="12.75" customHeight="1">
      <c r="A112" s="1070" t="s">
        <v>482</v>
      </c>
      <c r="B112" s="1071">
        <v>7786</v>
      </c>
      <c r="C112" s="1072">
        <v>7786</v>
      </c>
      <c r="D112" s="1072"/>
      <c r="E112" s="1072"/>
      <c r="F112" s="1072">
        <v>2600</v>
      </c>
      <c r="G112" s="1072">
        <v>2600</v>
      </c>
      <c r="H112" s="1072">
        <v>5186</v>
      </c>
      <c r="I112" s="1072">
        <v>5186</v>
      </c>
      <c r="J112" s="1072"/>
      <c r="K112" s="1072">
        <v>1947</v>
      </c>
      <c r="L112" s="1068">
        <f t="shared" si="18"/>
        <v>1947</v>
      </c>
      <c r="M112" s="1073">
        <f t="shared" si="19"/>
        <v>25</v>
      </c>
    </row>
    <row r="113" spans="1:13" ht="12.75" customHeight="1">
      <c r="A113" s="1070" t="s">
        <v>483</v>
      </c>
      <c r="B113" s="1071"/>
      <c r="C113" s="1072"/>
      <c r="D113" s="1072"/>
      <c r="E113" s="1072"/>
      <c r="F113" s="1072"/>
      <c r="G113" s="1072"/>
      <c r="H113" s="1072"/>
      <c r="I113" s="1072"/>
      <c r="J113" s="1072"/>
      <c r="K113" s="1072"/>
      <c r="L113" s="1068">
        <f t="shared" si="18"/>
        <v>0</v>
      </c>
      <c r="M113" s="1073">
        <f t="shared" si="19"/>
      </c>
    </row>
    <row r="114" spans="1:13" ht="12.75" customHeight="1">
      <c r="A114" s="1070" t="s">
        <v>484</v>
      </c>
      <c r="B114" s="1071"/>
      <c r="C114" s="1072"/>
      <c r="D114" s="1072"/>
      <c r="E114" s="1072"/>
      <c r="F114" s="1072"/>
      <c r="G114" s="1072"/>
      <c r="H114" s="1072"/>
      <c r="I114" s="1072"/>
      <c r="J114" s="1072"/>
      <c r="K114" s="1072"/>
      <c r="L114" s="1068">
        <f t="shared" si="18"/>
        <v>0</v>
      </c>
      <c r="M114" s="1073">
        <f t="shared" si="19"/>
      </c>
    </row>
    <row r="115" spans="1:13" ht="12.75" customHeight="1">
      <c r="A115" s="1070" t="s">
        <v>485</v>
      </c>
      <c r="B115" s="1071"/>
      <c r="C115" s="1072"/>
      <c r="D115" s="1072"/>
      <c r="E115" s="1072"/>
      <c r="F115" s="1072"/>
      <c r="G115" s="1072"/>
      <c r="H115" s="1074"/>
      <c r="I115" s="1074"/>
      <c r="J115" s="1074"/>
      <c r="K115" s="1074"/>
      <c r="L115" s="1068">
        <f t="shared" si="18"/>
        <v>0</v>
      </c>
      <c r="M115" s="1075">
        <f t="shared" si="19"/>
      </c>
    </row>
    <row r="116" spans="1:13" ht="12.75" customHeight="1" thickBot="1">
      <c r="A116" s="1076"/>
      <c r="B116" s="1077"/>
      <c r="C116" s="1078"/>
      <c r="D116" s="1078"/>
      <c r="E116" s="1078"/>
      <c r="F116" s="1078"/>
      <c r="G116" s="1078"/>
      <c r="H116" s="1078"/>
      <c r="I116" s="1078"/>
      <c r="J116" s="1078"/>
      <c r="K116" s="1078"/>
      <c r="L116" s="1079">
        <f t="shared" si="18"/>
        <v>0</v>
      </c>
      <c r="M116" s="1080">
        <f t="shared" si="19"/>
      </c>
    </row>
    <row r="117" spans="1:13" ht="12.75" customHeight="1" thickBot="1">
      <c r="A117" s="1081" t="s">
        <v>486</v>
      </c>
      <c r="B117" s="1082">
        <f aca="true" t="shared" si="20" ref="B117:K117">B110+SUM(B112:B116)</f>
        <v>7786</v>
      </c>
      <c r="C117" s="1082">
        <f t="shared" si="20"/>
        <v>7786</v>
      </c>
      <c r="D117" s="1082">
        <f t="shared" si="20"/>
        <v>0</v>
      </c>
      <c r="E117" s="1082">
        <f t="shared" si="20"/>
        <v>0</v>
      </c>
      <c r="F117" s="1082">
        <f t="shared" si="20"/>
        <v>2600</v>
      </c>
      <c r="G117" s="1082">
        <f t="shared" si="20"/>
        <v>2600</v>
      </c>
      <c r="H117" s="1082">
        <f t="shared" si="20"/>
        <v>5186</v>
      </c>
      <c r="I117" s="1082">
        <f t="shared" si="20"/>
        <v>5186</v>
      </c>
      <c r="J117" s="1082">
        <f t="shared" si="20"/>
        <v>0</v>
      </c>
      <c r="K117" s="1082">
        <f t="shared" si="20"/>
        <v>1947</v>
      </c>
      <c r="L117" s="1082">
        <f t="shared" si="18"/>
        <v>1947</v>
      </c>
      <c r="M117" s="1083">
        <f t="shared" si="19"/>
        <v>25</v>
      </c>
    </row>
    <row r="118" spans="1:13" ht="9.75" customHeight="1">
      <c r="A118" s="1084"/>
      <c r="B118" s="1085"/>
      <c r="C118" s="1086"/>
      <c r="D118" s="1086"/>
      <c r="E118" s="1086"/>
      <c r="F118" s="1086"/>
      <c r="G118" s="1086"/>
      <c r="H118" s="1086"/>
      <c r="I118" s="1086"/>
      <c r="J118" s="1086"/>
      <c r="K118" s="1086"/>
      <c r="L118" s="1086"/>
      <c r="M118" s="1086"/>
    </row>
    <row r="119" spans="1:13" ht="13.5" customHeight="1" thickBot="1">
      <c r="A119" s="1087" t="s">
        <v>487</v>
      </c>
      <c r="B119" s="1088"/>
      <c r="C119" s="1089"/>
      <c r="D119" s="1089"/>
      <c r="E119" s="1089"/>
      <c r="F119" s="1089"/>
      <c r="G119" s="1089"/>
      <c r="H119" s="1089"/>
      <c r="I119" s="1089"/>
      <c r="J119" s="1089"/>
      <c r="K119" s="1089"/>
      <c r="L119" s="1089"/>
      <c r="M119" s="1089"/>
    </row>
    <row r="120" spans="1:13" ht="12.75" customHeight="1">
      <c r="A120" s="1090" t="s">
        <v>488</v>
      </c>
      <c r="B120" s="1060"/>
      <c r="C120" s="1061"/>
      <c r="D120" s="1061"/>
      <c r="E120" s="1091"/>
      <c r="F120" s="1061"/>
      <c r="G120" s="1061"/>
      <c r="H120" s="1092"/>
      <c r="I120" s="1092"/>
      <c r="J120" s="1092"/>
      <c r="K120" s="1092"/>
      <c r="L120" s="1093">
        <f aca="true" t="shared" si="21" ref="L120:L127">J120+K120</f>
        <v>0</v>
      </c>
      <c r="M120" s="1115">
        <f aca="true" t="shared" si="22" ref="M120:M127">IF((C120&lt;&gt;0),ROUND((L120/C120)*100,1),"")</f>
      </c>
    </row>
    <row r="121" spans="1:13" ht="12.75" customHeight="1">
      <c r="A121" s="1094" t="s">
        <v>489</v>
      </c>
      <c r="B121" s="1066"/>
      <c r="C121" s="1072"/>
      <c r="D121" s="1072"/>
      <c r="E121" s="1072"/>
      <c r="F121" s="1072"/>
      <c r="G121" s="1072"/>
      <c r="H121" s="1095"/>
      <c r="I121" s="1095"/>
      <c r="J121" s="1095"/>
      <c r="K121" s="1095"/>
      <c r="L121" s="1068">
        <f t="shared" si="21"/>
        <v>0</v>
      </c>
      <c r="M121" s="1096">
        <f t="shared" si="22"/>
      </c>
    </row>
    <row r="122" spans="1:13" ht="12.75" customHeight="1">
      <c r="A122" s="1094" t="s">
        <v>490</v>
      </c>
      <c r="B122" s="1071">
        <v>7786</v>
      </c>
      <c r="C122" s="1072">
        <v>7786</v>
      </c>
      <c r="D122" s="1072"/>
      <c r="E122" s="1072"/>
      <c r="F122" s="1072">
        <v>2600</v>
      </c>
      <c r="G122" s="1072">
        <v>2600</v>
      </c>
      <c r="H122" s="1095">
        <v>5186</v>
      </c>
      <c r="I122" s="1095">
        <v>5186</v>
      </c>
      <c r="J122" s="1095"/>
      <c r="K122" s="1095">
        <v>1936</v>
      </c>
      <c r="L122" s="1068">
        <f t="shared" si="21"/>
        <v>1936</v>
      </c>
      <c r="M122" s="1073">
        <f t="shared" si="22"/>
        <v>24.9</v>
      </c>
    </row>
    <row r="123" spans="1:13" ht="12.75" customHeight="1">
      <c r="A123" s="1094" t="s">
        <v>491</v>
      </c>
      <c r="B123" s="1071"/>
      <c r="C123" s="1072"/>
      <c r="D123" s="1072"/>
      <c r="E123" s="1072"/>
      <c r="F123" s="1072"/>
      <c r="G123" s="1072"/>
      <c r="H123" s="1095"/>
      <c r="I123" s="1095"/>
      <c r="J123" s="1095"/>
      <c r="K123" s="1095"/>
      <c r="L123" s="1068">
        <f t="shared" si="21"/>
        <v>0</v>
      </c>
      <c r="M123" s="1096">
        <f t="shared" si="22"/>
      </c>
    </row>
    <row r="124" spans="1:13" ht="12.75" customHeight="1">
      <c r="A124" s="1097"/>
      <c r="B124" s="1071"/>
      <c r="C124" s="1072"/>
      <c r="D124" s="1072"/>
      <c r="E124" s="1072"/>
      <c r="F124" s="1072"/>
      <c r="G124" s="1072"/>
      <c r="H124" s="1095"/>
      <c r="I124" s="1095"/>
      <c r="J124" s="1095"/>
      <c r="K124" s="1095"/>
      <c r="L124" s="1068">
        <f t="shared" si="21"/>
        <v>0</v>
      </c>
      <c r="M124" s="1096">
        <f t="shared" si="22"/>
      </c>
    </row>
    <row r="125" spans="1:13" ht="12.75" customHeight="1">
      <c r="A125" s="1097"/>
      <c r="B125" s="1071"/>
      <c r="C125" s="1072"/>
      <c r="D125" s="1072"/>
      <c r="E125" s="1072"/>
      <c r="F125" s="1072"/>
      <c r="G125" s="1072"/>
      <c r="H125" s="1095"/>
      <c r="I125" s="1095"/>
      <c r="J125" s="1095"/>
      <c r="K125" s="1095"/>
      <c r="L125" s="1068">
        <f t="shared" si="21"/>
        <v>0</v>
      </c>
      <c r="M125" s="1098">
        <f t="shared" si="22"/>
      </c>
    </row>
    <row r="126" spans="1:13" ht="12.75" customHeight="1" thickBot="1">
      <c r="A126" s="1099"/>
      <c r="B126" s="1077"/>
      <c r="C126" s="1078"/>
      <c r="D126" s="1078"/>
      <c r="E126" s="1078"/>
      <c r="F126" s="1078"/>
      <c r="G126" s="1078"/>
      <c r="H126" s="1100"/>
      <c r="I126" s="1100"/>
      <c r="J126" s="1100"/>
      <c r="K126" s="1100"/>
      <c r="L126" s="1101">
        <f t="shared" si="21"/>
        <v>0</v>
      </c>
      <c r="M126" s="1102">
        <f t="shared" si="22"/>
      </c>
    </row>
    <row r="127" spans="1:13" ht="13.5" customHeight="1" thickBot="1">
      <c r="A127" s="1103" t="s">
        <v>492</v>
      </c>
      <c r="B127" s="1082">
        <f aca="true" t="shared" si="23" ref="B127:K127">SUM(B120:B126)</f>
        <v>7786</v>
      </c>
      <c r="C127" s="1082">
        <f t="shared" si="23"/>
        <v>7786</v>
      </c>
      <c r="D127" s="1082">
        <f t="shared" si="23"/>
        <v>0</v>
      </c>
      <c r="E127" s="1082">
        <f t="shared" si="23"/>
        <v>0</v>
      </c>
      <c r="F127" s="1082">
        <f t="shared" si="23"/>
        <v>2600</v>
      </c>
      <c r="G127" s="1082">
        <f t="shared" si="23"/>
        <v>2600</v>
      </c>
      <c r="H127" s="1082">
        <f t="shared" si="23"/>
        <v>5186</v>
      </c>
      <c r="I127" s="1082">
        <f t="shared" si="23"/>
        <v>5186</v>
      </c>
      <c r="J127" s="1082">
        <f t="shared" si="23"/>
        <v>0</v>
      </c>
      <c r="K127" s="1082">
        <f t="shared" si="23"/>
        <v>1936</v>
      </c>
      <c r="L127" s="1082">
        <f t="shared" si="21"/>
        <v>1936</v>
      </c>
      <c r="M127" s="1117">
        <f t="shared" si="22"/>
        <v>24.9</v>
      </c>
    </row>
    <row r="128" spans="1:13" ht="10.5" customHeight="1">
      <c r="A128" s="1388" t="s">
        <v>493</v>
      </c>
      <c r="B128" s="1388"/>
      <c r="C128" s="1388"/>
      <c r="D128" s="1388"/>
      <c r="E128" s="1388"/>
      <c r="F128" s="1388"/>
      <c r="G128" s="1388"/>
      <c r="H128" s="1388"/>
      <c r="I128" s="1388"/>
      <c r="J128" s="1388"/>
      <c r="K128" s="1388"/>
      <c r="L128" s="1388"/>
      <c r="M128" s="1388"/>
    </row>
    <row r="129" spans="1:13" ht="6" customHeight="1">
      <c r="A129" s="1105"/>
      <c r="B129" s="1105"/>
      <c r="C129" s="1105"/>
      <c r="D129" s="1105"/>
      <c r="E129" s="1105"/>
      <c r="F129" s="1105"/>
      <c r="G129" s="1105"/>
      <c r="H129" s="1105"/>
      <c r="I129" s="1105"/>
      <c r="J129" s="1105"/>
      <c r="K129" s="1105"/>
      <c r="L129" s="1105"/>
      <c r="M129" s="1105"/>
    </row>
    <row r="130" spans="1:13" ht="15" customHeight="1">
      <c r="A130" s="1389" t="s">
        <v>500</v>
      </c>
      <c r="B130" s="1389"/>
      <c r="C130" s="1389"/>
      <c r="D130" s="1389"/>
      <c r="E130" s="1389"/>
      <c r="F130" s="1389"/>
      <c r="G130" s="1389"/>
      <c r="H130" s="1389"/>
      <c r="I130" s="1389"/>
      <c r="J130" s="1389"/>
      <c r="K130" s="1389"/>
      <c r="L130" s="1389"/>
      <c r="M130" s="1389"/>
    </row>
    <row r="131" spans="1:13" ht="12" customHeight="1" thickBot="1">
      <c r="A131" s="1106"/>
      <c r="B131" s="1106"/>
      <c r="C131" s="1106"/>
      <c r="D131" s="1106"/>
      <c r="E131" s="1106"/>
      <c r="F131" s="1106"/>
      <c r="G131" s="1106"/>
      <c r="H131" s="1106"/>
      <c r="I131" s="1106"/>
      <c r="J131" s="1106"/>
      <c r="K131" s="1106"/>
      <c r="L131" s="1390" t="s">
        <v>635</v>
      </c>
      <c r="M131" s="1390"/>
    </row>
    <row r="132" spans="1:13" ht="13.5" thickBot="1">
      <c r="A132" s="1391" t="s">
        <v>494</v>
      </c>
      <c r="B132" s="1392"/>
      <c r="C132" s="1392"/>
      <c r="D132" s="1392"/>
      <c r="E132" s="1392"/>
      <c r="F132" s="1392"/>
      <c r="G132" s="1392"/>
      <c r="H132" s="1392"/>
      <c r="I132" s="1392"/>
      <c r="J132" s="1392"/>
      <c r="K132" s="1107" t="s">
        <v>1221</v>
      </c>
      <c r="L132" s="1107" t="s">
        <v>1222</v>
      </c>
      <c r="M132" s="1107" t="s">
        <v>1186</v>
      </c>
    </row>
    <row r="133" spans="1:13" ht="12.75">
      <c r="A133" s="1401"/>
      <c r="B133" s="1402"/>
      <c r="C133" s="1402"/>
      <c r="D133" s="1402"/>
      <c r="E133" s="1402"/>
      <c r="F133" s="1402"/>
      <c r="G133" s="1402"/>
      <c r="H133" s="1402"/>
      <c r="I133" s="1402"/>
      <c r="J133" s="1402"/>
      <c r="K133" s="1108"/>
      <c r="L133" s="1109"/>
      <c r="M133" s="1109"/>
    </row>
    <row r="134" spans="1:13" ht="13.5" thickBot="1">
      <c r="A134" s="1404"/>
      <c r="B134" s="1405"/>
      <c r="C134" s="1405"/>
      <c r="D134" s="1405"/>
      <c r="E134" s="1405"/>
      <c r="F134" s="1405"/>
      <c r="G134" s="1405"/>
      <c r="H134" s="1405"/>
      <c r="I134" s="1405"/>
      <c r="J134" s="1405"/>
      <c r="K134" s="1110"/>
      <c r="L134" s="1100"/>
      <c r="M134" s="1100"/>
    </row>
    <row r="135" spans="1:13" ht="13.5" thickBot="1">
      <c r="A135" s="1407" t="s">
        <v>1154</v>
      </c>
      <c r="B135" s="1408"/>
      <c r="C135" s="1408"/>
      <c r="D135" s="1408"/>
      <c r="E135" s="1408"/>
      <c r="F135" s="1408"/>
      <c r="G135" s="1408"/>
      <c r="H135" s="1408"/>
      <c r="I135" s="1408"/>
      <c r="J135" s="1408"/>
      <c r="K135" s="1111">
        <f>SUM(K133:K134)</f>
        <v>0</v>
      </c>
      <c r="L135" s="1111">
        <f>SUM(L133:L134)</f>
        <v>0</v>
      </c>
      <c r="M135" s="1111">
        <f>SUM(M133:M134)</f>
        <v>0</v>
      </c>
    </row>
    <row r="136" spans="1:13" ht="12.75">
      <c r="A136" s="1112"/>
      <c r="B136" s="1112"/>
      <c r="C136" s="1112"/>
      <c r="D136" s="1112"/>
      <c r="E136" s="1112"/>
      <c r="F136" s="1112"/>
      <c r="G136" s="1112"/>
      <c r="H136" s="1112"/>
      <c r="I136" s="1112"/>
      <c r="J136" s="1112"/>
      <c r="K136" s="1113"/>
      <c r="L136" s="1113"/>
      <c r="M136" s="1113"/>
    </row>
    <row r="137" spans="1:13" ht="15.75" customHeight="1">
      <c r="A137" s="1410" t="s">
        <v>495</v>
      </c>
      <c r="B137" s="1410"/>
      <c r="C137" s="1410"/>
      <c r="D137" s="1411" t="s">
        <v>582</v>
      </c>
      <c r="E137" s="1411"/>
      <c r="F137" s="1411"/>
      <c r="G137" s="1411"/>
      <c r="H137" s="1411"/>
      <c r="I137" s="1411"/>
      <c r="J137" s="1411"/>
      <c r="K137" s="1411"/>
      <c r="L137" s="1411"/>
      <c r="M137" s="1411"/>
    </row>
    <row r="138" spans="1:13" s="996" customFormat="1" ht="15.75" thickBot="1">
      <c r="A138" s="1053"/>
      <c r="B138" s="1053"/>
      <c r="C138" s="1053"/>
      <c r="D138" s="1053"/>
      <c r="E138" s="1053"/>
      <c r="F138" s="1053"/>
      <c r="G138" s="1053"/>
      <c r="H138" s="1053"/>
      <c r="I138" s="1053"/>
      <c r="J138" s="1053"/>
      <c r="K138" s="1053"/>
      <c r="L138" s="1390" t="s">
        <v>635</v>
      </c>
      <c r="M138" s="1390"/>
    </row>
    <row r="139" spans="1:13" s="996" customFormat="1" ht="17.25" customHeight="1" thickBot="1">
      <c r="A139" s="1395" t="s">
        <v>473</v>
      </c>
      <c r="B139" s="1398" t="s">
        <v>474</v>
      </c>
      <c r="C139" s="1398"/>
      <c r="D139" s="1398"/>
      <c r="E139" s="1398"/>
      <c r="F139" s="1398"/>
      <c r="G139" s="1398"/>
      <c r="H139" s="1398"/>
      <c r="I139" s="1398"/>
      <c r="J139" s="1361" t="s">
        <v>1186</v>
      </c>
      <c r="K139" s="1361"/>
      <c r="L139" s="1361"/>
      <c r="M139" s="1361"/>
    </row>
    <row r="140" spans="1:13" s="952" customFormat="1" ht="18" customHeight="1" thickBot="1">
      <c r="A140" s="1396"/>
      <c r="B140" s="1387" t="s">
        <v>1221</v>
      </c>
      <c r="C140" s="1386" t="s">
        <v>1222</v>
      </c>
      <c r="D140" s="1400" t="s">
        <v>475</v>
      </c>
      <c r="E140" s="1400"/>
      <c r="F140" s="1400"/>
      <c r="G140" s="1400"/>
      <c r="H140" s="1400"/>
      <c r="I140" s="1400"/>
      <c r="J140" s="1399"/>
      <c r="K140" s="1399"/>
      <c r="L140" s="1399"/>
      <c r="M140" s="1399"/>
    </row>
    <row r="141" spans="1:13" s="952" customFormat="1" ht="18" customHeight="1" thickBot="1">
      <c r="A141" s="1396"/>
      <c r="B141" s="1387"/>
      <c r="C141" s="1386"/>
      <c r="D141" s="1054" t="s">
        <v>1221</v>
      </c>
      <c r="E141" s="1054" t="s">
        <v>1222</v>
      </c>
      <c r="F141" s="1054" t="s">
        <v>1221</v>
      </c>
      <c r="G141" s="1054" t="s">
        <v>1222</v>
      </c>
      <c r="H141" s="1054" t="s">
        <v>1221</v>
      </c>
      <c r="I141" s="1054" t="s">
        <v>1222</v>
      </c>
      <c r="J141" s="1399"/>
      <c r="K141" s="1399"/>
      <c r="L141" s="1399"/>
      <c r="M141" s="1399"/>
    </row>
    <row r="142" spans="1:13" s="956" customFormat="1" ht="42.75" customHeight="1" thickBot="1">
      <c r="A142" s="1397"/>
      <c r="B142" s="1386" t="s">
        <v>476</v>
      </c>
      <c r="C142" s="1386"/>
      <c r="D142" s="1386" t="s">
        <v>496</v>
      </c>
      <c r="E142" s="1386"/>
      <c r="F142" s="1386" t="s">
        <v>497</v>
      </c>
      <c r="G142" s="1386"/>
      <c r="H142" s="1387" t="s">
        <v>498</v>
      </c>
      <c r="I142" s="1387"/>
      <c r="J142" s="1055" t="s">
        <v>496</v>
      </c>
      <c r="K142" s="1054" t="s">
        <v>497</v>
      </c>
      <c r="L142" s="1055" t="s">
        <v>477</v>
      </c>
      <c r="M142" s="1054" t="s">
        <v>499</v>
      </c>
    </row>
    <row r="143" spans="1:13" s="956" customFormat="1" ht="13.5" customHeight="1" thickBot="1">
      <c r="A143" s="1056">
        <v>1</v>
      </c>
      <c r="B143" s="1055">
        <v>2</v>
      </c>
      <c r="C143" s="1055">
        <v>3</v>
      </c>
      <c r="D143" s="1057">
        <v>4</v>
      </c>
      <c r="E143" s="1054">
        <v>5</v>
      </c>
      <c r="F143" s="1054">
        <v>6</v>
      </c>
      <c r="G143" s="1054">
        <v>7</v>
      </c>
      <c r="H143" s="1055">
        <v>8</v>
      </c>
      <c r="I143" s="1057">
        <v>9</v>
      </c>
      <c r="J143" s="1057">
        <v>10</v>
      </c>
      <c r="K143" s="1057">
        <v>11</v>
      </c>
      <c r="L143" s="1057" t="s">
        <v>478</v>
      </c>
      <c r="M143" s="1058" t="s">
        <v>479</v>
      </c>
    </row>
    <row r="144" spans="1:13" ht="12.75" customHeight="1">
      <c r="A144" s="1059" t="s">
        <v>480</v>
      </c>
      <c r="B144" s="1060"/>
      <c r="C144" s="1061"/>
      <c r="D144" s="1061"/>
      <c r="E144" s="1091"/>
      <c r="F144" s="1061"/>
      <c r="G144" s="1061"/>
      <c r="H144" s="1062"/>
      <c r="I144" s="1062"/>
      <c r="J144" s="1062"/>
      <c r="K144" s="1062"/>
      <c r="L144" s="1063">
        <f aca="true" t="shared" si="24" ref="L144:L151">J144+K144</f>
        <v>0</v>
      </c>
      <c r="M144" s="1064">
        <f aca="true" t="shared" si="25" ref="M144:M151">IF((C144&lt;&gt;0),ROUND((L144/C144)*100,1),"")</f>
      </c>
    </row>
    <row r="145" spans="1:13" ht="12.75" customHeight="1">
      <c r="A145" s="1065" t="s">
        <v>481</v>
      </c>
      <c r="B145" s="1066"/>
      <c r="C145" s="1067"/>
      <c r="D145" s="1067"/>
      <c r="E145" s="1067"/>
      <c r="F145" s="1067"/>
      <c r="G145" s="1067"/>
      <c r="H145" s="1067"/>
      <c r="I145" s="1067"/>
      <c r="J145" s="1067"/>
      <c r="K145" s="1067"/>
      <c r="L145" s="1068">
        <f t="shared" si="24"/>
        <v>0</v>
      </c>
      <c r="M145" s="1069">
        <f t="shared" si="25"/>
      </c>
    </row>
    <row r="146" spans="1:13" ht="12.75" customHeight="1">
      <c r="A146" s="1070" t="s">
        <v>482</v>
      </c>
      <c r="B146" s="1071">
        <v>50588</v>
      </c>
      <c r="C146" s="1072">
        <v>50588</v>
      </c>
      <c r="D146" s="1072"/>
      <c r="E146" s="1072"/>
      <c r="F146" s="1072">
        <v>35686</v>
      </c>
      <c r="G146" s="1072">
        <v>35686</v>
      </c>
      <c r="H146" s="1072"/>
      <c r="I146" s="1072"/>
      <c r="J146" s="1072"/>
      <c r="K146" s="1072">
        <v>12647</v>
      </c>
      <c r="L146" s="1068">
        <f t="shared" si="24"/>
        <v>12647</v>
      </c>
      <c r="M146" s="1073">
        <f t="shared" si="25"/>
        <v>25</v>
      </c>
    </row>
    <row r="147" spans="1:13" ht="12.75" customHeight="1">
      <c r="A147" s="1070" t="s">
        <v>483</v>
      </c>
      <c r="B147" s="1071"/>
      <c r="C147" s="1072"/>
      <c r="D147" s="1072"/>
      <c r="E147" s="1072"/>
      <c r="F147" s="1072"/>
      <c r="G147" s="1072"/>
      <c r="H147" s="1072"/>
      <c r="I147" s="1072"/>
      <c r="J147" s="1072"/>
      <c r="K147" s="1072"/>
      <c r="L147" s="1068">
        <f t="shared" si="24"/>
        <v>0</v>
      </c>
      <c r="M147" s="1073">
        <f t="shared" si="25"/>
      </c>
    </row>
    <row r="148" spans="1:13" ht="12.75" customHeight="1">
      <c r="A148" s="1070" t="s">
        <v>484</v>
      </c>
      <c r="B148" s="1071"/>
      <c r="C148" s="1072"/>
      <c r="D148" s="1072"/>
      <c r="E148" s="1072"/>
      <c r="F148" s="1072"/>
      <c r="G148" s="1072"/>
      <c r="H148" s="1072"/>
      <c r="I148" s="1072"/>
      <c r="J148" s="1072"/>
      <c r="K148" s="1072"/>
      <c r="L148" s="1068">
        <f t="shared" si="24"/>
        <v>0</v>
      </c>
      <c r="M148" s="1073">
        <f t="shared" si="25"/>
      </c>
    </row>
    <row r="149" spans="1:13" ht="12.75" customHeight="1">
      <c r="A149" s="1070" t="s">
        <v>485</v>
      </c>
      <c r="B149" s="1071"/>
      <c r="C149" s="1072"/>
      <c r="D149" s="1072"/>
      <c r="E149" s="1072"/>
      <c r="F149" s="1072"/>
      <c r="G149" s="1072"/>
      <c r="H149" s="1074"/>
      <c r="I149" s="1074"/>
      <c r="J149" s="1074"/>
      <c r="K149" s="1074"/>
      <c r="L149" s="1068">
        <f t="shared" si="24"/>
        <v>0</v>
      </c>
      <c r="M149" s="1075">
        <f t="shared" si="25"/>
      </c>
    </row>
    <row r="150" spans="1:13" ht="12.75" customHeight="1" thickBot="1">
      <c r="A150" s="1076"/>
      <c r="B150" s="1077"/>
      <c r="C150" s="1078"/>
      <c r="D150" s="1078"/>
      <c r="E150" s="1078"/>
      <c r="F150" s="1078"/>
      <c r="G150" s="1078"/>
      <c r="H150" s="1078"/>
      <c r="I150" s="1078"/>
      <c r="J150" s="1078"/>
      <c r="K150" s="1078"/>
      <c r="L150" s="1079">
        <f t="shared" si="24"/>
        <v>0</v>
      </c>
      <c r="M150" s="1080">
        <f t="shared" si="25"/>
      </c>
    </row>
    <row r="151" spans="1:13" ht="12.75" customHeight="1" thickBot="1">
      <c r="A151" s="1081" t="s">
        <v>486</v>
      </c>
      <c r="B151" s="1082">
        <f aca="true" t="shared" si="26" ref="B151:K151">B144+SUM(B146:B150)</f>
        <v>50588</v>
      </c>
      <c r="C151" s="1082">
        <f t="shared" si="26"/>
        <v>50588</v>
      </c>
      <c r="D151" s="1082">
        <f t="shared" si="26"/>
        <v>0</v>
      </c>
      <c r="E151" s="1082">
        <f t="shared" si="26"/>
        <v>0</v>
      </c>
      <c r="F151" s="1082">
        <f t="shared" si="26"/>
        <v>35686</v>
      </c>
      <c r="G151" s="1082">
        <f t="shared" si="26"/>
        <v>35686</v>
      </c>
      <c r="H151" s="1082">
        <f t="shared" si="26"/>
        <v>0</v>
      </c>
      <c r="I151" s="1082">
        <f t="shared" si="26"/>
        <v>0</v>
      </c>
      <c r="J151" s="1082">
        <f t="shared" si="26"/>
        <v>0</v>
      </c>
      <c r="K151" s="1082">
        <f t="shared" si="26"/>
        <v>12647</v>
      </c>
      <c r="L151" s="1082">
        <f t="shared" si="24"/>
        <v>12647</v>
      </c>
      <c r="M151" s="1083">
        <f t="shared" si="25"/>
        <v>25</v>
      </c>
    </row>
    <row r="152" spans="1:13" ht="9.75" customHeight="1">
      <c r="A152" s="1084"/>
      <c r="B152" s="1085"/>
      <c r="C152" s="1086"/>
      <c r="D152" s="1086"/>
      <c r="E152" s="1086"/>
      <c r="F152" s="1086"/>
      <c r="G152" s="1086"/>
      <c r="H152" s="1086"/>
      <c r="I152" s="1086"/>
      <c r="J152" s="1086"/>
      <c r="K152" s="1086"/>
      <c r="L152" s="1086"/>
      <c r="M152" s="1086"/>
    </row>
    <row r="153" spans="1:13" ht="13.5" customHeight="1" thickBot="1">
      <c r="A153" s="1087" t="s">
        <v>487</v>
      </c>
      <c r="B153" s="1088"/>
      <c r="C153" s="1089"/>
      <c r="D153" s="1089"/>
      <c r="E153" s="1089"/>
      <c r="F153" s="1089"/>
      <c r="G153" s="1089"/>
      <c r="H153" s="1089"/>
      <c r="I153" s="1089"/>
      <c r="J153" s="1089"/>
      <c r="K153" s="1089"/>
      <c r="L153" s="1089"/>
      <c r="M153" s="1089"/>
    </row>
    <row r="154" spans="1:13" ht="12.75" customHeight="1">
      <c r="A154" s="1090" t="s">
        <v>488</v>
      </c>
      <c r="B154" s="1060">
        <v>3833</v>
      </c>
      <c r="C154" s="1060">
        <v>3833</v>
      </c>
      <c r="D154" s="1061"/>
      <c r="E154" s="1091"/>
      <c r="F154" s="1061">
        <v>2236</v>
      </c>
      <c r="G154" s="1061">
        <v>2236</v>
      </c>
      <c r="H154" s="1092"/>
      <c r="I154" s="1092"/>
      <c r="J154" s="1092"/>
      <c r="K154" s="1092">
        <v>553</v>
      </c>
      <c r="L154" s="1093">
        <f aca="true" t="shared" si="27" ref="L154:L161">J154+K154</f>
        <v>553</v>
      </c>
      <c r="M154" s="1064">
        <f aca="true" t="shared" si="28" ref="M154:M161">IF((C154&lt;&gt;0),ROUND((L154/C154)*100,1),"")</f>
        <v>14.4</v>
      </c>
    </row>
    <row r="155" spans="1:13" ht="12.75" customHeight="1">
      <c r="A155" s="1094" t="s">
        <v>489</v>
      </c>
      <c r="B155" s="1066">
        <v>40899</v>
      </c>
      <c r="C155" s="1066">
        <v>40899</v>
      </c>
      <c r="D155" s="1072"/>
      <c r="E155" s="1072"/>
      <c r="F155" s="1072">
        <v>29172</v>
      </c>
      <c r="G155" s="1072">
        <v>29172</v>
      </c>
      <c r="H155" s="1095"/>
      <c r="I155" s="1095"/>
      <c r="J155" s="1095"/>
      <c r="K155" s="1095">
        <v>7935</v>
      </c>
      <c r="L155" s="1068">
        <f t="shared" si="27"/>
        <v>7935</v>
      </c>
      <c r="M155" s="1073">
        <f t="shared" si="28"/>
        <v>19.4</v>
      </c>
    </row>
    <row r="156" spans="1:13" ht="12.75" customHeight="1">
      <c r="A156" s="1094" t="s">
        <v>490</v>
      </c>
      <c r="B156" s="1071">
        <v>5151</v>
      </c>
      <c r="C156" s="1071">
        <v>5151</v>
      </c>
      <c r="D156" s="1072"/>
      <c r="E156" s="1072"/>
      <c r="F156" s="1072">
        <v>3877</v>
      </c>
      <c r="G156" s="1072">
        <v>3877</v>
      </c>
      <c r="H156" s="1095"/>
      <c r="I156" s="1095"/>
      <c r="J156" s="1095"/>
      <c r="K156" s="1095">
        <v>2919</v>
      </c>
      <c r="L156" s="1068">
        <f t="shared" si="27"/>
        <v>2919</v>
      </c>
      <c r="M156" s="1073">
        <f t="shared" si="28"/>
        <v>56.7</v>
      </c>
    </row>
    <row r="157" spans="1:13" ht="12.75" customHeight="1">
      <c r="A157" s="1094" t="s">
        <v>491</v>
      </c>
      <c r="B157" s="1071">
        <v>705</v>
      </c>
      <c r="C157" s="1071">
        <v>705</v>
      </c>
      <c r="D157" s="1072"/>
      <c r="E157" s="1072"/>
      <c r="F157" s="1072">
        <v>401</v>
      </c>
      <c r="G157" s="1072">
        <v>401</v>
      </c>
      <c r="H157" s="1095"/>
      <c r="I157" s="1095"/>
      <c r="J157" s="1095"/>
      <c r="K157" s="1095"/>
      <c r="L157" s="1068">
        <f t="shared" si="27"/>
        <v>0</v>
      </c>
      <c r="M157" s="1073">
        <f t="shared" si="28"/>
        <v>0</v>
      </c>
    </row>
    <row r="158" spans="1:13" ht="12.75" customHeight="1">
      <c r="A158" s="1097" t="s">
        <v>446</v>
      </c>
      <c r="B158" s="1071"/>
      <c r="C158" s="1072"/>
      <c r="D158" s="1072"/>
      <c r="E158" s="1072"/>
      <c r="F158" s="1072"/>
      <c r="G158" s="1072"/>
      <c r="H158" s="1095"/>
      <c r="I158" s="1095"/>
      <c r="J158" s="1095"/>
      <c r="K158" s="1095"/>
      <c r="L158" s="1068">
        <f t="shared" si="27"/>
        <v>0</v>
      </c>
      <c r="M158" s="1096">
        <f t="shared" si="28"/>
      </c>
    </row>
    <row r="159" spans="1:13" ht="12.75" customHeight="1">
      <c r="A159" s="1097"/>
      <c r="B159" s="1071"/>
      <c r="C159" s="1072"/>
      <c r="D159" s="1072"/>
      <c r="E159" s="1072"/>
      <c r="F159" s="1072"/>
      <c r="G159" s="1072"/>
      <c r="H159" s="1095"/>
      <c r="I159" s="1095"/>
      <c r="J159" s="1095"/>
      <c r="K159" s="1095"/>
      <c r="L159" s="1068">
        <f t="shared" si="27"/>
        <v>0</v>
      </c>
      <c r="M159" s="1098">
        <f t="shared" si="28"/>
      </c>
    </row>
    <row r="160" spans="1:13" ht="12.75" customHeight="1" thickBot="1">
      <c r="A160" s="1099"/>
      <c r="B160" s="1077"/>
      <c r="C160" s="1078"/>
      <c r="D160" s="1078"/>
      <c r="E160" s="1078"/>
      <c r="F160" s="1078"/>
      <c r="G160" s="1078"/>
      <c r="H160" s="1100"/>
      <c r="I160" s="1100"/>
      <c r="J160" s="1100"/>
      <c r="K160" s="1100"/>
      <c r="L160" s="1101">
        <f t="shared" si="27"/>
        <v>0</v>
      </c>
      <c r="M160" s="1102">
        <f t="shared" si="28"/>
      </c>
    </row>
    <row r="161" spans="1:13" ht="13.5" customHeight="1" thickBot="1">
      <c r="A161" s="1103" t="s">
        <v>492</v>
      </c>
      <c r="B161" s="1082">
        <f aca="true" t="shared" si="29" ref="B161:K161">SUM(B154:B160)</f>
        <v>50588</v>
      </c>
      <c r="C161" s="1082">
        <f t="shared" si="29"/>
        <v>50588</v>
      </c>
      <c r="D161" s="1082">
        <f t="shared" si="29"/>
        <v>0</v>
      </c>
      <c r="E161" s="1082">
        <f t="shared" si="29"/>
        <v>0</v>
      </c>
      <c r="F161" s="1082">
        <f t="shared" si="29"/>
        <v>35686</v>
      </c>
      <c r="G161" s="1082">
        <f t="shared" si="29"/>
        <v>35686</v>
      </c>
      <c r="H161" s="1082">
        <f t="shared" si="29"/>
        <v>0</v>
      </c>
      <c r="I161" s="1082">
        <f t="shared" si="29"/>
        <v>0</v>
      </c>
      <c r="J161" s="1082">
        <f t="shared" si="29"/>
        <v>0</v>
      </c>
      <c r="K161" s="1082">
        <f t="shared" si="29"/>
        <v>11407</v>
      </c>
      <c r="L161" s="1082">
        <f t="shared" si="27"/>
        <v>11407</v>
      </c>
      <c r="M161" s="1104">
        <f t="shared" si="28"/>
        <v>22.5</v>
      </c>
    </row>
    <row r="162" spans="1:13" ht="10.5" customHeight="1">
      <c r="A162" s="1388" t="s">
        <v>493</v>
      </c>
      <c r="B162" s="1388"/>
      <c r="C162" s="1388"/>
      <c r="D162" s="1388"/>
      <c r="E162" s="1388"/>
      <c r="F162" s="1388"/>
      <c r="G162" s="1388"/>
      <c r="H162" s="1388"/>
      <c r="I162" s="1388"/>
      <c r="J162" s="1388"/>
      <c r="K162" s="1388"/>
      <c r="L162" s="1388"/>
      <c r="M162" s="1388"/>
    </row>
    <row r="163" spans="1:13" ht="6" customHeight="1">
      <c r="A163" s="1105"/>
      <c r="B163" s="1105"/>
      <c r="C163" s="1105"/>
      <c r="D163" s="1105"/>
      <c r="E163" s="1105"/>
      <c r="F163" s="1105"/>
      <c r="G163" s="1105"/>
      <c r="H163" s="1105"/>
      <c r="I163" s="1105"/>
      <c r="J163" s="1105"/>
      <c r="K163" s="1105"/>
      <c r="L163" s="1105"/>
      <c r="M163" s="1105"/>
    </row>
    <row r="164" spans="1:13" ht="15" customHeight="1">
      <c r="A164" s="1389" t="s">
        <v>500</v>
      </c>
      <c r="B164" s="1389"/>
      <c r="C164" s="1389"/>
      <c r="D164" s="1389"/>
      <c r="E164" s="1389"/>
      <c r="F164" s="1389"/>
      <c r="G164" s="1389"/>
      <c r="H164" s="1389"/>
      <c r="I164" s="1389"/>
      <c r="J164" s="1389"/>
      <c r="K164" s="1389"/>
      <c r="L164" s="1389"/>
      <c r="M164" s="1389"/>
    </row>
    <row r="165" spans="1:13" ht="12" customHeight="1" thickBot="1">
      <c r="A165" s="1106"/>
      <c r="B165" s="1106"/>
      <c r="C165" s="1106"/>
      <c r="D165" s="1106"/>
      <c r="E165" s="1106"/>
      <c r="F165" s="1106"/>
      <c r="G165" s="1106"/>
      <c r="H165" s="1106"/>
      <c r="I165" s="1106"/>
      <c r="J165" s="1106"/>
      <c r="K165" s="1106"/>
      <c r="L165" s="1390" t="s">
        <v>635</v>
      </c>
      <c r="M165" s="1390"/>
    </row>
    <row r="166" spans="1:13" ht="13.5" thickBot="1">
      <c r="A166" s="1391" t="s">
        <v>494</v>
      </c>
      <c r="B166" s="1392"/>
      <c r="C166" s="1392"/>
      <c r="D166" s="1392"/>
      <c r="E166" s="1392"/>
      <c r="F166" s="1392"/>
      <c r="G166" s="1392"/>
      <c r="H166" s="1392"/>
      <c r="I166" s="1392"/>
      <c r="J166" s="1392"/>
      <c r="K166" s="1107" t="s">
        <v>1221</v>
      </c>
      <c r="L166" s="1107" t="s">
        <v>1222</v>
      </c>
      <c r="M166" s="1107" t="s">
        <v>1186</v>
      </c>
    </row>
    <row r="167" spans="1:13" ht="12.75">
      <c r="A167" s="1401"/>
      <c r="B167" s="1402"/>
      <c r="C167" s="1402"/>
      <c r="D167" s="1402"/>
      <c r="E167" s="1402"/>
      <c r="F167" s="1402"/>
      <c r="G167" s="1402"/>
      <c r="H167" s="1402"/>
      <c r="I167" s="1402"/>
      <c r="J167" s="1402"/>
      <c r="K167" s="1108"/>
      <c r="L167" s="1109"/>
      <c r="M167" s="1109"/>
    </row>
    <row r="168" spans="1:13" ht="13.5" thickBot="1">
      <c r="A168" s="1404"/>
      <c r="B168" s="1405"/>
      <c r="C168" s="1405"/>
      <c r="D168" s="1405"/>
      <c r="E168" s="1405"/>
      <c r="F168" s="1405"/>
      <c r="G168" s="1405"/>
      <c r="H168" s="1405"/>
      <c r="I168" s="1405"/>
      <c r="J168" s="1405"/>
      <c r="K168" s="1110"/>
      <c r="L168" s="1100"/>
      <c r="M168" s="1100"/>
    </row>
    <row r="169" spans="1:13" ht="13.5" thickBot="1">
      <c r="A169" s="1407" t="s">
        <v>1154</v>
      </c>
      <c r="B169" s="1408"/>
      <c r="C169" s="1408"/>
      <c r="D169" s="1408"/>
      <c r="E169" s="1408"/>
      <c r="F169" s="1408"/>
      <c r="G169" s="1408"/>
      <c r="H169" s="1408"/>
      <c r="I169" s="1408"/>
      <c r="J169" s="1408"/>
      <c r="K169" s="1111">
        <f>SUM(K167:K168)</f>
        <v>0</v>
      </c>
      <c r="L169" s="1111">
        <f>SUM(L167:L168)</f>
        <v>0</v>
      </c>
      <c r="M169" s="1111">
        <f>SUM(M167:M168)</f>
        <v>0</v>
      </c>
    </row>
    <row r="170" spans="1:13" ht="12.75">
      <c r="A170" s="1112"/>
      <c r="B170" s="1112"/>
      <c r="C170" s="1112"/>
      <c r="D170" s="1112"/>
      <c r="E170" s="1112"/>
      <c r="F170" s="1112"/>
      <c r="G170" s="1112"/>
      <c r="H170" s="1112"/>
      <c r="I170" s="1112"/>
      <c r="J170" s="1112"/>
      <c r="K170" s="1113"/>
      <c r="L170" s="1113"/>
      <c r="M170" s="1113"/>
    </row>
    <row r="171" spans="1:13" ht="15.75" customHeight="1">
      <c r="A171" s="1410" t="s">
        <v>495</v>
      </c>
      <c r="B171" s="1410"/>
      <c r="C171" s="1410"/>
      <c r="D171" s="1411" t="s">
        <v>583</v>
      </c>
      <c r="E171" s="1411"/>
      <c r="F171" s="1411"/>
      <c r="G171" s="1411"/>
      <c r="H171" s="1411"/>
      <c r="I171" s="1411"/>
      <c r="J171" s="1411"/>
      <c r="K171" s="1411"/>
      <c r="L171" s="1411"/>
      <c r="M171" s="1411"/>
    </row>
    <row r="172" spans="1:13" s="996" customFormat="1" ht="15.75" thickBot="1">
      <c r="A172" s="1053"/>
      <c r="B172" s="1053"/>
      <c r="C172" s="1053"/>
      <c r="D172" s="1053"/>
      <c r="E172" s="1053"/>
      <c r="F172" s="1053"/>
      <c r="G172" s="1053"/>
      <c r="H172" s="1053"/>
      <c r="I172" s="1053"/>
      <c r="J172" s="1053"/>
      <c r="K172" s="1053"/>
      <c r="L172" s="1390" t="s">
        <v>635</v>
      </c>
      <c r="M172" s="1390"/>
    </row>
    <row r="173" spans="1:13" s="996" customFormat="1" ht="17.25" customHeight="1" thickBot="1">
      <c r="A173" s="1395" t="s">
        <v>473</v>
      </c>
      <c r="B173" s="1398" t="s">
        <v>474</v>
      </c>
      <c r="C173" s="1398"/>
      <c r="D173" s="1398"/>
      <c r="E173" s="1398"/>
      <c r="F173" s="1398"/>
      <c r="G173" s="1398"/>
      <c r="H173" s="1398"/>
      <c r="I173" s="1398"/>
      <c r="J173" s="1361" t="s">
        <v>1186</v>
      </c>
      <c r="K173" s="1361"/>
      <c r="L173" s="1361"/>
      <c r="M173" s="1361"/>
    </row>
    <row r="174" spans="1:13" s="952" customFormat="1" ht="18" customHeight="1" thickBot="1">
      <c r="A174" s="1396"/>
      <c r="B174" s="1387" t="s">
        <v>1221</v>
      </c>
      <c r="C174" s="1386" t="s">
        <v>1222</v>
      </c>
      <c r="D174" s="1400" t="s">
        <v>475</v>
      </c>
      <c r="E174" s="1400"/>
      <c r="F174" s="1400"/>
      <c r="G174" s="1400"/>
      <c r="H174" s="1400"/>
      <c r="I174" s="1400"/>
      <c r="J174" s="1399"/>
      <c r="K174" s="1399"/>
      <c r="L174" s="1399"/>
      <c r="M174" s="1399"/>
    </row>
    <row r="175" spans="1:13" s="952" customFormat="1" ht="18" customHeight="1" thickBot="1">
      <c r="A175" s="1396"/>
      <c r="B175" s="1387"/>
      <c r="C175" s="1386"/>
      <c r="D175" s="1054" t="s">
        <v>1221</v>
      </c>
      <c r="E175" s="1054" t="s">
        <v>1222</v>
      </c>
      <c r="F175" s="1054" t="s">
        <v>1221</v>
      </c>
      <c r="G175" s="1054" t="s">
        <v>1222</v>
      </c>
      <c r="H175" s="1054" t="s">
        <v>1221</v>
      </c>
      <c r="I175" s="1054" t="s">
        <v>1222</v>
      </c>
      <c r="J175" s="1399"/>
      <c r="K175" s="1399"/>
      <c r="L175" s="1399"/>
      <c r="M175" s="1399"/>
    </row>
    <row r="176" spans="1:13" s="956" customFormat="1" ht="42.75" customHeight="1" thickBot="1">
      <c r="A176" s="1397"/>
      <c r="B176" s="1386" t="s">
        <v>476</v>
      </c>
      <c r="C176" s="1386"/>
      <c r="D176" s="1386" t="s">
        <v>496</v>
      </c>
      <c r="E176" s="1386"/>
      <c r="F176" s="1386" t="s">
        <v>497</v>
      </c>
      <c r="G176" s="1386"/>
      <c r="H176" s="1387" t="s">
        <v>498</v>
      </c>
      <c r="I176" s="1387"/>
      <c r="J176" s="1055" t="s">
        <v>496</v>
      </c>
      <c r="K176" s="1054" t="s">
        <v>497</v>
      </c>
      <c r="L176" s="1055" t="s">
        <v>477</v>
      </c>
      <c r="M176" s="1054" t="s">
        <v>499</v>
      </c>
    </row>
    <row r="177" spans="1:13" s="956" customFormat="1" ht="13.5" customHeight="1" thickBot="1">
      <c r="A177" s="1056">
        <v>1</v>
      </c>
      <c r="B177" s="1055">
        <v>2</v>
      </c>
      <c r="C177" s="1055">
        <v>3</v>
      </c>
      <c r="D177" s="1057">
        <v>4</v>
      </c>
      <c r="E177" s="1054">
        <v>5</v>
      </c>
      <c r="F177" s="1054">
        <v>6</v>
      </c>
      <c r="G177" s="1054">
        <v>7</v>
      </c>
      <c r="H177" s="1055">
        <v>8</v>
      </c>
      <c r="I177" s="1057">
        <v>9</v>
      </c>
      <c r="J177" s="1057">
        <v>10</v>
      </c>
      <c r="K177" s="1057">
        <v>11</v>
      </c>
      <c r="L177" s="1057" t="s">
        <v>478</v>
      </c>
      <c r="M177" s="1058" t="s">
        <v>479</v>
      </c>
    </row>
    <row r="178" spans="1:13" ht="12.75" customHeight="1">
      <c r="A178" s="1059" t="s">
        <v>480</v>
      </c>
      <c r="B178" s="1060"/>
      <c r="C178" s="1061"/>
      <c r="D178" s="1061"/>
      <c r="E178" s="1091"/>
      <c r="F178" s="1061"/>
      <c r="G178" s="1061"/>
      <c r="H178" s="1062"/>
      <c r="I178" s="1062"/>
      <c r="J178" s="1062"/>
      <c r="K178" s="1062"/>
      <c r="L178" s="1063">
        <f aca="true" t="shared" si="30" ref="L178:L185">J178+K178</f>
        <v>0</v>
      </c>
      <c r="M178" s="1064">
        <f aca="true" t="shared" si="31" ref="M178:M185">IF((C178&lt;&gt;0),ROUND((L178/C178)*100,1),"")</f>
      </c>
    </row>
    <row r="179" spans="1:13" ht="12.75" customHeight="1">
      <c r="A179" s="1065" t="s">
        <v>481</v>
      </c>
      <c r="B179" s="1066"/>
      <c r="C179" s="1067"/>
      <c r="D179" s="1067"/>
      <c r="E179" s="1067"/>
      <c r="F179" s="1067"/>
      <c r="G179" s="1067"/>
      <c r="H179" s="1067"/>
      <c r="I179" s="1067"/>
      <c r="J179" s="1067"/>
      <c r="K179" s="1067"/>
      <c r="L179" s="1068">
        <f t="shared" si="30"/>
        <v>0</v>
      </c>
      <c r="M179" s="1069">
        <f t="shared" si="31"/>
      </c>
    </row>
    <row r="180" spans="1:13" ht="12.75" customHeight="1">
      <c r="A180" s="1070" t="s">
        <v>482</v>
      </c>
      <c r="B180" s="1071">
        <v>30534</v>
      </c>
      <c r="C180" s="1072">
        <v>30534</v>
      </c>
      <c r="D180" s="1072"/>
      <c r="E180" s="1072"/>
      <c r="F180" s="1072">
        <v>3375</v>
      </c>
      <c r="G180" s="1072">
        <v>3375</v>
      </c>
      <c r="H180" s="1072">
        <v>27159</v>
      </c>
      <c r="I180" s="1072">
        <v>27159</v>
      </c>
      <c r="J180" s="1072"/>
      <c r="K180" s="1072">
        <v>7633</v>
      </c>
      <c r="L180" s="1068">
        <f t="shared" si="30"/>
        <v>7633</v>
      </c>
      <c r="M180" s="1073">
        <f t="shared" si="31"/>
        <v>25</v>
      </c>
    </row>
    <row r="181" spans="1:13" ht="12.75" customHeight="1">
      <c r="A181" s="1070" t="s">
        <v>483</v>
      </c>
      <c r="B181" s="1071"/>
      <c r="C181" s="1072"/>
      <c r="D181" s="1072"/>
      <c r="E181" s="1072"/>
      <c r="F181" s="1072"/>
      <c r="G181" s="1072"/>
      <c r="H181" s="1072"/>
      <c r="I181" s="1072"/>
      <c r="J181" s="1072"/>
      <c r="K181" s="1072"/>
      <c r="L181" s="1068">
        <f t="shared" si="30"/>
        <v>0</v>
      </c>
      <c r="M181" s="1073">
        <f t="shared" si="31"/>
      </c>
    </row>
    <row r="182" spans="1:13" ht="12.75" customHeight="1">
      <c r="A182" s="1070" t="s">
        <v>484</v>
      </c>
      <c r="B182" s="1071"/>
      <c r="C182" s="1072"/>
      <c r="D182" s="1072"/>
      <c r="E182" s="1072"/>
      <c r="F182" s="1072"/>
      <c r="G182" s="1072"/>
      <c r="H182" s="1072"/>
      <c r="I182" s="1072"/>
      <c r="J182" s="1072"/>
      <c r="K182" s="1072"/>
      <c r="L182" s="1068">
        <f t="shared" si="30"/>
        <v>0</v>
      </c>
      <c r="M182" s="1073">
        <f t="shared" si="31"/>
      </c>
    </row>
    <row r="183" spans="1:13" ht="12.75" customHeight="1">
      <c r="A183" s="1070" t="s">
        <v>485</v>
      </c>
      <c r="B183" s="1071"/>
      <c r="C183" s="1072"/>
      <c r="D183" s="1072"/>
      <c r="E183" s="1072"/>
      <c r="F183" s="1072"/>
      <c r="G183" s="1072"/>
      <c r="H183" s="1074"/>
      <c r="I183" s="1074"/>
      <c r="J183" s="1074"/>
      <c r="K183" s="1074"/>
      <c r="L183" s="1068">
        <f t="shared" si="30"/>
        <v>0</v>
      </c>
      <c r="M183" s="1075">
        <f t="shared" si="31"/>
      </c>
    </row>
    <row r="184" spans="1:13" ht="12.75" customHeight="1" thickBot="1">
      <c r="A184" s="1076"/>
      <c r="B184" s="1077"/>
      <c r="C184" s="1078"/>
      <c r="D184" s="1078"/>
      <c r="E184" s="1078"/>
      <c r="F184" s="1078"/>
      <c r="G184" s="1078"/>
      <c r="H184" s="1078"/>
      <c r="I184" s="1078"/>
      <c r="J184" s="1078"/>
      <c r="K184" s="1078"/>
      <c r="L184" s="1079">
        <f t="shared" si="30"/>
        <v>0</v>
      </c>
      <c r="M184" s="1080">
        <f t="shared" si="31"/>
      </c>
    </row>
    <row r="185" spans="1:13" ht="12.75" customHeight="1" thickBot="1">
      <c r="A185" s="1081" t="s">
        <v>486</v>
      </c>
      <c r="B185" s="1082">
        <f aca="true" t="shared" si="32" ref="B185:K185">B178+SUM(B180:B184)</f>
        <v>30534</v>
      </c>
      <c r="C185" s="1082">
        <f t="shared" si="32"/>
        <v>30534</v>
      </c>
      <c r="D185" s="1082">
        <f t="shared" si="32"/>
        <v>0</v>
      </c>
      <c r="E185" s="1082">
        <f t="shared" si="32"/>
        <v>0</v>
      </c>
      <c r="F185" s="1082">
        <f t="shared" si="32"/>
        <v>3375</v>
      </c>
      <c r="G185" s="1082">
        <f t="shared" si="32"/>
        <v>3375</v>
      </c>
      <c r="H185" s="1082">
        <f t="shared" si="32"/>
        <v>27159</v>
      </c>
      <c r="I185" s="1082">
        <f t="shared" si="32"/>
        <v>27159</v>
      </c>
      <c r="J185" s="1082">
        <f t="shared" si="32"/>
        <v>0</v>
      </c>
      <c r="K185" s="1082">
        <f t="shared" si="32"/>
        <v>7633</v>
      </c>
      <c r="L185" s="1082">
        <f t="shared" si="30"/>
        <v>7633</v>
      </c>
      <c r="M185" s="1083">
        <f t="shared" si="31"/>
        <v>25</v>
      </c>
    </row>
    <row r="186" spans="1:13" ht="9.75" customHeight="1">
      <c r="A186" s="1084"/>
      <c r="B186" s="1085"/>
      <c r="C186" s="1086"/>
      <c r="D186" s="1086"/>
      <c r="E186" s="1086"/>
      <c r="F186" s="1086"/>
      <c r="G186" s="1086"/>
      <c r="H186" s="1086"/>
      <c r="I186" s="1086"/>
      <c r="J186" s="1086"/>
      <c r="K186" s="1086"/>
      <c r="L186" s="1086"/>
      <c r="M186" s="1086"/>
    </row>
    <row r="187" spans="1:13" ht="13.5" customHeight="1" thickBot="1">
      <c r="A187" s="1087" t="s">
        <v>487</v>
      </c>
      <c r="B187" s="1088"/>
      <c r="C187" s="1089"/>
      <c r="D187" s="1089"/>
      <c r="E187" s="1089"/>
      <c r="F187" s="1089"/>
      <c r="G187" s="1089"/>
      <c r="H187" s="1089"/>
      <c r="I187" s="1089"/>
      <c r="J187" s="1089"/>
      <c r="K187" s="1089"/>
      <c r="L187" s="1089"/>
      <c r="M187" s="1089"/>
    </row>
    <row r="188" spans="1:13" ht="12.75" customHeight="1">
      <c r="A188" s="1090" t="s">
        <v>488</v>
      </c>
      <c r="B188" s="1060">
        <v>810</v>
      </c>
      <c r="C188" s="1061">
        <v>810</v>
      </c>
      <c r="D188" s="1061"/>
      <c r="E188" s="1091"/>
      <c r="F188" s="1061">
        <v>140</v>
      </c>
      <c r="G188" s="1061">
        <v>140</v>
      </c>
      <c r="H188" s="1092">
        <v>670</v>
      </c>
      <c r="I188" s="1092">
        <v>670</v>
      </c>
      <c r="J188" s="1092"/>
      <c r="K188" s="1092">
        <v>380</v>
      </c>
      <c r="L188" s="1093">
        <f aca="true" t="shared" si="33" ref="L188:L195">J188+K188</f>
        <v>380</v>
      </c>
      <c r="M188" s="1064">
        <f aca="true" t="shared" si="34" ref="M188:M195">IF((C188&lt;&gt;0),ROUND((L188/C188)*100,1),"")</f>
        <v>46.9</v>
      </c>
    </row>
    <row r="189" spans="1:13" ht="12.75" customHeight="1">
      <c r="A189" s="1094" t="s">
        <v>489</v>
      </c>
      <c r="B189" s="1066">
        <v>3882</v>
      </c>
      <c r="C189" s="1072">
        <v>3882</v>
      </c>
      <c r="D189" s="1072"/>
      <c r="E189" s="1072"/>
      <c r="F189" s="1072">
        <v>359</v>
      </c>
      <c r="G189" s="1072">
        <v>359</v>
      </c>
      <c r="H189" s="1095">
        <v>3523</v>
      </c>
      <c r="I189" s="1095">
        <v>3523</v>
      </c>
      <c r="J189" s="1095"/>
      <c r="K189" s="1095"/>
      <c r="L189" s="1068">
        <f t="shared" si="33"/>
        <v>0</v>
      </c>
      <c r="M189" s="1073">
        <f t="shared" si="34"/>
        <v>0</v>
      </c>
    </row>
    <row r="190" spans="1:13" ht="12.75" customHeight="1">
      <c r="A190" s="1094" t="s">
        <v>490</v>
      </c>
      <c r="B190" s="1071">
        <v>25842</v>
      </c>
      <c r="C190" s="1072">
        <v>25842</v>
      </c>
      <c r="D190" s="1072"/>
      <c r="E190" s="1072"/>
      <c r="F190" s="1072">
        <v>2876</v>
      </c>
      <c r="G190" s="1072">
        <v>2876</v>
      </c>
      <c r="H190" s="1095">
        <v>22966</v>
      </c>
      <c r="I190" s="1095">
        <v>22966</v>
      </c>
      <c r="J190" s="1095"/>
      <c r="K190" s="1095">
        <v>1825</v>
      </c>
      <c r="L190" s="1068">
        <f t="shared" si="33"/>
        <v>1825</v>
      </c>
      <c r="M190" s="1073">
        <f t="shared" si="34"/>
        <v>7.1</v>
      </c>
    </row>
    <row r="191" spans="1:13" ht="12.75" customHeight="1">
      <c r="A191" s="1094" t="s">
        <v>491</v>
      </c>
      <c r="B191" s="1071"/>
      <c r="C191" s="1072"/>
      <c r="D191" s="1072"/>
      <c r="E191" s="1072"/>
      <c r="F191" s="1072"/>
      <c r="G191" s="1072"/>
      <c r="H191" s="1095"/>
      <c r="I191" s="1095"/>
      <c r="J191" s="1095"/>
      <c r="K191" s="1095"/>
      <c r="L191" s="1068">
        <f t="shared" si="33"/>
        <v>0</v>
      </c>
      <c r="M191" s="1073">
        <f t="shared" si="34"/>
      </c>
    </row>
    <row r="192" spans="1:13" ht="12.75" customHeight="1">
      <c r="A192" s="1097"/>
      <c r="B192" s="1071"/>
      <c r="C192" s="1072"/>
      <c r="D192" s="1072"/>
      <c r="E192" s="1072"/>
      <c r="F192" s="1072"/>
      <c r="G192" s="1072"/>
      <c r="H192" s="1095"/>
      <c r="I192" s="1095"/>
      <c r="J192" s="1095"/>
      <c r="K192" s="1095"/>
      <c r="L192" s="1068">
        <f t="shared" si="33"/>
        <v>0</v>
      </c>
      <c r="M192" s="1073">
        <f t="shared" si="34"/>
      </c>
    </row>
    <row r="193" spans="1:13" ht="12.75" customHeight="1">
      <c r="A193" s="1097"/>
      <c r="B193" s="1071"/>
      <c r="C193" s="1072"/>
      <c r="D193" s="1072"/>
      <c r="E193" s="1072"/>
      <c r="F193" s="1072"/>
      <c r="G193" s="1072"/>
      <c r="H193" s="1095"/>
      <c r="I193" s="1095"/>
      <c r="J193" s="1095"/>
      <c r="K193" s="1095"/>
      <c r="L193" s="1068">
        <f t="shared" si="33"/>
        <v>0</v>
      </c>
      <c r="M193" s="1075">
        <f t="shared" si="34"/>
      </c>
    </row>
    <row r="194" spans="1:13" ht="12.75" customHeight="1" thickBot="1">
      <c r="A194" s="1099"/>
      <c r="B194" s="1077"/>
      <c r="C194" s="1078"/>
      <c r="D194" s="1078"/>
      <c r="E194" s="1078"/>
      <c r="F194" s="1078"/>
      <c r="G194" s="1078"/>
      <c r="H194" s="1100"/>
      <c r="I194" s="1100"/>
      <c r="J194" s="1100"/>
      <c r="K194" s="1100"/>
      <c r="L194" s="1101">
        <f t="shared" si="33"/>
        <v>0</v>
      </c>
      <c r="M194" s="1080">
        <f t="shared" si="34"/>
      </c>
    </row>
    <row r="195" spans="1:13" ht="13.5" customHeight="1" thickBot="1">
      <c r="A195" s="1103" t="s">
        <v>492</v>
      </c>
      <c r="B195" s="1082">
        <f aca="true" t="shared" si="35" ref="B195:K195">SUM(B188:B194)</f>
        <v>30534</v>
      </c>
      <c r="C195" s="1082">
        <f t="shared" si="35"/>
        <v>30534</v>
      </c>
      <c r="D195" s="1082">
        <f t="shared" si="35"/>
        <v>0</v>
      </c>
      <c r="E195" s="1082">
        <f t="shared" si="35"/>
        <v>0</v>
      </c>
      <c r="F195" s="1082">
        <f t="shared" si="35"/>
        <v>3375</v>
      </c>
      <c r="G195" s="1082">
        <f t="shared" si="35"/>
        <v>3375</v>
      </c>
      <c r="H195" s="1082">
        <f t="shared" si="35"/>
        <v>27159</v>
      </c>
      <c r="I195" s="1082">
        <f t="shared" si="35"/>
        <v>27159</v>
      </c>
      <c r="J195" s="1082">
        <f t="shared" si="35"/>
        <v>0</v>
      </c>
      <c r="K195" s="1082">
        <f t="shared" si="35"/>
        <v>2205</v>
      </c>
      <c r="L195" s="1082">
        <f t="shared" si="33"/>
        <v>2205</v>
      </c>
      <c r="M195" s="1104">
        <f t="shared" si="34"/>
        <v>7.2</v>
      </c>
    </row>
    <row r="196" spans="1:13" ht="10.5" customHeight="1">
      <c r="A196" s="1388" t="s">
        <v>493</v>
      </c>
      <c r="B196" s="1388"/>
      <c r="C196" s="1388"/>
      <c r="D196" s="1388"/>
      <c r="E196" s="1388"/>
      <c r="F196" s="1388"/>
      <c r="G196" s="1388"/>
      <c r="H196" s="1388"/>
      <c r="I196" s="1388"/>
      <c r="J196" s="1388"/>
      <c r="K196" s="1388"/>
      <c r="L196" s="1388"/>
      <c r="M196" s="1388"/>
    </row>
    <row r="197" spans="1:13" ht="6" customHeight="1">
      <c r="A197" s="1105"/>
      <c r="B197" s="1105"/>
      <c r="C197" s="1105"/>
      <c r="D197" s="1105"/>
      <c r="E197" s="1105"/>
      <c r="F197" s="1105"/>
      <c r="G197" s="1105"/>
      <c r="H197" s="1105"/>
      <c r="I197" s="1105"/>
      <c r="J197" s="1105"/>
      <c r="K197" s="1105"/>
      <c r="L197" s="1105"/>
      <c r="M197" s="1105"/>
    </row>
    <row r="198" spans="1:13" ht="15" customHeight="1">
      <c r="A198" s="1389" t="s">
        <v>500</v>
      </c>
      <c r="B198" s="1389"/>
      <c r="C198" s="1389"/>
      <c r="D198" s="1389"/>
      <c r="E198" s="1389"/>
      <c r="F198" s="1389"/>
      <c r="G198" s="1389"/>
      <c r="H198" s="1389"/>
      <c r="I198" s="1389"/>
      <c r="J198" s="1389"/>
      <c r="K198" s="1389"/>
      <c r="L198" s="1389"/>
      <c r="M198" s="1389"/>
    </row>
    <row r="199" spans="1:13" ht="6.75" customHeight="1" thickBot="1">
      <c r="A199" s="1106"/>
      <c r="B199" s="1106"/>
      <c r="C199" s="1106"/>
      <c r="D199" s="1106"/>
      <c r="E199" s="1106"/>
      <c r="F199" s="1106"/>
      <c r="G199" s="1106"/>
      <c r="H199" s="1106"/>
      <c r="I199" s="1106"/>
      <c r="J199" s="1106"/>
      <c r="K199" s="1106"/>
      <c r="L199" s="1390" t="s">
        <v>635</v>
      </c>
      <c r="M199" s="1390"/>
    </row>
    <row r="200" spans="1:13" ht="13.5" thickBot="1">
      <c r="A200" s="1391" t="s">
        <v>494</v>
      </c>
      <c r="B200" s="1392"/>
      <c r="C200" s="1392"/>
      <c r="D200" s="1392"/>
      <c r="E200" s="1392"/>
      <c r="F200" s="1392"/>
      <c r="G200" s="1392"/>
      <c r="H200" s="1392"/>
      <c r="I200" s="1392"/>
      <c r="J200" s="1392"/>
      <c r="K200" s="1107" t="s">
        <v>1221</v>
      </c>
      <c r="L200" s="1107" t="s">
        <v>1222</v>
      </c>
      <c r="M200" s="1107" t="s">
        <v>1186</v>
      </c>
    </row>
    <row r="201" spans="1:13" ht="12.75">
      <c r="A201" s="1401"/>
      <c r="B201" s="1402"/>
      <c r="C201" s="1402"/>
      <c r="D201" s="1402"/>
      <c r="E201" s="1402"/>
      <c r="F201" s="1402"/>
      <c r="G201" s="1402"/>
      <c r="H201" s="1402"/>
      <c r="I201" s="1402"/>
      <c r="J201" s="1402"/>
      <c r="K201" s="1108"/>
      <c r="L201" s="1109"/>
      <c r="M201" s="1109"/>
    </row>
    <row r="202" spans="1:13" ht="13.5" thickBot="1">
      <c r="A202" s="1404"/>
      <c r="B202" s="1405"/>
      <c r="C202" s="1405"/>
      <c r="D202" s="1405"/>
      <c r="E202" s="1405"/>
      <c r="F202" s="1405"/>
      <c r="G202" s="1405"/>
      <c r="H202" s="1405"/>
      <c r="I202" s="1405"/>
      <c r="J202" s="1405"/>
      <c r="K202" s="1110"/>
      <c r="L202" s="1100"/>
      <c r="M202" s="1100"/>
    </row>
    <row r="203" spans="1:13" ht="13.5" thickBot="1">
      <c r="A203" s="1407" t="s">
        <v>1154</v>
      </c>
      <c r="B203" s="1408"/>
      <c r="C203" s="1408"/>
      <c r="D203" s="1408"/>
      <c r="E203" s="1408"/>
      <c r="F203" s="1408"/>
      <c r="G203" s="1408"/>
      <c r="H203" s="1408"/>
      <c r="I203" s="1408"/>
      <c r="J203" s="1408"/>
      <c r="K203" s="1111">
        <f>SUM(K201:K202)</f>
        <v>0</v>
      </c>
      <c r="L203" s="1111">
        <f>SUM(L201:L202)</f>
        <v>0</v>
      </c>
      <c r="M203" s="1111">
        <f>SUM(M201:M202)</f>
        <v>0</v>
      </c>
    </row>
    <row r="204" spans="1:13" ht="12.75">
      <c r="A204" s="1112"/>
      <c r="B204" s="1112"/>
      <c r="C204" s="1112"/>
      <c r="D204" s="1112"/>
      <c r="E204" s="1112"/>
      <c r="F204" s="1112"/>
      <c r="G204" s="1112"/>
      <c r="H204" s="1112"/>
      <c r="I204" s="1112"/>
      <c r="J204" s="1112"/>
      <c r="K204" s="1113"/>
      <c r="L204" s="1113"/>
      <c r="M204" s="1113"/>
    </row>
    <row r="205" spans="1:13" ht="15.75" customHeight="1">
      <c r="A205" s="1410" t="s">
        <v>584</v>
      </c>
      <c r="B205" s="1410"/>
      <c r="C205" s="1410"/>
      <c r="D205" s="1410"/>
      <c r="E205" s="1410"/>
      <c r="F205" s="1410"/>
      <c r="G205" s="1410"/>
      <c r="H205" s="1410"/>
      <c r="I205" s="1410"/>
      <c r="J205" s="1410"/>
      <c r="K205" s="1410"/>
      <c r="L205" s="1410"/>
      <c r="M205" s="1410"/>
    </row>
    <row r="206" spans="1:13" s="996" customFormat="1" ht="15.75" thickBot="1">
      <c r="A206" s="1053"/>
      <c r="B206" s="1053"/>
      <c r="C206" s="1053"/>
      <c r="D206" s="1053"/>
      <c r="E206" s="1053"/>
      <c r="F206" s="1053"/>
      <c r="G206" s="1053"/>
      <c r="H206" s="1053"/>
      <c r="I206" s="1053"/>
      <c r="J206" s="1053"/>
      <c r="K206" s="1053"/>
      <c r="L206" s="1390" t="s">
        <v>635</v>
      </c>
      <c r="M206" s="1390"/>
    </row>
    <row r="207" spans="1:13" s="996" customFormat="1" ht="17.25" customHeight="1" thickBot="1">
      <c r="A207" s="1395" t="s">
        <v>473</v>
      </c>
      <c r="B207" s="1398" t="s">
        <v>474</v>
      </c>
      <c r="C207" s="1398"/>
      <c r="D207" s="1398"/>
      <c r="E207" s="1398"/>
      <c r="F207" s="1398"/>
      <c r="G207" s="1398"/>
      <c r="H207" s="1398"/>
      <c r="I207" s="1398"/>
      <c r="J207" s="1361" t="s">
        <v>1186</v>
      </c>
      <c r="K207" s="1361"/>
      <c r="L207" s="1361"/>
      <c r="M207" s="1361"/>
    </row>
    <row r="208" spans="1:13" s="952" customFormat="1" ht="18" customHeight="1" thickBot="1">
      <c r="A208" s="1396"/>
      <c r="B208" s="1387" t="s">
        <v>1221</v>
      </c>
      <c r="C208" s="1386" t="s">
        <v>1222</v>
      </c>
      <c r="D208" s="1400" t="s">
        <v>475</v>
      </c>
      <c r="E208" s="1400"/>
      <c r="F208" s="1400"/>
      <c r="G208" s="1400"/>
      <c r="H208" s="1400"/>
      <c r="I208" s="1400"/>
      <c r="J208" s="1399"/>
      <c r="K208" s="1399"/>
      <c r="L208" s="1399"/>
      <c r="M208" s="1399"/>
    </row>
    <row r="209" spans="1:13" s="952" customFormat="1" ht="18" customHeight="1" thickBot="1">
      <c r="A209" s="1396"/>
      <c r="B209" s="1387"/>
      <c r="C209" s="1386"/>
      <c r="D209" s="1054" t="s">
        <v>1221</v>
      </c>
      <c r="E209" s="1054" t="s">
        <v>1222</v>
      </c>
      <c r="F209" s="1054" t="s">
        <v>1221</v>
      </c>
      <c r="G209" s="1054" t="s">
        <v>1222</v>
      </c>
      <c r="H209" s="1054" t="s">
        <v>1221</v>
      </c>
      <c r="I209" s="1054" t="s">
        <v>1222</v>
      </c>
      <c r="J209" s="1399"/>
      <c r="K209" s="1399"/>
      <c r="L209" s="1399"/>
      <c r="M209" s="1399"/>
    </row>
    <row r="210" spans="1:13" s="956" customFormat="1" ht="42.75" customHeight="1" thickBot="1">
      <c r="A210" s="1397"/>
      <c r="B210" s="1386" t="s">
        <v>476</v>
      </c>
      <c r="C210" s="1386"/>
      <c r="D210" s="1386" t="s">
        <v>496</v>
      </c>
      <c r="E210" s="1386"/>
      <c r="F210" s="1386" t="s">
        <v>497</v>
      </c>
      <c r="G210" s="1386"/>
      <c r="H210" s="1387" t="s">
        <v>498</v>
      </c>
      <c r="I210" s="1387"/>
      <c r="J210" s="1055" t="s">
        <v>496</v>
      </c>
      <c r="K210" s="1054" t="s">
        <v>497</v>
      </c>
      <c r="L210" s="1055" t="s">
        <v>477</v>
      </c>
      <c r="M210" s="1054" t="s">
        <v>499</v>
      </c>
    </row>
    <row r="211" spans="1:13" s="956" customFormat="1" ht="13.5" customHeight="1" thickBot="1">
      <c r="A211" s="1056">
        <v>1</v>
      </c>
      <c r="B211" s="1055">
        <v>2</v>
      </c>
      <c r="C211" s="1055">
        <v>3</v>
      </c>
      <c r="D211" s="1057">
        <v>4</v>
      </c>
      <c r="E211" s="1054">
        <v>5</v>
      </c>
      <c r="F211" s="1054">
        <v>6</v>
      </c>
      <c r="G211" s="1054">
        <v>7</v>
      </c>
      <c r="H211" s="1055">
        <v>8</v>
      </c>
      <c r="I211" s="1057">
        <v>9</v>
      </c>
      <c r="J211" s="1057">
        <v>10</v>
      </c>
      <c r="K211" s="1057">
        <v>11</v>
      </c>
      <c r="L211" s="1057" t="s">
        <v>478</v>
      </c>
      <c r="M211" s="1058" t="s">
        <v>479</v>
      </c>
    </row>
    <row r="212" spans="1:13" ht="12.75" customHeight="1">
      <c r="A212" s="1059" t="s">
        <v>480</v>
      </c>
      <c r="B212" s="1060"/>
      <c r="C212" s="1061"/>
      <c r="D212" s="1061"/>
      <c r="E212" s="1091"/>
      <c r="F212" s="1061"/>
      <c r="G212" s="1061"/>
      <c r="H212" s="1062"/>
      <c r="I212" s="1062"/>
      <c r="J212" s="1062"/>
      <c r="K212" s="1062"/>
      <c r="L212" s="1118">
        <f aca="true" t="shared" si="36" ref="L212:L219">J212+K212</f>
        <v>0</v>
      </c>
      <c r="M212" s="1119">
        <f aca="true" t="shared" si="37" ref="M212:M219">IF((C212&lt;&gt;0),ROUND((L212/C212)*100,1),"")</f>
      </c>
    </row>
    <row r="213" spans="1:13" ht="12.75" customHeight="1">
      <c r="A213" s="1065" t="s">
        <v>481</v>
      </c>
      <c r="B213" s="1066"/>
      <c r="C213" s="1067"/>
      <c r="D213" s="1067"/>
      <c r="E213" s="1067"/>
      <c r="F213" s="1067"/>
      <c r="G213" s="1067"/>
      <c r="H213" s="1067"/>
      <c r="I213" s="1067"/>
      <c r="J213" s="1067"/>
      <c r="K213" s="1067"/>
      <c r="L213" s="1120">
        <f t="shared" si="36"/>
        <v>0</v>
      </c>
      <c r="M213" s="1121">
        <f t="shared" si="37"/>
      </c>
    </row>
    <row r="214" spans="1:13" ht="12.75" customHeight="1">
      <c r="A214" s="1070" t="s">
        <v>482</v>
      </c>
      <c r="B214" s="1071">
        <v>24384.68</v>
      </c>
      <c r="C214" s="1072">
        <v>24385</v>
      </c>
      <c r="D214" s="1072">
        <v>9237.324</v>
      </c>
      <c r="E214" s="1072">
        <v>9237</v>
      </c>
      <c r="F214" s="1072">
        <v>15147.356</v>
      </c>
      <c r="G214" s="1072">
        <v>15147</v>
      </c>
      <c r="H214" s="1072"/>
      <c r="I214" s="1072"/>
      <c r="J214" s="1072">
        <v>8316</v>
      </c>
      <c r="K214" s="1072"/>
      <c r="L214" s="1120">
        <f t="shared" si="36"/>
        <v>8316</v>
      </c>
      <c r="M214" s="1122">
        <f t="shared" si="37"/>
        <v>34.1</v>
      </c>
    </row>
    <row r="215" spans="1:13" ht="12.75" customHeight="1">
      <c r="A215" s="1070" t="s">
        <v>483</v>
      </c>
      <c r="B215" s="1071"/>
      <c r="C215" s="1072"/>
      <c r="D215" s="1072"/>
      <c r="E215" s="1072"/>
      <c r="F215" s="1072"/>
      <c r="G215" s="1072"/>
      <c r="H215" s="1072"/>
      <c r="I215" s="1072"/>
      <c r="J215" s="1072"/>
      <c r="K215" s="1072"/>
      <c r="L215" s="1120">
        <f t="shared" si="36"/>
        <v>0</v>
      </c>
      <c r="M215" s="1123">
        <f t="shared" si="37"/>
      </c>
    </row>
    <row r="216" spans="1:13" ht="12.75" customHeight="1">
      <c r="A216" s="1070" t="s">
        <v>484</v>
      </c>
      <c r="B216" s="1071"/>
      <c r="C216" s="1072"/>
      <c r="D216" s="1072"/>
      <c r="E216" s="1072"/>
      <c r="F216" s="1072"/>
      <c r="G216" s="1072"/>
      <c r="H216" s="1072"/>
      <c r="I216" s="1072"/>
      <c r="J216" s="1072"/>
      <c r="K216" s="1072"/>
      <c r="L216" s="1120">
        <f t="shared" si="36"/>
        <v>0</v>
      </c>
      <c r="M216" s="1123">
        <f t="shared" si="37"/>
      </c>
    </row>
    <row r="217" spans="1:13" ht="12.75" customHeight="1">
      <c r="A217" s="1070" t="s">
        <v>485</v>
      </c>
      <c r="B217" s="1071"/>
      <c r="C217" s="1072"/>
      <c r="D217" s="1072"/>
      <c r="E217" s="1072"/>
      <c r="F217" s="1072"/>
      <c r="G217" s="1072"/>
      <c r="H217" s="1074"/>
      <c r="I217" s="1074"/>
      <c r="J217" s="1074"/>
      <c r="K217" s="1074"/>
      <c r="L217" s="1120">
        <f t="shared" si="36"/>
        <v>0</v>
      </c>
      <c r="M217" s="1124">
        <f t="shared" si="37"/>
      </c>
    </row>
    <row r="218" spans="1:13" ht="12.75" customHeight="1" thickBot="1">
      <c r="A218" s="1076"/>
      <c r="B218" s="1077"/>
      <c r="C218" s="1078"/>
      <c r="D218" s="1078"/>
      <c r="E218" s="1078"/>
      <c r="F218" s="1078"/>
      <c r="G218" s="1078"/>
      <c r="H218" s="1078"/>
      <c r="I218" s="1078"/>
      <c r="J218" s="1078"/>
      <c r="K218" s="1078"/>
      <c r="L218" s="1125">
        <f t="shared" si="36"/>
        <v>0</v>
      </c>
      <c r="M218" s="1126">
        <f t="shared" si="37"/>
      </c>
    </row>
    <row r="219" spans="1:13" ht="12.75" customHeight="1" thickBot="1">
      <c r="A219" s="1081" t="s">
        <v>486</v>
      </c>
      <c r="B219" s="1127">
        <f aca="true" t="shared" si="38" ref="B219:K219">B212+SUM(B214:B218)</f>
        <v>24384.68</v>
      </c>
      <c r="C219" s="1127">
        <f t="shared" si="38"/>
        <v>24385</v>
      </c>
      <c r="D219" s="1127">
        <f t="shared" si="38"/>
        <v>9237.324</v>
      </c>
      <c r="E219" s="1127">
        <f t="shared" si="38"/>
        <v>9237</v>
      </c>
      <c r="F219" s="1127">
        <f t="shared" si="38"/>
        <v>15147.356</v>
      </c>
      <c r="G219" s="1127">
        <f t="shared" si="38"/>
        <v>15147</v>
      </c>
      <c r="H219" s="1127">
        <f t="shared" si="38"/>
        <v>0</v>
      </c>
      <c r="I219" s="1127">
        <f t="shared" si="38"/>
        <v>0</v>
      </c>
      <c r="J219" s="1127">
        <f t="shared" si="38"/>
        <v>8316</v>
      </c>
      <c r="K219" s="1127">
        <f t="shared" si="38"/>
        <v>0</v>
      </c>
      <c r="L219" s="1127">
        <f t="shared" si="36"/>
        <v>8316</v>
      </c>
      <c r="M219" s="1128">
        <f t="shared" si="37"/>
        <v>34.1</v>
      </c>
    </row>
    <row r="220" spans="1:13" ht="9.75" customHeight="1">
      <c r="A220" s="1084"/>
      <c r="B220" s="1085"/>
      <c r="C220" s="1086"/>
      <c r="D220" s="1086"/>
      <c r="E220" s="1086"/>
      <c r="F220" s="1086"/>
      <c r="G220" s="1086"/>
      <c r="H220" s="1086"/>
      <c r="I220" s="1086"/>
      <c r="J220" s="1086"/>
      <c r="K220" s="1086"/>
      <c r="L220" s="1086"/>
      <c r="M220" s="1086"/>
    </row>
    <row r="221" spans="1:13" ht="13.5" customHeight="1" thickBot="1">
      <c r="A221" s="1087" t="s">
        <v>487</v>
      </c>
      <c r="B221" s="1088"/>
      <c r="C221" s="1089"/>
      <c r="D221" s="1089"/>
      <c r="E221" s="1089"/>
      <c r="F221" s="1089"/>
      <c r="G221" s="1089"/>
      <c r="H221" s="1089"/>
      <c r="I221" s="1089"/>
      <c r="J221" s="1089"/>
      <c r="K221" s="1089"/>
      <c r="L221" s="1089"/>
      <c r="M221" s="1089"/>
    </row>
    <row r="222" spans="1:13" ht="12.75" customHeight="1">
      <c r="A222" s="1090" t="s">
        <v>488</v>
      </c>
      <c r="B222" s="1060">
        <v>12126.644</v>
      </c>
      <c r="C222" s="1061">
        <v>12126.644</v>
      </c>
      <c r="D222" s="1115">
        <v>3889.331</v>
      </c>
      <c r="E222" s="1115">
        <v>3889.331</v>
      </c>
      <c r="F222" s="1115">
        <v>3889.331</v>
      </c>
      <c r="G222" s="1115">
        <v>3889.331</v>
      </c>
      <c r="H222" s="1092"/>
      <c r="I222" s="1092"/>
      <c r="J222" s="1115">
        <v>2666.245</v>
      </c>
      <c r="K222" s="1115">
        <v>9431</v>
      </c>
      <c r="L222" s="1115">
        <f aca="true" t="shared" si="39" ref="L222:L228">J222+K222</f>
        <v>12097.244999999999</v>
      </c>
      <c r="M222" s="1129">
        <f aca="true" t="shared" si="40" ref="M222:M229">IF((C222&lt;&gt;0),ROUND((L222/C222)*100,1),"")</f>
        <v>99.8</v>
      </c>
    </row>
    <row r="223" spans="1:13" ht="12.75" customHeight="1">
      <c r="A223" s="1094" t="s">
        <v>489</v>
      </c>
      <c r="B223" s="1066">
        <v>2430</v>
      </c>
      <c r="C223" s="1072">
        <v>2430</v>
      </c>
      <c r="D223" s="1120">
        <v>2430</v>
      </c>
      <c r="E223" s="1120">
        <v>2430</v>
      </c>
      <c r="F223" s="1120">
        <v>2430</v>
      </c>
      <c r="G223" s="1120">
        <v>2430</v>
      </c>
      <c r="H223" s="1095"/>
      <c r="I223" s="1095"/>
      <c r="J223" s="1120">
        <v>2368.964</v>
      </c>
      <c r="K223" s="1120"/>
      <c r="L223" s="1120">
        <f t="shared" si="39"/>
        <v>2368.964</v>
      </c>
      <c r="M223" s="1122">
        <f t="shared" si="40"/>
        <v>97.5</v>
      </c>
    </row>
    <row r="224" spans="1:13" ht="12.75" customHeight="1">
      <c r="A224" s="1094" t="s">
        <v>490</v>
      </c>
      <c r="B224" s="1071">
        <v>9417.236</v>
      </c>
      <c r="C224" s="1072">
        <v>9417.236</v>
      </c>
      <c r="D224" s="1120">
        <v>2807.993</v>
      </c>
      <c r="E224" s="1120">
        <v>2807.993</v>
      </c>
      <c r="F224" s="1120">
        <v>2807.993</v>
      </c>
      <c r="G224" s="1120">
        <v>2807.993</v>
      </c>
      <c r="H224" s="1095"/>
      <c r="I224" s="1095"/>
      <c r="J224" s="1120">
        <v>3726.949</v>
      </c>
      <c r="K224" s="1120">
        <v>5790</v>
      </c>
      <c r="L224" s="1120">
        <f t="shared" si="39"/>
        <v>9516.949</v>
      </c>
      <c r="M224" s="1122">
        <f t="shared" si="40"/>
        <v>101.1</v>
      </c>
    </row>
    <row r="225" spans="1:13" ht="12.75" customHeight="1">
      <c r="A225" s="1094" t="s">
        <v>491</v>
      </c>
      <c r="B225" s="1071">
        <v>410.8</v>
      </c>
      <c r="C225" s="1072">
        <v>410.8</v>
      </c>
      <c r="D225" s="1120">
        <v>110</v>
      </c>
      <c r="E225" s="1120">
        <v>110</v>
      </c>
      <c r="F225" s="1120">
        <v>110</v>
      </c>
      <c r="G225" s="1120">
        <v>110</v>
      </c>
      <c r="H225" s="1095"/>
      <c r="I225" s="1095"/>
      <c r="J225" s="1120">
        <v>102.218</v>
      </c>
      <c r="K225" s="1120">
        <v>268</v>
      </c>
      <c r="L225" s="1120">
        <f t="shared" si="39"/>
        <v>370.218</v>
      </c>
      <c r="M225" s="1122">
        <f t="shared" si="40"/>
        <v>90.1</v>
      </c>
    </row>
    <row r="226" spans="1:13" ht="12.75" customHeight="1">
      <c r="A226" s="1097"/>
      <c r="B226" s="1071"/>
      <c r="C226" s="1072"/>
      <c r="D226" s="1072"/>
      <c r="E226" s="1072"/>
      <c r="F226" s="1072"/>
      <c r="G226" s="1072"/>
      <c r="H226" s="1095"/>
      <c r="I226" s="1095"/>
      <c r="J226" s="1095"/>
      <c r="K226" s="1095"/>
      <c r="L226" s="1120">
        <f t="shared" si="39"/>
        <v>0</v>
      </c>
      <c r="M226" s="1122">
        <f t="shared" si="40"/>
      </c>
    </row>
    <row r="227" spans="1:13" ht="12.75" customHeight="1">
      <c r="A227" s="1097"/>
      <c r="B227" s="1130"/>
      <c r="C227" s="1131"/>
      <c r="D227" s="1131"/>
      <c r="E227" s="1131"/>
      <c r="F227" s="1131"/>
      <c r="G227" s="1131"/>
      <c r="H227" s="1132"/>
      <c r="I227" s="1132"/>
      <c r="J227" s="1132"/>
      <c r="K227" s="1132"/>
      <c r="L227" s="1120">
        <f t="shared" si="39"/>
        <v>0</v>
      </c>
      <c r="M227" s="1133">
        <f t="shared" si="40"/>
      </c>
    </row>
    <row r="228" spans="1:13" ht="12.75" customHeight="1" thickBot="1">
      <c r="A228" s="1099"/>
      <c r="B228" s="1134"/>
      <c r="C228" s="1135"/>
      <c r="D228" s="1135"/>
      <c r="E228" s="1135"/>
      <c r="F228" s="1135"/>
      <c r="G228" s="1135"/>
      <c r="H228" s="1136"/>
      <c r="I228" s="1136"/>
      <c r="J228" s="1136"/>
      <c r="K228" s="1136"/>
      <c r="L228" s="1137">
        <f t="shared" si="39"/>
        <v>0</v>
      </c>
      <c r="M228" s="1138">
        <f t="shared" si="40"/>
      </c>
    </row>
    <row r="229" spans="1:13" ht="13.5" customHeight="1" thickBot="1">
      <c r="A229" s="1103" t="s">
        <v>492</v>
      </c>
      <c r="B229" s="1127">
        <f aca="true" t="shared" si="41" ref="B229:K229">SUM(B222:B228)</f>
        <v>24384.68</v>
      </c>
      <c r="C229" s="1127">
        <f t="shared" si="41"/>
        <v>24384.68</v>
      </c>
      <c r="D229" s="1127">
        <f t="shared" si="41"/>
        <v>9237.324</v>
      </c>
      <c r="E229" s="1127">
        <f t="shared" si="41"/>
        <v>9237.324</v>
      </c>
      <c r="F229" s="1127">
        <f t="shared" si="41"/>
        <v>9237.324</v>
      </c>
      <c r="G229" s="1127">
        <f t="shared" si="41"/>
        <v>9237.324</v>
      </c>
      <c r="H229" s="1127">
        <f t="shared" si="41"/>
        <v>0</v>
      </c>
      <c r="I229" s="1127">
        <f t="shared" si="41"/>
        <v>0</v>
      </c>
      <c r="J229" s="1127">
        <f t="shared" si="41"/>
        <v>8864.376</v>
      </c>
      <c r="K229" s="1127">
        <f t="shared" si="41"/>
        <v>15489</v>
      </c>
      <c r="L229" s="1127">
        <f>J229+K229</f>
        <v>24353.376</v>
      </c>
      <c r="M229" s="1139">
        <f t="shared" si="40"/>
        <v>99.9</v>
      </c>
    </row>
    <row r="230" spans="1:13" ht="10.5" customHeight="1">
      <c r="A230" s="1388" t="s">
        <v>493</v>
      </c>
      <c r="B230" s="1388"/>
      <c r="C230" s="1388"/>
      <c r="D230" s="1388"/>
      <c r="E230" s="1388"/>
      <c r="F230" s="1388"/>
      <c r="G230" s="1388"/>
      <c r="H230" s="1388"/>
      <c r="I230" s="1388"/>
      <c r="J230" s="1388"/>
      <c r="K230" s="1388"/>
      <c r="L230" s="1388"/>
      <c r="M230" s="1388"/>
    </row>
    <row r="231" spans="1:13" ht="6" customHeight="1">
      <c r="A231" s="1105"/>
      <c r="B231" s="1105"/>
      <c r="C231" s="1105"/>
      <c r="D231" s="1105"/>
      <c r="E231" s="1105"/>
      <c r="F231" s="1105"/>
      <c r="G231" s="1105"/>
      <c r="H231" s="1105"/>
      <c r="I231" s="1105"/>
      <c r="J231" s="1105"/>
      <c r="K231" s="1105"/>
      <c r="L231" s="1105"/>
      <c r="M231" s="1105"/>
    </row>
    <row r="232" spans="1:13" ht="15" customHeight="1">
      <c r="A232" s="1389" t="s">
        <v>500</v>
      </c>
      <c r="B232" s="1389"/>
      <c r="C232" s="1389"/>
      <c r="D232" s="1389"/>
      <c r="E232" s="1389"/>
      <c r="F232" s="1389"/>
      <c r="G232" s="1389"/>
      <c r="H232" s="1389"/>
      <c r="I232" s="1389"/>
      <c r="J232" s="1389"/>
      <c r="K232" s="1389"/>
      <c r="L232" s="1389"/>
      <c r="M232" s="1389"/>
    </row>
    <row r="233" spans="1:13" ht="12" customHeight="1" thickBot="1">
      <c r="A233" s="1106"/>
      <c r="B233" s="1106"/>
      <c r="C233" s="1106"/>
      <c r="D233" s="1106"/>
      <c r="E233" s="1106"/>
      <c r="F233" s="1106"/>
      <c r="G233" s="1106"/>
      <c r="H233" s="1106"/>
      <c r="I233" s="1106"/>
      <c r="J233" s="1106"/>
      <c r="K233" s="1106"/>
      <c r="L233" s="1390" t="s">
        <v>635</v>
      </c>
      <c r="M233" s="1390"/>
    </row>
    <row r="234" spans="1:13" ht="13.5" thickBot="1">
      <c r="A234" s="1391" t="s">
        <v>494</v>
      </c>
      <c r="B234" s="1392"/>
      <c r="C234" s="1392"/>
      <c r="D234" s="1392"/>
      <c r="E234" s="1392"/>
      <c r="F234" s="1392"/>
      <c r="G234" s="1392"/>
      <c r="H234" s="1392"/>
      <c r="I234" s="1392"/>
      <c r="J234" s="1392"/>
      <c r="K234" s="1107" t="s">
        <v>1221</v>
      </c>
      <c r="L234" s="1107" t="s">
        <v>1222</v>
      </c>
      <c r="M234" s="1107" t="s">
        <v>1186</v>
      </c>
    </row>
    <row r="235" spans="1:13" ht="12.75">
      <c r="A235" s="1401"/>
      <c r="B235" s="1402"/>
      <c r="C235" s="1402"/>
      <c r="D235" s="1402"/>
      <c r="E235" s="1402"/>
      <c r="F235" s="1402"/>
      <c r="G235" s="1402"/>
      <c r="H235" s="1402"/>
      <c r="I235" s="1402"/>
      <c r="J235" s="1402"/>
      <c r="K235" s="1108"/>
      <c r="L235" s="1109"/>
      <c r="M235" s="1109"/>
    </row>
    <row r="236" spans="1:13" ht="13.5" thickBot="1">
      <c r="A236" s="1404"/>
      <c r="B236" s="1405"/>
      <c r="C236" s="1405"/>
      <c r="D236" s="1405"/>
      <c r="E236" s="1405"/>
      <c r="F236" s="1405"/>
      <c r="G236" s="1405"/>
      <c r="H236" s="1405"/>
      <c r="I236" s="1405"/>
      <c r="J236" s="1405"/>
      <c r="K236" s="1110"/>
      <c r="L236" s="1100"/>
      <c r="M236" s="1100"/>
    </row>
    <row r="237" spans="1:13" ht="13.5" thickBot="1">
      <c r="A237" s="1407" t="s">
        <v>1154</v>
      </c>
      <c r="B237" s="1408"/>
      <c r="C237" s="1408"/>
      <c r="D237" s="1408"/>
      <c r="E237" s="1408"/>
      <c r="F237" s="1408"/>
      <c r="G237" s="1408"/>
      <c r="H237" s="1408"/>
      <c r="I237" s="1408"/>
      <c r="J237" s="1408"/>
      <c r="K237" s="1111">
        <f>SUM(K235:K236)</f>
        <v>0</v>
      </c>
      <c r="L237" s="1111">
        <f>SUM(L235:L236)</f>
        <v>0</v>
      </c>
      <c r="M237" s="1111">
        <f>SUM(M235:M236)</f>
        <v>0</v>
      </c>
    </row>
    <row r="239" spans="1:13" ht="15.75" customHeight="1">
      <c r="A239" s="1410" t="s">
        <v>585</v>
      </c>
      <c r="B239" s="1410"/>
      <c r="C239" s="1410"/>
      <c r="D239" s="1410"/>
      <c r="E239" s="1410"/>
      <c r="F239" s="1410"/>
      <c r="G239" s="1410"/>
      <c r="H239" s="1410"/>
      <c r="I239" s="1410"/>
      <c r="J239" s="1410"/>
      <c r="K239" s="1410"/>
      <c r="L239" s="1410"/>
      <c r="M239" s="1410"/>
    </row>
    <row r="240" spans="1:13" s="996" customFormat="1" ht="15.75" thickBot="1">
      <c r="A240" s="1053"/>
      <c r="B240" s="1053"/>
      <c r="C240" s="1053"/>
      <c r="D240" s="1053"/>
      <c r="E240" s="1053"/>
      <c r="F240" s="1053"/>
      <c r="G240" s="1053"/>
      <c r="H240" s="1053"/>
      <c r="I240" s="1053"/>
      <c r="J240" s="1053"/>
      <c r="K240" s="1053"/>
      <c r="L240" s="1390" t="s">
        <v>635</v>
      </c>
      <c r="M240" s="1390"/>
    </row>
    <row r="241" spans="1:13" s="996" customFormat="1" ht="17.25" customHeight="1" thickBot="1">
      <c r="A241" s="1395" t="s">
        <v>473</v>
      </c>
      <c r="B241" s="1398" t="s">
        <v>474</v>
      </c>
      <c r="C241" s="1398"/>
      <c r="D241" s="1398"/>
      <c r="E241" s="1398"/>
      <c r="F241" s="1398"/>
      <c r="G241" s="1398"/>
      <c r="H241" s="1398"/>
      <c r="I241" s="1398"/>
      <c r="J241" s="1361" t="s">
        <v>1186</v>
      </c>
      <c r="K241" s="1361"/>
      <c r="L241" s="1361"/>
      <c r="M241" s="1361"/>
    </row>
    <row r="242" spans="1:13" s="952" customFormat="1" ht="18" customHeight="1" thickBot="1">
      <c r="A242" s="1396"/>
      <c r="B242" s="1387" t="s">
        <v>1221</v>
      </c>
      <c r="C242" s="1386" t="s">
        <v>1222</v>
      </c>
      <c r="D242" s="1400" t="s">
        <v>475</v>
      </c>
      <c r="E242" s="1400"/>
      <c r="F242" s="1400"/>
      <c r="G242" s="1400"/>
      <c r="H242" s="1400"/>
      <c r="I242" s="1400"/>
      <c r="J242" s="1399"/>
      <c r="K242" s="1399"/>
      <c r="L242" s="1399"/>
      <c r="M242" s="1399"/>
    </row>
    <row r="243" spans="1:13" s="952" customFormat="1" ht="18" customHeight="1" thickBot="1">
      <c r="A243" s="1396"/>
      <c r="B243" s="1387"/>
      <c r="C243" s="1386"/>
      <c r="D243" s="1054" t="s">
        <v>1221</v>
      </c>
      <c r="E243" s="1054" t="s">
        <v>1222</v>
      </c>
      <c r="F243" s="1054" t="s">
        <v>1221</v>
      </c>
      <c r="G243" s="1054" t="s">
        <v>1222</v>
      </c>
      <c r="H243" s="1054" t="s">
        <v>1221</v>
      </c>
      <c r="I243" s="1054" t="s">
        <v>1222</v>
      </c>
      <c r="J243" s="1399"/>
      <c r="K243" s="1399"/>
      <c r="L243" s="1399"/>
      <c r="M243" s="1399"/>
    </row>
    <row r="244" spans="1:13" s="956" customFormat="1" ht="42.75" customHeight="1" thickBot="1">
      <c r="A244" s="1397"/>
      <c r="B244" s="1386" t="s">
        <v>476</v>
      </c>
      <c r="C244" s="1386"/>
      <c r="D244" s="1386" t="s">
        <v>496</v>
      </c>
      <c r="E244" s="1386"/>
      <c r="F244" s="1386" t="s">
        <v>497</v>
      </c>
      <c r="G244" s="1386"/>
      <c r="H244" s="1387" t="s">
        <v>498</v>
      </c>
      <c r="I244" s="1387"/>
      <c r="J244" s="1055" t="s">
        <v>496</v>
      </c>
      <c r="K244" s="1054" t="s">
        <v>497</v>
      </c>
      <c r="L244" s="1055" t="s">
        <v>477</v>
      </c>
      <c r="M244" s="1054" t="s">
        <v>499</v>
      </c>
    </row>
    <row r="245" spans="1:13" s="956" customFormat="1" ht="13.5" customHeight="1" thickBot="1">
      <c r="A245" s="1056">
        <v>1</v>
      </c>
      <c r="B245" s="1055">
        <v>2</v>
      </c>
      <c r="C245" s="1055">
        <v>3</v>
      </c>
      <c r="D245" s="1057">
        <v>4</v>
      </c>
      <c r="E245" s="1054">
        <v>5</v>
      </c>
      <c r="F245" s="1054">
        <v>6</v>
      </c>
      <c r="G245" s="1054">
        <v>7</v>
      </c>
      <c r="H245" s="1055">
        <v>8</v>
      </c>
      <c r="I245" s="1057">
        <v>9</v>
      </c>
      <c r="J245" s="1057">
        <v>10</v>
      </c>
      <c r="K245" s="1057">
        <v>11</v>
      </c>
      <c r="L245" s="1057" t="s">
        <v>478</v>
      </c>
      <c r="M245" s="1058" t="s">
        <v>479</v>
      </c>
    </row>
    <row r="246" spans="1:13" ht="12.75" customHeight="1">
      <c r="A246" s="1059" t="s">
        <v>480</v>
      </c>
      <c r="B246" s="1060"/>
      <c r="C246" s="1061"/>
      <c r="D246" s="1061"/>
      <c r="E246" s="1091"/>
      <c r="F246" s="1061"/>
      <c r="G246" s="1061"/>
      <c r="H246" s="1062"/>
      <c r="I246" s="1062"/>
      <c r="J246" s="1062"/>
      <c r="K246" s="1062"/>
      <c r="L246" s="1118">
        <f aca="true" t="shared" si="42" ref="L246:L253">J246+K246</f>
        <v>0</v>
      </c>
      <c r="M246" s="1119">
        <f aca="true" t="shared" si="43" ref="M246:M253">IF((C246&lt;&gt;0),ROUND((L246/C246)*100,1),"")</f>
      </c>
    </row>
    <row r="247" spans="1:13" ht="12.75" customHeight="1">
      <c r="A247" s="1065" t="s">
        <v>481</v>
      </c>
      <c r="B247" s="1066"/>
      <c r="C247" s="1067"/>
      <c r="D247" s="1067"/>
      <c r="E247" s="1067"/>
      <c r="F247" s="1067"/>
      <c r="G247" s="1067"/>
      <c r="H247" s="1067"/>
      <c r="I247" s="1067"/>
      <c r="J247" s="1067"/>
      <c r="K247" s="1067"/>
      <c r="L247" s="1120">
        <f t="shared" si="42"/>
        <v>0</v>
      </c>
      <c r="M247" s="1121">
        <f t="shared" si="43"/>
      </c>
    </row>
    <row r="248" spans="1:13" ht="12.75" customHeight="1">
      <c r="A248" s="1070" t="s">
        <v>482</v>
      </c>
      <c r="B248" s="1071">
        <v>20896</v>
      </c>
      <c r="C248" s="1071">
        <v>20896</v>
      </c>
      <c r="D248" s="1072"/>
      <c r="E248" s="1072"/>
      <c r="F248" s="1072">
        <v>14406</v>
      </c>
      <c r="G248" s="1072">
        <v>14406</v>
      </c>
      <c r="H248" s="1072">
        <v>6490</v>
      </c>
      <c r="I248" s="1072">
        <v>6490</v>
      </c>
      <c r="J248" s="1072"/>
      <c r="K248" s="1072">
        <v>12704</v>
      </c>
      <c r="L248" s="1120">
        <f t="shared" si="42"/>
        <v>12704</v>
      </c>
      <c r="M248" s="1122">
        <f t="shared" si="43"/>
        <v>60.8</v>
      </c>
    </row>
    <row r="249" spans="1:13" ht="12.75" customHeight="1">
      <c r="A249" s="1070" t="s">
        <v>483</v>
      </c>
      <c r="B249" s="1071"/>
      <c r="C249" s="1072"/>
      <c r="D249" s="1072"/>
      <c r="E249" s="1072"/>
      <c r="F249" s="1072"/>
      <c r="G249" s="1072"/>
      <c r="H249" s="1072"/>
      <c r="I249" s="1072"/>
      <c r="J249" s="1072"/>
      <c r="K249" s="1072"/>
      <c r="L249" s="1120">
        <f t="shared" si="42"/>
        <v>0</v>
      </c>
      <c r="M249" s="1123">
        <f t="shared" si="43"/>
      </c>
    </row>
    <row r="250" spans="1:13" ht="12.75" customHeight="1">
      <c r="A250" s="1070" t="s">
        <v>484</v>
      </c>
      <c r="B250" s="1071"/>
      <c r="C250" s="1072"/>
      <c r="D250" s="1072"/>
      <c r="E250" s="1072"/>
      <c r="F250" s="1072"/>
      <c r="G250" s="1072"/>
      <c r="H250" s="1072"/>
      <c r="I250" s="1072"/>
      <c r="J250" s="1072"/>
      <c r="K250" s="1072"/>
      <c r="L250" s="1120">
        <f t="shared" si="42"/>
        <v>0</v>
      </c>
      <c r="M250" s="1123">
        <f t="shared" si="43"/>
      </c>
    </row>
    <row r="251" spans="1:13" ht="12.75" customHeight="1">
      <c r="A251" s="1070" t="s">
        <v>485</v>
      </c>
      <c r="B251" s="1071"/>
      <c r="C251" s="1072"/>
      <c r="D251" s="1072"/>
      <c r="E251" s="1072"/>
      <c r="F251" s="1072"/>
      <c r="G251" s="1072"/>
      <c r="H251" s="1074"/>
      <c r="I251" s="1074"/>
      <c r="J251" s="1074"/>
      <c r="K251" s="1074"/>
      <c r="L251" s="1120">
        <f t="shared" si="42"/>
        <v>0</v>
      </c>
      <c r="M251" s="1124">
        <f t="shared" si="43"/>
      </c>
    </row>
    <row r="252" spans="1:13" ht="12.75" customHeight="1" thickBot="1">
      <c r="A252" s="1076"/>
      <c r="B252" s="1077"/>
      <c r="C252" s="1078"/>
      <c r="D252" s="1078"/>
      <c r="E252" s="1078"/>
      <c r="F252" s="1078"/>
      <c r="G252" s="1078"/>
      <c r="H252" s="1078"/>
      <c r="I252" s="1078"/>
      <c r="J252" s="1078"/>
      <c r="K252" s="1078"/>
      <c r="L252" s="1125">
        <f t="shared" si="42"/>
        <v>0</v>
      </c>
      <c r="M252" s="1126">
        <f t="shared" si="43"/>
      </c>
    </row>
    <row r="253" spans="1:13" ht="12.75" customHeight="1" thickBot="1">
      <c r="A253" s="1081" t="s">
        <v>486</v>
      </c>
      <c r="B253" s="1127">
        <f aca="true" t="shared" si="44" ref="B253:K253">B246+SUM(B248:B252)</f>
        <v>20896</v>
      </c>
      <c r="C253" s="1127">
        <f t="shared" si="44"/>
        <v>20896</v>
      </c>
      <c r="D253" s="1127">
        <f t="shared" si="44"/>
        <v>0</v>
      </c>
      <c r="E253" s="1127">
        <f t="shared" si="44"/>
        <v>0</v>
      </c>
      <c r="F253" s="1127">
        <f t="shared" si="44"/>
        <v>14406</v>
      </c>
      <c r="G253" s="1127">
        <f t="shared" si="44"/>
        <v>14406</v>
      </c>
      <c r="H253" s="1127">
        <f t="shared" si="44"/>
        <v>6490</v>
      </c>
      <c r="I253" s="1127">
        <f t="shared" si="44"/>
        <v>6490</v>
      </c>
      <c r="J253" s="1127">
        <f t="shared" si="44"/>
        <v>0</v>
      </c>
      <c r="K253" s="1127">
        <f t="shared" si="44"/>
        <v>12704</v>
      </c>
      <c r="L253" s="1127">
        <f t="shared" si="42"/>
        <v>12704</v>
      </c>
      <c r="M253" s="1128">
        <f t="shared" si="43"/>
        <v>60.8</v>
      </c>
    </row>
    <row r="254" spans="1:13" ht="9.75" customHeight="1">
      <c r="A254" s="1084"/>
      <c r="B254" s="1085"/>
      <c r="C254" s="1086"/>
      <c r="D254" s="1086"/>
      <c r="E254" s="1086"/>
      <c r="F254" s="1086"/>
      <c r="G254" s="1086"/>
      <c r="H254" s="1086"/>
      <c r="I254" s="1086"/>
      <c r="J254" s="1086"/>
      <c r="K254" s="1086"/>
      <c r="L254" s="1086"/>
      <c r="M254" s="1086"/>
    </row>
    <row r="255" spans="1:13" ht="13.5" customHeight="1" thickBot="1">
      <c r="A255" s="1087" t="s">
        <v>487</v>
      </c>
      <c r="B255" s="1088"/>
      <c r="C255" s="1089"/>
      <c r="D255" s="1089"/>
      <c r="E255" s="1089"/>
      <c r="F255" s="1089"/>
      <c r="G255" s="1089"/>
      <c r="H255" s="1089"/>
      <c r="I255" s="1089"/>
      <c r="J255" s="1089"/>
      <c r="K255" s="1089"/>
      <c r="L255" s="1089"/>
      <c r="M255" s="1089"/>
    </row>
    <row r="256" spans="1:13" ht="12.75" customHeight="1">
      <c r="A256" s="1090" t="s">
        <v>488</v>
      </c>
      <c r="B256" s="1270">
        <v>14390</v>
      </c>
      <c r="C256" s="1061">
        <v>14390</v>
      </c>
      <c r="D256" s="1115"/>
      <c r="E256" s="1272"/>
      <c r="F256" s="1272">
        <v>10180</v>
      </c>
      <c r="G256" s="1272">
        <v>10180</v>
      </c>
      <c r="H256" s="1092">
        <v>4210</v>
      </c>
      <c r="I256" s="1092">
        <v>4210</v>
      </c>
      <c r="J256" s="1115"/>
      <c r="K256" s="1115">
        <v>9510</v>
      </c>
      <c r="L256" s="1115">
        <f aca="true" t="shared" si="45" ref="L256:L262">J256+K256</f>
        <v>9510</v>
      </c>
      <c r="M256" s="1129">
        <f aca="true" t="shared" si="46" ref="M256:M263">IF((C256&lt;&gt;0),ROUND((L256/C256)*100,1),"")</f>
        <v>66.1</v>
      </c>
    </row>
    <row r="257" spans="1:13" ht="12.75" customHeight="1">
      <c r="A257" s="1094" t="s">
        <v>489</v>
      </c>
      <c r="B257" s="1271">
        <v>4759</v>
      </c>
      <c r="C257" s="1072">
        <v>4759</v>
      </c>
      <c r="D257" s="1120"/>
      <c r="E257" s="1273"/>
      <c r="F257" s="1273">
        <v>2981</v>
      </c>
      <c r="G257" s="1273">
        <v>2981</v>
      </c>
      <c r="H257" s="1095">
        <v>1778</v>
      </c>
      <c r="I257" s="1095">
        <v>1778</v>
      </c>
      <c r="J257" s="1120"/>
      <c r="K257" s="1120">
        <v>133</v>
      </c>
      <c r="L257" s="1120">
        <f t="shared" si="45"/>
        <v>133</v>
      </c>
      <c r="M257" s="1122">
        <f t="shared" si="46"/>
        <v>2.8</v>
      </c>
    </row>
    <row r="258" spans="1:13" ht="12.75" customHeight="1">
      <c r="A258" s="1094" t="s">
        <v>490</v>
      </c>
      <c r="B258" s="1271">
        <v>1105</v>
      </c>
      <c r="C258" s="1072">
        <v>1105</v>
      </c>
      <c r="D258" s="1120"/>
      <c r="E258" s="1273"/>
      <c r="F258" s="1273">
        <v>817</v>
      </c>
      <c r="G258" s="1273">
        <v>817</v>
      </c>
      <c r="H258" s="1095">
        <v>288</v>
      </c>
      <c r="I258" s="1095">
        <v>288</v>
      </c>
      <c r="J258" s="1120"/>
      <c r="K258" s="1120">
        <v>862</v>
      </c>
      <c r="L258" s="1120">
        <f t="shared" si="45"/>
        <v>862</v>
      </c>
      <c r="M258" s="1122">
        <f t="shared" si="46"/>
        <v>78</v>
      </c>
    </row>
    <row r="259" spans="1:13" ht="12.75" customHeight="1">
      <c r="A259" s="1094" t="s">
        <v>491</v>
      </c>
      <c r="B259" s="1271">
        <v>642</v>
      </c>
      <c r="C259" s="1072">
        <v>642</v>
      </c>
      <c r="D259" s="1120"/>
      <c r="E259" s="1273"/>
      <c r="F259" s="1273">
        <v>428</v>
      </c>
      <c r="G259" s="1273">
        <v>428</v>
      </c>
      <c r="H259" s="1095">
        <v>214</v>
      </c>
      <c r="I259" s="1095">
        <v>214</v>
      </c>
      <c r="J259" s="1120"/>
      <c r="K259" s="1120">
        <v>61</v>
      </c>
      <c r="L259" s="1120">
        <f t="shared" si="45"/>
        <v>61</v>
      </c>
      <c r="M259" s="1122">
        <f t="shared" si="46"/>
        <v>9.5</v>
      </c>
    </row>
    <row r="260" spans="1:13" ht="12.75" customHeight="1">
      <c r="A260" s="1097"/>
      <c r="B260" s="1071"/>
      <c r="C260" s="1072"/>
      <c r="D260" s="1072"/>
      <c r="E260" s="1095"/>
      <c r="F260" s="1095"/>
      <c r="G260" s="1095"/>
      <c r="H260" s="1095"/>
      <c r="I260" s="1095"/>
      <c r="J260" s="1095"/>
      <c r="K260" s="1095"/>
      <c r="L260" s="1120">
        <f t="shared" si="45"/>
        <v>0</v>
      </c>
      <c r="M260" s="1122">
        <f t="shared" si="46"/>
      </c>
    </row>
    <row r="261" spans="1:13" ht="12.75" customHeight="1">
      <c r="A261" s="1097"/>
      <c r="B261" s="1130"/>
      <c r="C261" s="1131"/>
      <c r="D261" s="1131"/>
      <c r="E261" s="1132"/>
      <c r="F261" s="1132"/>
      <c r="G261" s="1132"/>
      <c r="H261" s="1132"/>
      <c r="I261" s="1132"/>
      <c r="J261" s="1132"/>
      <c r="K261" s="1132"/>
      <c r="L261" s="1120">
        <f t="shared" si="45"/>
        <v>0</v>
      </c>
      <c r="M261" s="1133">
        <f t="shared" si="46"/>
      </c>
    </row>
    <row r="262" spans="1:13" ht="12.75" customHeight="1" thickBot="1">
      <c r="A262" s="1099"/>
      <c r="B262" s="1134"/>
      <c r="C262" s="1135"/>
      <c r="D262" s="1135"/>
      <c r="E262" s="1136"/>
      <c r="F262" s="1136"/>
      <c r="G262" s="1136"/>
      <c r="H262" s="1136"/>
      <c r="I262" s="1136"/>
      <c r="J262" s="1136"/>
      <c r="K262" s="1136"/>
      <c r="L262" s="1137">
        <f t="shared" si="45"/>
        <v>0</v>
      </c>
      <c r="M262" s="1138">
        <f t="shared" si="46"/>
      </c>
    </row>
    <row r="263" spans="1:13" ht="13.5" customHeight="1" thickBot="1">
      <c r="A263" s="1103" t="s">
        <v>492</v>
      </c>
      <c r="B263" s="1127">
        <f aca="true" t="shared" si="47" ref="B263:K263">SUM(B256:B262)</f>
        <v>20896</v>
      </c>
      <c r="C263" s="1127">
        <f t="shared" si="47"/>
        <v>20896</v>
      </c>
      <c r="D263" s="1127">
        <f t="shared" si="47"/>
        <v>0</v>
      </c>
      <c r="E263" s="1127">
        <f t="shared" si="47"/>
        <v>0</v>
      </c>
      <c r="F263" s="1127">
        <f t="shared" si="47"/>
        <v>14406</v>
      </c>
      <c r="G263" s="1127">
        <f t="shared" si="47"/>
        <v>14406</v>
      </c>
      <c r="H263" s="1127">
        <f t="shared" si="47"/>
        <v>6490</v>
      </c>
      <c r="I263" s="1127">
        <f t="shared" si="47"/>
        <v>6490</v>
      </c>
      <c r="J263" s="1127">
        <f t="shared" si="47"/>
        <v>0</v>
      </c>
      <c r="K263" s="1127">
        <f t="shared" si="47"/>
        <v>10566</v>
      </c>
      <c r="L263" s="1127">
        <f>J263+K263</f>
        <v>10566</v>
      </c>
      <c r="M263" s="1139">
        <f t="shared" si="46"/>
        <v>50.6</v>
      </c>
    </row>
    <row r="264" spans="1:13" ht="10.5" customHeight="1">
      <c r="A264" s="1388" t="s">
        <v>493</v>
      </c>
      <c r="B264" s="1388"/>
      <c r="C264" s="1388"/>
      <c r="D264" s="1388"/>
      <c r="E264" s="1388"/>
      <c r="F264" s="1388"/>
      <c r="G264" s="1388"/>
      <c r="H264" s="1388"/>
      <c r="I264" s="1388"/>
      <c r="J264" s="1388"/>
      <c r="K264" s="1388"/>
      <c r="L264" s="1388"/>
      <c r="M264" s="1388"/>
    </row>
    <row r="265" spans="1:13" ht="6" customHeight="1">
      <c r="A265" s="1105"/>
      <c r="B265" s="1105"/>
      <c r="C265" s="1105"/>
      <c r="D265" s="1105"/>
      <c r="E265" s="1105"/>
      <c r="F265" s="1105"/>
      <c r="G265" s="1105"/>
      <c r="H265" s="1105"/>
      <c r="I265" s="1105"/>
      <c r="J265" s="1105"/>
      <c r="K265" s="1105"/>
      <c r="L265" s="1105"/>
      <c r="M265" s="1105"/>
    </row>
    <row r="266" spans="1:13" ht="15" customHeight="1">
      <c r="A266" s="1389" t="s">
        <v>500</v>
      </c>
      <c r="B266" s="1389"/>
      <c r="C266" s="1389"/>
      <c r="D266" s="1389"/>
      <c r="E266" s="1389"/>
      <c r="F266" s="1389"/>
      <c r="G266" s="1389"/>
      <c r="H266" s="1389"/>
      <c r="I266" s="1389"/>
      <c r="J266" s="1389"/>
      <c r="K266" s="1389"/>
      <c r="L266" s="1389"/>
      <c r="M266" s="1389"/>
    </row>
    <row r="267" spans="1:13" ht="12" customHeight="1" thickBot="1">
      <c r="A267" s="1106"/>
      <c r="B267" s="1106"/>
      <c r="C267" s="1106"/>
      <c r="D267" s="1106"/>
      <c r="E267" s="1106"/>
      <c r="F267" s="1106"/>
      <c r="G267" s="1106"/>
      <c r="H267" s="1106"/>
      <c r="I267" s="1106"/>
      <c r="J267" s="1106"/>
      <c r="K267" s="1106"/>
      <c r="L267" s="1390" t="s">
        <v>635</v>
      </c>
      <c r="M267" s="1390"/>
    </row>
    <row r="268" spans="1:13" ht="13.5" thickBot="1">
      <c r="A268" s="1391" t="s">
        <v>494</v>
      </c>
      <c r="B268" s="1392"/>
      <c r="C268" s="1392"/>
      <c r="D268" s="1392"/>
      <c r="E268" s="1392"/>
      <c r="F268" s="1392"/>
      <c r="G268" s="1392"/>
      <c r="H268" s="1392"/>
      <c r="I268" s="1392"/>
      <c r="J268" s="1392"/>
      <c r="K268" s="1107" t="s">
        <v>1221</v>
      </c>
      <c r="L268" s="1107" t="s">
        <v>1222</v>
      </c>
      <c r="M268" s="1107" t="s">
        <v>1186</v>
      </c>
    </row>
    <row r="269" spans="1:13" ht="12.75">
      <c r="A269" s="1401"/>
      <c r="B269" s="1402"/>
      <c r="C269" s="1402"/>
      <c r="D269" s="1402"/>
      <c r="E269" s="1402"/>
      <c r="F269" s="1402"/>
      <c r="G269" s="1402"/>
      <c r="H269" s="1402"/>
      <c r="I269" s="1402"/>
      <c r="J269" s="1402"/>
      <c r="K269" s="1108"/>
      <c r="L269" s="1109"/>
      <c r="M269" s="1109"/>
    </row>
    <row r="270" spans="1:13" ht="13.5" thickBot="1">
      <c r="A270" s="1404"/>
      <c r="B270" s="1405"/>
      <c r="C270" s="1405"/>
      <c r="D270" s="1405"/>
      <c r="E270" s="1405"/>
      <c r="F270" s="1405"/>
      <c r="G270" s="1405"/>
      <c r="H270" s="1405"/>
      <c r="I270" s="1405"/>
      <c r="J270" s="1405"/>
      <c r="K270" s="1110"/>
      <c r="L270" s="1100"/>
      <c r="M270" s="1100"/>
    </row>
    <row r="271" spans="1:13" ht="13.5" thickBot="1">
      <c r="A271" s="1407" t="s">
        <v>1154</v>
      </c>
      <c r="B271" s="1408"/>
      <c r="C271" s="1408"/>
      <c r="D271" s="1408"/>
      <c r="E271" s="1408"/>
      <c r="F271" s="1408"/>
      <c r="G271" s="1408"/>
      <c r="H271" s="1408"/>
      <c r="I271" s="1408"/>
      <c r="J271" s="1408"/>
      <c r="K271" s="1111">
        <f>SUM(K269:K270)</f>
        <v>0</v>
      </c>
      <c r="L271" s="1111">
        <f>SUM(L269:L270)</f>
        <v>0</v>
      </c>
      <c r="M271" s="1111">
        <f>SUM(M269:M270)</f>
        <v>0</v>
      </c>
    </row>
  </sheetData>
  <sheetProtection/>
  <mergeCells count="156">
    <mergeCell ref="D242:I242"/>
    <mergeCell ref="B244:C244"/>
    <mergeCell ref="D244:E244"/>
    <mergeCell ref="F244:G244"/>
    <mergeCell ref="H244:I244"/>
    <mergeCell ref="A269:J269"/>
    <mergeCell ref="A270:J270"/>
    <mergeCell ref="A271:J271"/>
    <mergeCell ref="A239:M239"/>
    <mergeCell ref="L240:M240"/>
    <mergeCell ref="A241:A244"/>
    <mergeCell ref="B241:I241"/>
    <mergeCell ref="J241:M243"/>
    <mergeCell ref="B242:B243"/>
    <mergeCell ref="C242:C243"/>
    <mergeCell ref="A264:M264"/>
    <mergeCell ref="A266:M266"/>
    <mergeCell ref="L267:M267"/>
    <mergeCell ref="A268:J268"/>
    <mergeCell ref="A207:A210"/>
    <mergeCell ref="B207:I207"/>
    <mergeCell ref="J207:M209"/>
    <mergeCell ref="B208:B209"/>
    <mergeCell ref="C208:C209"/>
    <mergeCell ref="D208:I208"/>
    <mergeCell ref="B210:C210"/>
    <mergeCell ref="D210:E210"/>
    <mergeCell ref="F210:G210"/>
    <mergeCell ref="H210:I210"/>
    <mergeCell ref="A237:J237"/>
    <mergeCell ref="A230:M230"/>
    <mergeCell ref="A232:M232"/>
    <mergeCell ref="L233:M233"/>
    <mergeCell ref="A234:J234"/>
    <mergeCell ref="A235:J235"/>
    <mergeCell ref="A236:J236"/>
    <mergeCell ref="A205:M205"/>
    <mergeCell ref="L206:M206"/>
    <mergeCell ref="D176:E176"/>
    <mergeCell ref="F176:G176"/>
    <mergeCell ref="H176:I176"/>
    <mergeCell ref="A196:M196"/>
    <mergeCell ref="A198:M198"/>
    <mergeCell ref="L199:M199"/>
    <mergeCell ref="A200:J200"/>
    <mergeCell ref="A201:J201"/>
    <mergeCell ref="A202:J202"/>
    <mergeCell ref="A203:J203"/>
    <mergeCell ref="A171:C171"/>
    <mergeCell ref="D171:M171"/>
    <mergeCell ref="L172:M172"/>
    <mergeCell ref="A173:A176"/>
    <mergeCell ref="B173:I173"/>
    <mergeCell ref="J173:M175"/>
    <mergeCell ref="B174:B175"/>
    <mergeCell ref="C174:C175"/>
    <mergeCell ref="D174:I174"/>
    <mergeCell ref="B176:C176"/>
    <mergeCell ref="A168:J168"/>
    <mergeCell ref="A169:J169"/>
    <mergeCell ref="D140:I140"/>
    <mergeCell ref="B142:C142"/>
    <mergeCell ref="D142:E142"/>
    <mergeCell ref="F142:G142"/>
    <mergeCell ref="H142:I142"/>
    <mergeCell ref="A162:M162"/>
    <mergeCell ref="A164:M164"/>
    <mergeCell ref="L165:M165"/>
    <mergeCell ref="A166:J166"/>
    <mergeCell ref="A167:J167"/>
    <mergeCell ref="L138:M138"/>
    <mergeCell ref="A139:A142"/>
    <mergeCell ref="B139:I139"/>
    <mergeCell ref="J139:M141"/>
    <mergeCell ref="B140:B141"/>
    <mergeCell ref="C140:C141"/>
    <mergeCell ref="A134:J134"/>
    <mergeCell ref="A135:J135"/>
    <mergeCell ref="A137:C137"/>
    <mergeCell ref="D137:M137"/>
    <mergeCell ref="A132:J132"/>
    <mergeCell ref="A133:J133"/>
    <mergeCell ref="L104:M104"/>
    <mergeCell ref="A105:A108"/>
    <mergeCell ref="B105:I105"/>
    <mergeCell ref="J105:M107"/>
    <mergeCell ref="B106:B107"/>
    <mergeCell ref="C106:C107"/>
    <mergeCell ref="D106:I106"/>
    <mergeCell ref="B108:C108"/>
    <mergeCell ref="H108:I108"/>
    <mergeCell ref="A128:M128"/>
    <mergeCell ref="A130:M130"/>
    <mergeCell ref="L131:M131"/>
    <mergeCell ref="D108:E108"/>
    <mergeCell ref="F108:G108"/>
    <mergeCell ref="A103:C103"/>
    <mergeCell ref="D103:M103"/>
    <mergeCell ref="D74:E74"/>
    <mergeCell ref="F74:G74"/>
    <mergeCell ref="H74:I74"/>
    <mergeCell ref="A94:M94"/>
    <mergeCell ref="A96:M96"/>
    <mergeCell ref="L97:M97"/>
    <mergeCell ref="A98:J98"/>
    <mergeCell ref="A99:J99"/>
    <mergeCell ref="A100:J100"/>
    <mergeCell ref="A101:J101"/>
    <mergeCell ref="A69:C69"/>
    <mergeCell ref="D69:M69"/>
    <mergeCell ref="L70:M70"/>
    <mergeCell ref="A71:A74"/>
    <mergeCell ref="B71:I71"/>
    <mergeCell ref="J71:M73"/>
    <mergeCell ref="B72:B73"/>
    <mergeCell ref="C72:C73"/>
    <mergeCell ref="D72:I72"/>
    <mergeCell ref="B74:C74"/>
    <mergeCell ref="A66:J66"/>
    <mergeCell ref="A67:J67"/>
    <mergeCell ref="D38:I38"/>
    <mergeCell ref="B40:C40"/>
    <mergeCell ref="D40:E40"/>
    <mergeCell ref="F40:G40"/>
    <mergeCell ref="H40:I40"/>
    <mergeCell ref="A60:M60"/>
    <mergeCell ref="A62:M62"/>
    <mergeCell ref="L63:M63"/>
    <mergeCell ref="A64:J64"/>
    <mergeCell ref="A65:J65"/>
    <mergeCell ref="L36:M36"/>
    <mergeCell ref="A37:A40"/>
    <mergeCell ref="B37:I37"/>
    <mergeCell ref="J37:M39"/>
    <mergeCell ref="B38:B39"/>
    <mergeCell ref="C38:C39"/>
    <mergeCell ref="A31:J31"/>
    <mergeCell ref="A32:J32"/>
    <mergeCell ref="A33:J33"/>
    <mergeCell ref="A35:M35"/>
    <mergeCell ref="L29:M29"/>
    <mergeCell ref="A30:J30"/>
    <mergeCell ref="A1:M1"/>
    <mergeCell ref="L2:M2"/>
    <mergeCell ref="A3:A6"/>
    <mergeCell ref="B3:I3"/>
    <mergeCell ref="J3:M5"/>
    <mergeCell ref="B4:B5"/>
    <mergeCell ref="C4:C5"/>
    <mergeCell ref="D4:I4"/>
    <mergeCell ref="F6:G6"/>
    <mergeCell ref="H6:I6"/>
    <mergeCell ref="A26:M26"/>
    <mergeCell ref="A28:M28"/>
    <mergeCell ref="B6:C6"/>
    <mergeCell ref="D6:E6"/>
  </mergeCells>
  <conditionalFormatting sqref="B256:B259">
    <cfRule type="cellIs" priority="1" dxfId="1" operator="equal" stopIfTrue="1">
      <formula>0</formula>
    </cfRule>
  </conditionalFormatting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88" r:id="rId1"/>
  <headerFooter alignWithMargins="0">
    <oddHeader xml:space="preserve">&amp;C&amp;"Times New Roman CE,Félkövér"&amp;12
Európai uniós támogatással megvalósuló projektek pénzügyi teljesítése&amp;R&amp;"Times New Roman CE,Félkövér dőlt"&amp;11 Z.13. sz. melléklet </oddHeader>
  </headerFooter>
  <rowBreaks count="5" manualBreakCount="5">
    <brk id="33" max="12" man="1"/>
    <brk id="67" max="255" man="1"/>
    <brk id="169" max="255" man="1"/>
    <brk id="203" max="255" man="1"/>
    <brk id="23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.875" style="994" customWidth="1"/>
    <col min="2" max="2" width="50.375" style="948" customWidth="1"/>
    <col min="3" max="4" width="14.125" style="948" bestFit="1" customWidth="1"/>
    <col min="5" max="5" width="12.875" style="948" customWidth="1"/>
    <col min="6" max="6" width="13.875" style="948" customWidth="1"/>
    <col min="7" max="7" width="15.50390625" style="948" customWidth="1"/>
    <col min="8" max="8" width="16.875" style="948" customWidth="1"/>
    <col min="9" max="16384" width="9.375" style="948" customWidth="1"/>
  </cols>
  <sheetData>
    <row r="1" spans="1:8" s="996" customFormat="1" ht="15.75" thickBot="1">
      <c r="A1" s="995"/>
      <c r="H1" s="997" t="s">
        <v>635</v>
      </c>
    </row>
    <row r="2" spans="1:8" s="952" customFormat="1" ht="26.25" customHeight="1">
      <c r="A2" s="1414" t="s">
        <v>638</v>
      </c>
      <c r="B2" s="1416" t="s">
        <v>449</v>
      </c>
      <c r="C2" s="1414" t="s">
        <v>450</v>
      </c>
      <c r="D2" s="1414" t="s">
        <v>451</v>
      </c>
      <c r="E2" s="1418" t="s">
        <v>452</v>
      </c>
      <c r="F2" s="1420" t="s">
        <v>453</v>
      </c>
      <c r="G2" s="1421"/>
      <c r="H2" s="1412" t="s">
        <v>454</v>
      </c>
    </row>
    <row r="3" spans="1:8" s="956" customFormat="1" ht="40.5" customHeight="1" thickBot="1">
      <c r="A3" s="1415"/>
      <c r="B3" s="1417"/>
      <c r="C3" s="1417"/>
      <c r="D3" s="1415"/>
      <c r="E3" s="1419"/>
      <c r="F3" s="998" t="s">
        <v>436</v>
      </c>
      <c r="G3" s="999" t="s">
        <v>437</v>
      </c>
      <c r="H3" s="1413"/>
    </row>
    <row r="4" spans="1:8" s="1004" customFormat="1" ht="12.75" customHeight="1" thickBot="1">
      <c r="A4" s="1000">
        <v>1</v>
      </c>
      <c r="B4" s="1001">
        <v>2</v>
      </c>
      <c r="C4" s="1001">
        <v>3</v>
      </c>
      <c r="D4" s="1002">
        <v>4</v>
      </c>
      <c r="E4" s="1000">
        <v>5</v>
      </c>
      <c r="F4" s="1002">
        <v>6</v>
      </c>
      <c r="G4" s="1002">
        <v>7</v>
      </c>
      <c r="H4" s="1003">
        <v>8</v>
      </c>
    </row>
    <row r="5" spans="1:8" ht="19.5" customHeight="1" thickBot="1">
      <c r="A5" s="1005" t="s">
        <v>596</v>
      </c>
      <c r="B5" s="1006" t="s">
        <v>455</v>
      </c>
      <c r="C5" s="1007"/>
      <c r="D5" s="1008"/>
      <c r="E5" s="1009">
        <f>SUM(E6:E9)</f>
        <v>3187</v>
      </c>
      <c r="F5" s="1010">
        <f>SUM(F6:F9)</f>
        <v>0</v>
      </c>
      <c r="G5" s="1010">
        <f>SUM(G6:G9)</f>
        <v>0</v>
      </c>
      <c r="H5" s="1011">
        <f>SUM(H6:H9)</f>
        <v>0</v>
      </c>
    </row>
    <row r="6" spans="1:8" ht="19.5" customHeight="1">
      <c r="A6" s="1012" t="s">
        <v>597</v>
      </c>
      <c r="B6" s="1013" t="s">
        <v>458</v>
      </c>
      <c r="C6" s="1014">
        <v>2013</v>
      </c>
      <c r="D6" s="1015" t="s">
        <v>459</v>
      </c>
      <c r="E6" s="1016">
        <v>929</v>
      </c>
      <c r="F6" s="971"/>
      <c r="G6" s="971"/>
      <c r="H6" s="1017"/>
    </row>
    <row r="7" spans="1:8" ht="19.5" customHeight="1">
      <c r="A7" s="1012" t="s">
        <v>598</v>
      </c>
      <c r="B7" s="1013" t="s">
        <v>460</v>
      </c>
      <c r="C7" s="1014" t="s">
        <v>459</v>
      </c>
      <c r="D7" s="1015" t="s">
        <v>459</v>
      </c>
      <c r="E7" s="1016">
        <v>2258</v>
      </c>
      <c r="F7" s="971"/>
      <c r="G7" s="971"/>
      <c r="H7" s="1017"/>
    </row>
    <row r="8" spans="1:8" ht="19.5" customHeight="1">
      <c r="A8" s="1012" t="s">
        <v>599</v>
      </c>
      <c r="B8" s="1013" t="s">
        <v>442</v>
      </c>
      <c r="C8" s="1014"/>
      <c r="D8" s="1015"/>
      <c r="E8" s="1016"/>
      <c r="F8" s="971"/>
      <c r="G8" s="971"/>
      <c r="H8" s="1017"/>
    </row>
    <row r="9" spans="1:8" ht="19.5" customHeight="1" thickBot="1">
      <c r="A9" s="1012" t="s">
        <v>600</v>
      </c>
      <c r="B9" s="1013" t="s">
        <v>442</v>
      </c>
      <c r="C9" s="1014"/>
      <c r="D9" s="1015"/>
      <c r="E9" s="1016"/>
      <c r="F9" s="971"/>
      <c r="G9" s="971"/>
      <c r="H9" s="1017"/>
    </row>
    <row r="10" spans="1:8" ht="19.5" customHeight="1" thickBot="1">
      <c r="A10" s="1005" t="s">
        <v>601</v>
      </c>
      <c r="B10" s="1006" t="s">
        <v>456</v>
      </c>
      <c r="C10" s="1018"/>
      <c r="D10" s="1019"/>
      <c r="E10" s="1009">
        <f>SUM(E11:E14)</f>
        <v>452</v>
      </c>
      <c r="F10" s="1010">
        <f>SUM(F11:F14)</f>
        <v>0</v>
      </c>
      <c r="G10" s="1010">
        <f>SUM(G11:G14)</f>
        <v>0</v>
      </c>
      <c r="H10" s="1011">
        <f>SUM(H11:H14)</f>
        <v>0</v>
      </c>
    </row>
    <row r="11" spans="1:8" ht="19.5" customHeight="1">
      <c r="A11" s="1012" t="s">
        <v>602</v>
      </c>
      <c r="B11" s="1013" t="s">
        <v>461</v>
      </c>
      <c r="C11" s="1014"/>
      <c r="D11" s="1015"/>
      <c r="E11" s="1016">
        <v>452</v>
      </c>
      <c r="F11" s="971"/>
      <c r="G11" s="971"/>
      <c r="H11" s="1017"/>
    </row>
    <row r="12" spans="1:8" ht="19.5" customHeight="1">
      <c r="A12" s="1012" t="s">
        <v>603</v>
      </c>
      <c r="B12" s="1013" t="s">
        <v>442</v>
      </c>
      <c r="C12" s="1014"/>
      <c r="D12" s="1015"/>
      <c r="E12" s="1016"/>
      <c r="F12" s="971"/>
      <c r="G12" s="971"/>
      <c r="H12" s="1017"/>
    </row>
    <row r="13" spans="1:8" ht="19.5" customHeight="1">
      <c r="A13" s="1012" t="s">
        <v>604</v>
      </c>
      <c r="B13" s="1013" t="s">
        <v>442</v>
      </c>
      <c r="C13" s="1014"/>
      <c r="D13" s="1015"/>
      <c r="E13" s="1016"/>
      <c r="F13" s="971"/>
      <c r="G13" s="971"/>
      <c r="H13" s="1017"/>
    </row>
    <row r="14" spans="1:8" ht="19.5" customHeight="1" thickBot="1">
      <c r="A14" s="1012" t="s">
        <v>605</v>
      </c>
      <c r="B14" s="1013" t="s">
        <v>442</v>
      </c>
      <c r="C14" s="1014"/>
      <c r="D14" s="1015"/>
      <c r="E14" s="1016"/>
      <c r="F14" s="971"/>
      <c r="G14" s="971"/>
      <c r="H14" s="1017"/>
    </row>
    <row r="15" spans="1:8" ht="19.5" customHeight="1" thickBot="1">
      <c r="A15" s="1005" t="s">
        <v>606</v>
      </c>
      <c r="B15" s="1006" t="s">
        <v>457</v>
      </c>
      <c r="C15" s="1007"/>
      <c r="D15" s="1008"/>
      <c r="E15" s="1009">
        <f>E5+E10</f>
        <v>3639</v>
      </c>
      <c r="F15" s="1010">
        <f>F5+F10</f>
        <v>0</v>
      </c>
      <c r="G15" s="1010">
        <f>G5+G10</f>
        <v>0</v>
      </c>
      <c r="H15" s="1011">
        <f>H5+H10</f>
        <v>0</v>
      </c>
    </row>
    <row r="16" ht="19.5" customHeight="1"/>
  </sheetData>
  <sheetProtection/>
  <mergeCells count="7"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bontásban&amp;R&amp;"Times New Roman CE,Félkövér dőlt"&amp;11Z.14. sz. melléklet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7.625" style="693" customWidth="1"/>
    <col min="2" max="2" width="60.875" style="693" customWidth="1"/>
    <col min="3" max="3" width="25.625" style="693" customWidth="1"/>
    <col min="4" max="16384" width="9.375" style="693" customWidth="1"/>
  </cols>
  <sheetData>
    <row r="1" spans="1:3" ht="12.75" customHeight="1">
      <c r="A1" s="1422" t="s">
        <v>1334</v>
      </c>
      <c r="B1" s="1422"/>
      <c r="C1" s="1422"/>
    </row>
    <row r="2" spans="1:3" ht="14.25">
      <c r="A2" s="694"/>
      <c r="B2" s="694"/>
      <c r="C2" s="694"/>
    </row>
    <row r="3" spans="1:3" ht="33.75" customHeight="1">
      <c r="A3" s="1423" t="s">
        <v>1308</v>
      </c>
      <c r="B3" s="1423"/>
      <c r="C3" s="1423"/>
    </row>
    <row r="4" ht="13.5" thickBot="1">
      <c r="C4" s="695"/>
    </row>
    <row r="5" spans="1:3" s="699" customFormat="1" ht="43.5" customHeight="1" thickBot="1">
      <c r="A5" s="696" t="s">
        <v>594</v>
      </c>
      <c r="B5" s="697" t="s">
        <v>636</v>
      </c>
      <c r="C5" s="698" t="s">
        <v>1309</v>
      </c>
    </row>
    <row r="6" spans="1:3" ht="28.5" customHeight="1">
      <c r="A6" s="700" t="s">
        <v>596</v>
      </c>
      <c r="B6" s="701" t="s">
        <v>1310</v>
      </c>
      <c r="C6" s="702">
        <f>C7+C8</f>
        <v>70748</v>
      </c>
    </row>
    <row r="7" spans="1:3" ht="18" customHeight="1">
      <c r="A7" s="703" t="s">
        <v>597</v>
      </c>
      <c r="B7" s="704" t="s">
        <v>1311</v>
      </c>
      <c r="C7" s="705">
        <v>70742</v>
      </c>
    </row>
    <row r="8" spans="1:3" ht="18" customHeight="1">
      <c r="A8" s="703" t="s">
        <v>598</v>
      </c>
      <c r="B8" s="704" t="s">
        <v>1312</v>
      </c>
      <c r="C8" s="705">
        <v>6</v>
      </c>
    </row>
    <row r="9" spans="1:3" ht="18" customHeight="1">
      <c r="A9" s="703" t="s">
        <v>599</v>
      </c>
      <c r="B9" s="706" t="s">
        <v>1313</v>
      </c>
      <c r="C9" s="705">
        <v>2735750</v>
      </c>
    </row>
    <row r="10" spans="1:3" ht="18" customHeight="1" thickBot="1">
      <c r="A10" s="707" t="s">
        <v>600</v>
      </c>
      <c r="B10" s="708" t="s">
        <v>1314</v>
      </c>
      <c r="C10" s="709">
        <v>2635876</v>
      </c>
    </row>
    <row r="11" spans="1:3" ht="25.5" customHeight="1">
      <c r="A11" s="710" t="s">
        <v>601</v>
      </c>
      <c r="B11" s="711" t="s">
        <v>1315</v>
      </c>
      <c r="C11" s="712">
        <f>C6+C9-C10</f>
        <v>170622</v>
      </c>
    </row>
    <row r="12" spans="1:3" ht="18" customHeight="1">
      <c r="A12" s="703" t="s">
        <v>602</v>
      </c>
      <c r="B12" s="704" t="s">
        <v>1311</v>
      </c>
      <c r="C12" s="705">
        <v>170616</v>
      </c>
    </row>
    <row r="13" spans="1:3" ht="18" customHeight="1" thickBot="1">
      <c r="A13" s="713" t="s">
        <v>603</v>
      </c>
      <c r="B13" s="714" t="s">
        <v>1312</v>
      </c>
      <c r="C13" s="715">
        <v>6</v>
      </c>
    </row>
  </sheetData>
  <sheetProtection/>
  <mergeCells count="2">
    <mergeCell ref="A1:C1"/>
    <mergeCell ref="A3:C3"/>
  </mergeCells>
  <conditionalFormatting sqref="C11">
    <cfRule type="cellIs" priority="1" dxfId="0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dőlt"&amp;12 Z.15. sz.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73"/>
  <sheetViews>
    <sheetView zoomScaleSheetLayoutView="120" zoomScalePageLayoutView="0" workbookViewId="0" topLeftCell="A225">
      <selection activeCell="F236" sqref="F236"/>
    </sheetView>
  </sheetViews>
  <sheetFormatPr defaultColWidth="12.00390625" defaultRowHeight="12.75"/>
  <cols>
    <col min="1" max="1" width="67.125" style="716" customWidth="1"/>
    <col min="2" max="2" width="6.125" style="716" customWidth="1"/>
    <col min="3" max="4" width="12.125" style="716" customWidth="1"/>
    <col min="5" max="5" width="12.125" style="850" customWidth="1"/>
    <col min="6" max="16384" width="12.00390625" style="716" customWidth="1"/>
  </cols>
  <sheetData>
    <row r="1" spans="1:5" ht="49.5" customHeight="1">
      <c r="A1" s="1425" t="s">
        <v>1335</v>
      </c>
      <c r="B1" s="1426"/>
      <c r="C1" s="1426"/>
      <c r="D1" s="1426"/>
      <c r="E1" s="1426"/>
    </row>
    <row r="2" spans="3:5" ht="16.5" thickBot="1">
      <c r="C2" s="1427" t="s">
        <v>1336</v>
      </c>
      <c r="D2" s="1427"/>
      <c r="E2" s="1427"/>
    </row>
    <row r="3" spans="1:5" ht="15.75" customHeight="1">
      <c r="A3" s="1428" t="s">
        <v>1337</v>
      </c>
      <c r="B3" s="1431" t="s">
        <v>1317</v>
      </c>
      <c r="C3" s="1434" t="s">
        <v>1338</v>
      </c>
      <c r="D3" s="1434" t="s">
        <v>1339</v>
      </c>
      <c r="E3" s="1436" t="s">
        <v>1340</v>
      </c>
    </row>
    <row r="4" spans="1:5" ht="11.25" customHeight="1">
      <c r="A4" s="1429"/>
      <c r="B4" s="1432"/>
      <c r="C4" s="1435"/>
      <c r="D4" s="1435"/>
      <c r="E4" s="1437"/>
    </row>
    <row r="5" spans="1:5" ht="15.75">
      <c r="A5" s="1430"/>
      <c r="B5" s="1433"/>
      <c r="C5" s="1438" t="s">
        <v>1341</v>
      </c>
      <c r="D5" s="1438"/>
      <c r="E5" s="1439"/>
    </row>
    <row r="6" spans="1:5" s="804" customFormat="1" ht="16.5" thickBot="1">
      <c r="A6" s="801">
        <v>1</v>
      </c>
      <c r="B6" s="802">
        <v>2</v>
      </c>
      <c r="C6" s="802">
        <v>3</v>
      </c>
      <c r="D6" s="802">
        <v>4</v>
      </c>
      <c r="E6" s="803">
        <v>5</v>
      </c>
    </row>
    <row r="7" spans="1:5" s="809" customFormat="1" ht="15.75">
      <c r="A7" s="805" t="s">
        <v>1342</v>
      </c>
      <c r="B7" s="806" t="s">
        <v>1343</v>
      </c>
      <c r="C7" s="807">
        <v>37432</v>
      </c>
      <c r="D7" s="807">
        <v>1249</v>
      </c>
      <c r="E7" s="808">
        <v>0</v>
      </c>
    </row>
    <row r="8" spans="1:5" s="809" customFormat="1" ht="16.5" customHeight="1">
      <c r="A8" s="810" t="s">
        <v>1344</v>
      </c>
      <c r="B8" s="811" t="s">
        <v>1345</v>
      </c>
      <c r="C8" s="812">
        <v>37432</v>
      </c>
      <c r="D8" s="812">
        <v>1249</v>
      </c>
      <c r="E8" s="813">
        <v>0</v>
      </c>
    </row>
    <row r="9" spans="1:5" s="809" customFormat="1" ht="15.75">
      <c r="A9" s="814" t="s">
        <v>1346</v>
      </c>
      <c r="B9" s="811" t="s">
        <v>1347</v>
      </c>
      <c r="C9" s="815">
        <v>0</v>
      </c>
      <c r="D9" s="815">
        <v>0</v>
      </c>
      <c r="E9" s="816">
        <v>0</v>
      </c>
    </row>
    <row r="10" spans="1:5" s="809" customFormat="1" ht="15.75">
      <c r="A10" s="817" t="s">
        <v>1348</v>
      </c>
      <c r="B10" s="811" t="s">
        <v>1349</v>
      </c>
      <c r="C10" s="818">
        <v>0</v>
      </c>
      <c r="D10" s="818">
        <v>0</v>
      </c>
      <c r="E10" s="816">
        <v>0</v>
      </c>
    </row>
    <row r="11" spans="1:5" s="809" customFormat="1" ht="15.75">
      <c r="A11" s="817" t="s">
        <v>1350</v>
      </c>
      <c r="B11" s="811" t="s">
        <v>1351</v>
      </c>
      <c r="C11" s="818">
        <v>0</v>
      </c>
      <c r="D11" s="818">
        <v>0</v>
      </c>
      <c r="E11" s="816">
        <v>0</v>
      </c>
    </row>
    <row r="12" spans="1:5" s="809" customFormat="1" ht="15.75">
      <c r="A12" s="814" t="s">
        <v>1352</v>
      </c>
      <c r="B12" s="811" t="s">
        <v>1353</v>
      </c>
      <c r="C12" s="815">
        <v>37432</v>
      </c>
      <c r="D12" s="815">
        <v>1249</v>
      </c>
      <c r="E12" s="816">
        <v>0</v>
      </c>
    </row>
    <row r="13" spans="1:5" s="809" customFormat="1" ht="15.75">
      <c r="A13" s="817" t="s">
        <v>1354</v>
      </c>
      <c r="B13" s="811" t="s">
        <v>1355</v>
      </c>
      <c r="C13" s="818">
        <v>2148</v>
      </c>
      <c r="D13" s="818">
        <v>1222</v>
      </c>
      <c r="E13" s="816">
        <v>0</v>
      </c>
    </row>
    <row r="14" spans="1:5" s="809" customFormat="1" ht="15.75">
      <c r="A14" s="817" t="s">
        <v>1356</v>
      </c>
      <c r="B14" s="811" t="s">
        <v>1357</v>
      </c>
      <c r="C14" s="818">
        <v>35284</v>
      </c>
      <c r="D14" s="820">
        <v>0</v>
      </c>
      <c r="E14" s="816">
        <v>0</v>
      </c>
    </row>
    <row r="15" spans="1:5" s="809" customFormat="1" ht="15.75">
      <c r="A15" s="810" t="s">
        <v>1358</v>
      </c>
      <c r="B15" s="811" t="s">
        <v>1359</v>
      </c>
      <c r="C15" s="815">
        <v>0</v>
      </c>
      <c r="D15" s="815">
        <v>0</v>
      </c>
      <c r="E15" s="816">
        <v>0</v>
      </c>
    </row>
    <row r="16" spans="1:5" s="809" customFormat="1" ht="15.75">
      <c r="A16" s="817" t="s">
        <v>1360</v>
      </c>
      <c r="B16" s="811" t="s">
        <v>605</v>
      </c>
      <c r="C16" s="818">
        <v>0</v>
      </c>
      <c r="D16" s="818">
        <v>0</v>
      </c>
      <c r="E16" s="816">
        <v>0</v>
      </c>
    </row>
    <row r="17" spans="1:5" s="809" customFormat="1" ht="15.75">
      <c r="A17" s="817" t="s">
        <v>1361</v>
      </c>
      <c r="B17" s="811" t="s">
        <v>606</v>
      </c>
      <c r="C17" s="818">
        <v>0</v>
      </c>
      <c r="D17" s="818">
        <v>0</v>
      </c>
      <c r="E17" s="816">
        <v>0</v>
      </c>
    </row>
    <row r="18" spans="1:5" s="809" customFormat="1" ht="15.75">
      <c r="A18" s="810" t="s">
        <v>1362</v>
      </c>
      <c r="B18" s="811" t="s">
        <v>607</v>
      </c>
      <c r="C18" s="818">
        <v>0</v>
      </c>
      <c r="D18" s="818">
        <v>0</v>
      </c>
      <c r="E18" s="816">
        <v>0</v>
      </c>
    </row>
    <row r="19" spans="1:5" s="809" customFormat="1" ht="15.75">
      <c r="A19" s="810" t="s">
        <v>1363</v>
      </c>
      <c r="B19" s="811" t="s">
        <v>608</v>
      </c>
      <c r="C19" s="818">
        <v>0</v>
      </c>
      <c r="D19" s="821">
        <v>0</v>
      </c>
      <c r="E19" s="816">
        <v>0</v>
      </c>
    </row>
    <row r="20" spans="1:5" s="809" customFormat="1" ht="15.75">
      <c r="A20" s="810" t="s">
        <v>1364</v>
      </c>
      <c r="B20" s="811" t="s">
        <v>609</v>
      </c>
      <c r="C20" s="821">
        <v>0</v>
      </c>
      <c r="D20" s="818">
        <v>0</v>
      </c>
      <c r="E20" s="816">
        <v>0</v>
      </c>
    </row>
    <row r="21" spans="1:5" s="809" customFormat="1" ht="15.75">
      <c r="A21" s="822" t="s">
        <v>1365</v>
      </c>
      <c r="B21" s="811" t="s">
        <v>610</v>
      </c>
      <c r="C21" s="823">
        <v>6497897</v>
      </c>
      <c r="D21" s="823">
        <v>4116111</v>
      </c>
      <c r="E21" s="824">
        <v>0</v>
      </c>
    </row>
    <row r="22" spans="1:5" s="809" customFormat="1" ht="15.75">
      <c r="A22" s="822" t="s">
        <v>1366</v>
      </c>
      <c r="B22" s="811" t="s">
        <v>611</v>
      </c>
      <c r="C22" s="823">
        <v>6239370</v>
      </c>
      <c r="D22" s="823">
        <v>4072714</v>
      </c>
      <c r="E22" s="824">
        <v>0</v>
      </c>
    </row>
    <row r="23" spans="1:5" s="809" customFormat="1" ht="15.75">
      <c r="A23" s="810" t="s">
        <v>1367</v>
      </c>
      <c r="B23" s="811" t="s">
        <v>612</v>
      </c>
      <c r="C23" s="825">
        <v>6028579</v>
      </c>
      <c r="D23" s="825">
        <v>3867174</v>
      </c>
      <c r="E23" s="826">
        <v>0</v>
      </c>
    </row>
    <row r="24" spans="1:5" s="809" customFormat="1" ht="22.5">
      <c r="A24" s="814" t="s">
        <v>1368</v>
      </c>
      <c r="B24" s="811" t="s">
        <v>613</v>
      </c>
      <c r="C24" s="815">
        <v>4267555</v>
      </c>
      <c r="D24" s="815">
        <v>2455764</v>
      </c>
      <c r="E24" s="827">
        <v>0</v>
      </c>
    </row>
    <row r="25" spans="1:5" s="809" customFormat="1" ht="15.75">
      <c r="A25" s="828" t="s">
        <v>1369</v>
      </c>
      <c r="B25" s="811" t="s">
        <v>614</v>
      </c>
      <c r="C25" s="815">
        <v>0</v>
      </c>
      <c r="D25" s="815">
        <v>0</v>
      </c>
      <c r="E25" s="827">
        <v>0</v>
      </c>
    </row>
    <row r="26" spans="1:5" s="809" customFormat="1" ht="15.75">
      <c r="A26" s="829" t="s">
        <v>1370</v>
      </c>
      <c r="B26" s="811" t="s">
        <v>615</v>
      </c>
      <c r="C26" s="818">
        <v>0</v>
      </c>
      <c r="D26" s="818">
        <v>0</v>
      </c>
      <c r="E26" s="830">
        <v>0</v>
      </c>
    </row>
    <row r="27" spans="1:5" s="809" customFormat="1" ht="15.75">
      <c r="A27" s="829" t="s">
        <v>1371</v>
      </c>
      <c r="B27" s="811" t="s">
        <v>616</v>
      </c>
      <c r="C27" s="818">
        <v>0</v>
      </c>
      <c r="D27" s="821">
        <v>0</v>
      </c>
      <c r="E27" s="830">
        <v>0</v>
      </c>
    </row>
    <row r="28" spans="1:5" s="809" customFormat="1" ht="15.75">
      <c r="A28" s="828" t="s">
        <v>1372</v>
      </c>
      <c r="B28" s="811" t="s">
        <v>617</v>
      </c>
      <c r="C28" s="815">
        <v>0</v>
      </c>
      <c r="D28" s="815">
        <v>0</v>
      </c>
      <c r="E28" s="827">
        <v>0</v>
      </c>
    </row>
    <row r="29" spans="1:5" s="809" customFormat="1" ht="15.75">
      <c r="A29" s="829" t="s">
        <v>1373</v>
      </c>
      <c r="B29" s="811" t="s">
        <v>618</v>
      </c>
      <c r="C29" s="818">
        <v>0</v>
      </c>
      <c r="D29" s="818">
        <v>0</v>
      </c>
      <c r="E29" s="830">
        <v>0</v>
      </c>
    </row>
    <row r="30" spans="1:5" s="809" customFormat="1" ht="15.75">
      <c r="A30" s="829" t="s">
        <v>1374</v>
      </c>
      <c r="B30" s="811" t="s">
        <v>619</v>
      </c>
      <c r="C30" s="818">
        <v>0</v>
      </c>
      <c r="D30" s="821">
        <v>0</v>
      </c>
      <c r="E30" s="830">
        <v>0</v>
      </c>
    </row>
    <row r="31" spans="1:5" s="809" customFormat="1" ht="15.75">
      <c r="A31" s="828" t="s">
        <v>1375</v>
      </c>
      <c r="B31" s="811" t="s">
        <v>620</v>
      </c>
      <c r="C31" s="815">
        <v>0</v>
      </c>
      <c r="D31" s="815">
        <v>0</v>
      </c>
      <c r="E31" s="827">
        <v>0</v>
      </c>
    </row>
    <row r="32" spans="1:5" s="809" customFormat="1" ht="15.75">
      <c r="A32" s="829" t="s">
        <v>1376</v>
      </c>
      <c r="B32" s="811" t="s">
        <v>621</v>
      </c>
      <c r="C32" s="818">
        <v>0</v>
      </c>
      <c r="D32" s="818">
        <v>0</v>
      </c>
      <c r="E32" s="830">
        <v>0</v>
      </c>
    </row>
    <row r="33" spans="1:5" s="809" customFormat="1" ht="15.75">
      <c r="A33" s="831" t="s">
        <v>1377</v>
      </c>
      <c r="B33" s="811" t="s">
        <v>622</v>
      </c>
      <c r="C33" s="818">
        <v>0</v>
      </c>
      <c r="D33" s="821">
        <v>0</v>
      </c>
      <c r="E33" s="830">
        <v>0</v>
      </c>
    </row>
    <row r="34" spans="1:5" s="809" customFormat="1" ht="15.75">
      <c r="A34" s="828" t="s">
        <v>1378</v>
      </c>
      <c r="B34" s="811" t="s">
        <v>623</v>
      </c>
      <c r="C34" s="815">
        <v>0</v>
      </c>
      <c r="D34" s="815">
        <v>0</v>
      </c>
      <c r="E34" s="827">
        <v>0</v>
      </c>
    </row>
    <row r="35" spans="1:5" s="809" customFormat="1" ht="15.75">
      <c r="A35" s="829" t="s">
        <v>1379</v>
      </c>
      <c r="B35" s="811" t="s">
        <v>624</v>
      </c>
      <c r="C35" s="818">
        <v>0</v>
      </c>
      <c r="D35" s="818">
        <v>0</v>
      </c>
      <c r="E35" s="830">
        <v>0</v>
      </c>
    </row>
    <row r="36" spans="1:5" s="809" customFormat="1" ht="15.75">
      <c r="A36" s="831" t="s">
        <v>1380</v>
      </c>
      <c r="B36" s="811" t="s">
        <v>673</v>
      </c>
      <c r="C36" s="818">
        <v>0</v>
      </c>
      <c r="D36" s="821">
        <v>0</v>
      </c>
      <c r="E36" s="830">
        <v>0</v>
      </c>
    </row>
    <row r="37" spans="1:5" s="809" customFormat="1" ht="15.75">
      <c r="A37" s="828" t="s">
        <v>1381</v>
      </c>
      <c r="B37" s="811" t="s">
        <v>674</v>
      </c>
      <c r="C37" s="815">
        <v>0</v>
      </c>
      <c r="D37" s="815">
        <v>0</v>
      </c>
      <c r="E37" s="827">
        <v>0</v>
      </c>
    </row>
    <row r="38" spans="1:5" s="809" customFormat="1" ht="15.75">
      <c r="A38" s="829" t="s">
        <v>1382</v>
      </c>
      <c r="B38" s="811" t="s">
        <v>675</v>
      </c>
      <c r="C38" s="818">
        <v>0</v>
      </c>
      <c r="D38" s="818">
        <v>0</v>
      </c>
      <c r="E38" s="830">
        <v>0</v>
      </c>
    </row>
    <row r="39" spans="1:5" s="809" customFormat="1" ht="15.75">
      <c r="A39" s="831" t="s">
        <v>1383</v>
      </c>
      <c r="B39" s="811" t="s">
        <v>1328</v>
      </c>
      <c r="C39" s="818">
        <v>0</v>
      </c>
      <c r="D39" s="821">
        <v>0</v>
      </c>
      <c r="E39" s="830">
        <v>0</v>
      </c>
    </row>
    <row r="40" spans="1:5" s="809" customFormat="1" ht="15.75">
      <c r="A40" s="828" t="s">
        <v>1384</v>
      </c>
      <c r="B40" s="811" t="s">
        <v>1385</v>
      </c>
      <c r="C40" s="815">
        <v>4267555</v>
      </c>
      <c r="D40" s="815">
        <v>2455764</v>
      </c>
      <c r="E40" s="827">
        <v>0</v>
      </c>
    </row>
    <row r="41" spans="1:5" s="809" customFormat="1" ht="15.75">
      <c r="A41" s="829" t="s">
        <v>1386</v>
      </c>
      <c r="B41" s="811" t="s">
        <v>1387</v>
      </c>
      <c r="C41" s="818">
        <v>4267555</v>
      </c>
      <c r="D41" s="818">
        <v>2455764</v>
      </c>
      <c r="E41" s="830">
        <v>0</v>
      </c>
    </row>
    <row r="42" spans="1:5" s="809" customFormat="1" ht="15.75">
      <c r="A42" s="831" t="s">
        <v>1388</v>
      </c>
      <c r="B42" s="811" t="s">
        <v>1389</v>
      </c>
      <c r="C42" s="818">
        <v>0</v>
      </c>
      <c r="D42" s="821">
        <v>0</v>
      </c>
      <c r="E42" s="830">
        <v>0</v>
      </c>
    </row>
    <row r="43" spans="1:5" s="809" customFormat="1" ht="15.75">
      <c r="A43" s="828" t="s">
        <v>1390</v>
      </c>
      <c r="B43" s="811" t="s">
        <v>1391</v>
      </c>
      <c r="C43" s="821">
        <v>0</v>
      </c>
      <c r="D43" s="818">
        <v>0</v>
      </c>
      <c r="E43" s="816">
        <v>0</v>
      </c>
    </row>
    <row r="44" spans="1:5" s="809" customFormat="1" ht="22.5">
      <c r="A44" s="814" t="s">
        <v>1392</v>
      </c>
      <c r="B44" s="811" t="s">
        <v>1393</v>
      </c>
      <c r="C44" s="815">
        <v>1761024</v>
      </c>
      <c r="D44" s="815">
        <v>1411410</v>
      </c>
      <c r="E44" s="827">
        <v>0</v>
      </c>
    </row>
    <row r="45" spans="1:5" s="809" customFormat="1" ht="15.75">
      <c r="A45" s="828" t="s">
        <v>1394</v>
      </c>
      <c r="B45" s="811" t="s">
        <v>1395</v>
      </c>
      <c r="C45" s="815">
        <v>0</v>
      </c>
      <c r="D45" s="815">
        <v>0</v>
      </c>
      <c r="E45" s="827">
        <v>0</v>
      </c>
    </row>
    <row r="46" spans="1:5" s="809" customFormat="1" ht="15.75">
      <c r="A46" s="829" t="s">
        <v>1396</v>
      </c>
      <c r="B46" s="811" t="s">
        <v>1397</v>
      </c>
      <c r="C46" s="818">
        <v>0</v>
      </c>
      <c r="D46" s="818">
        <v>0</v>
      </c>
      <c r="E46" s="830">
        <v>0</v>
      </c>
    </row>
    <row r="47" spans="1:5" s="809" customFormat="1" ht="15.75">
      <c r="A47" s="831" t="s">
        <v>1398</v>
      </c>
      <c r="B47" s="811" t="s">
        <v>1399</v>
      </c>
      <c r="C47" s="818">
        <v>0</v>
      </c>
      <c r="D47" s="821">
        <v>0</v>
      </c>
      <c r="E47" s="830">
        <v>0</v>
      </c>
    </row>
    <row r="48" spans="1:5" s="809" customFormat="1" ht="15.75">
      <c r="A48" s="828" t="s">
        <v>1400</v>
      </c>
      <c r="B48" s="811" t="s">
        <v>1401</v>
      </c>
      <c r="C48" s="815">
        <v>0</v>
      </c>
      <c r="D48" s="815">
        <v>0</v>
      </c>
      <c r="E48" s="827">
        <v>0</v>
      </c>
    </row>
    <row r="49" spans="1:5" s="809" customFormat="1" ht="15.75">
      <c r="A49" s="829" t="s">
        <v>1402</v>
      </c>
      <c r="B49" s="811" t="s">
        <v>1403</v>
      </c>
      <c r="C49" s="818">
        <v>0</v>
      </c>
      <c r="D49" s="818">
        <v>0</v>
      </c>
      <c r="E49" s="830">
        <v>0</v>
      </c>
    </row>
    <row r="50" spans="1:5" s="809" customFormat="1" ht="15.75">
      <c r="A50" s="831" t="s">
        <v>1404</v>
      </c>
      <c r="B50" s="811" t="s">
        <v>1405</v>
      </c>
      <c r="C50" s="818">
        <v>0</v>
      </c>
      <c r="D50" s="821">
        <v>0</v>
      </c>
      <c r="E50" s="830">
        <v>0</v>
      </c>
    </row>
    <row r="51" spans="1:5" s="809" customFormat="1" ht="15.75">
      <c r="A51" s="828" t="s">
        <v>1406</v>
      </c>
      <c r="B51" s="811" t="s">
        <v>1407</v>
      </c>
      <c r="C51" s="815">
        <v>0</v>
      </c>
      <c r="D51" s="815">
        <v>0</v>
      </c>
      <c r="E51" s="827">
        <v>0</v>
      </c>
    </row>
    <row r="52" spans="1:5" s="809" customFormat="1" ht="15.75">
      <c r="A52" s="829" t="s">
        <v>1408</v>
      </c>
      <c r="B52" s="811" t="s">
        <v>1409</v>
      </c>
      <c r="C52" s="818">
        <v>0</v>
      </c>
      <c r="D52" s="818">
        <v>0</v>
      </c>
      <c r="E52" s="830">
        <v>0</v>
      </c>
    </row>
    <row r="53" spans="1:5" s="809" customFormat="1" ht="15.75">
      <c r="A53" s="831" t="s">
        <v>1410</v>
      </c>
      <c r="B53" s="811" t="s">
        <v>1411</v>
      </c>
      <c r="C53" s="818">
        <v>0</v>
      </c>
      <c r="D53" s="821">
        <v>0</v>
      </c>
      <c r="E53" s="830">
        <v>0</v>
      </c>
    </row>
    <row r="54" spans="1:5" s="809" customFormat="1" ht="15.75">
      <c r="A54" s="828" t="s">
        <v>1412</v>
      </c>
      <c r="B54" s="811" t="s">
        <v>1413</v>
      </c>
      <c r="C54" s="815">
        <v>0</v>
      </c>
      <c r="D54" s="815">
        <v>0</v>
      </c>
      <c r="E54" s="827">
        <v>0</v>
      </c>
    </row>
    <row r="55" spans="1:5" s="809" customFormat="1" ht="15.75">
      <c r="A55" s="829" t="s">
        <v>1414</v>
      </c>
      <c r="B55" s="811" t="s">
        <v>1415</v>
      </c>
      <c r="C55" s="818">
        <v>0</v>
      </c>
      <c r="D55" s="818">
        <v>0</v>
      </c>
      <c r="E55" s="830">
        <v>0</v>
      </c>
    </row>
    <row r="56" spans="1:5" s="809" customFormat="1" ht="15.75">
      <c r="A56" s="831" t="s">
        <v>1416</v>
      </c>
      <c r="B56" s="811" t="s">
        <v>1417</v>
      </c>
      <c r="C56" s="818">
        <v>0</v>
      </c>
      <c r="D56" s="821">
        <v>0</v>
      </c>
      <c r="E56" s="830">
        <v>0</v>
      </c>
    </row>
    <row r="57" spans="1:5" s="809" customFormat="1" ht="15.75">
      <c r="A57" s="828" t="s">
        <v>1418</v>
      </c>
      <c r="B57" s="811" t="s">
        <v>1419</v>
      </c>
      <c r="C57" s="815">
        <v>616618</v>
      </c>
      <c r="D57" s="815">
        <v>420006</v>
      </c>
      <c r="E57" s="827">
        <v>0</v>
      </c>
    </row>
    <row r="58" spans="1:5" s="809" customFormat="1" ht="15.75">
      <c r="A58" s="829" t="s">
        <v>1420</v>
      </c>
      <c r="B58" s="811" t="s">
        <v>1421</v>
      </c>
      <c r="C58" s="818">
        <v>616618</v>
      </c>
      <c r="D58" s="818">
        <v>420006</v>
      </c>
      <c r="E58" s="830">
        <v>0</v>
      </c>
    </row>
    <row r="59" spans="1:5" s="809" customFormat="1" ht="15.75">
      <c r="A59" s="831" t="s">
        <v>1422</v>
      </c>
      <c r="B59" s="811" t="s">
        <v>1423</v>
      </c>
      <c r="C59" s="818">
        <v>0</v>
      </c>
      <c r="D59" s="821">
        <v>0</v>
      </c>
      <c r="E59" s="830">
        <v>0</v>
      </c>
    </row>
    <row r="60" spans="1:5" s="809" customFormat="1" ht="15.75">
      <c r="A60" s="828" t="s">
        <v>1424</v>
      </c>
      <c r="B60" s="811" t="s">
        <v>1425</v>
      </c>
      <c r="C60" s="815">
        <v>0</v>
      </c>
      <c r="D60" s="815">
        <v>0</v>
      </c>
      <c r="E60" s="827">
        <v>0</v>
      </c>
    </row>
    <row r="61" spans="1:5" s="809" customFormat="1" ht="15.75">
      <c r="A61" s="829" t="s">
        <v>1426</v>
      </c>
      <c r="B61" s="811" t="s">
        <v>1427</v>
      </c>
      <c r="C61" s="818">
        <v>0</v>
      </c>
      <c r="D61" s="818">
        <v>0</v>
      </c>
      <c r="E61" s="830">
        <v>0</v>
      </c>
    </row>
    <row r="62" spans="1:5" s="809" customFormat="1" ht="15.75">
      <c r="A62" s="831" t="s">
        <v>1428</v>
      </c>
      <c r="B62" s="811" t="s">
        <v>1429</v>
      </c>
      <c r="C62" s="818">
        <v>0</v>
      </c>
      <c r="D62" s="821">
        <v>0</v>
      </c>
      <c r="E62" s="830">
        <v>0</v>
      </c>
    </row>
    <row r="63" spans="1:5" s="809" customFormat="1" ht="15.75">
      <c r="A63" s="828" t="s">
        <v>1430</v>
      </c>
      <c r="B63" s="811" t="s">
        <v>1431</v>
      </c>
      <c r="C63" s="815">
        <v>0</v>
      </c>
      <c r="D63" s="815">
        <v>0</v>
      </c>
      <c r="E63" s="827">
        <v>0</v>
      </c>
    </row>
    <row r="64" spans="1:5" s="809" customFormat="1" ht="15.75">
      <c r="A64" s="829" t="s">
        <v>1432</v>
      </c>
      <c r="B64" s="811" t="s">
        <v>1433</v>
      </c>
      <c r="C64" s="818">
        <v>0</v>
      </c>
      <c r="D64" s="818">
        <v>0</v>
      </c>
      <c r="E64" s="830">
        <v>0</v>
      </c>
    </row>
    <row r="65" spans="1:5" s="809" customFormat="1" ht="15.75">
      <c r="A65" s="831" t="s">
        <v>1434</v>
      </c>
      <c r="B65" s="811" t="s">
        <v>1435</v>
      </c>
      <c r="C65" s="818">
        <v>0</v>
      </c>
      <c r="D65" s="821">
        <v>0</v>
      </c>
      <c r="E65" s="830">
        <v>0</v>
      </c>
    </row>
    <row r="66" spans="1:5" s="809" customFormat="1" ht="15.75">
      <c r="A66" s="828" t="s">
        <v>1436</v>
      </c>
      <c r="B66" s="811" t="s">
        <v>1437</v>
      </c>
      <c r="C66" s="815">
        <v>97565</v>
      </c>
      <c r="D66" s="815">
        <v>97565</v>
      </c>
      <c r="E66" s="827">
        <v>0</v>
      </c>
    </row>
    <row r="67" spans="1:5" s="809" customFormat="1" ht="15.75">
      <c r="A67" s="829" t="s">
        <v>1438</v>
      </c>
      <c r="B67" s="811" t="s">
        <v>1439</v>
      </c>
      <c r="C67" s="818">
        <v>97565</v>
      </c>
      <c r="D67" s="818">
        <v>97565</v>
      </c>
      <c r="E67" s="830">
        <v>0</v>
      </c>
    </row>
    <row r="68" spans="1:5" s="809" customFormat="1" ht="15.75">
      <c r="A68" s="831" t="s">
        <v>1440</v>
      </c>
      <c r="B68" s="811" t="s">
        <v>1441</v>
      </c>
      <c r="C68" s="818">
        <v>0</v>
      </c>
      <c r="D68" s="821">
        <v>0</v>
      </c>
      <c r="E68" s="830">
        <v>0</v>
      </c>
    </row>
    <row r="69" spans="1:5" s="809" customFormat="1" ht="15.75">
      <c r="A69" s="828" t="s">
        <v>1442</v>
      </c>
      <c r="B69" s="811" t="s">
        <v>1443</v>
      </c>
      <c r="C69" s="815">
        <v>0</v>
      </c>
      <c r="D69" s="815">
        <v>0</v>
      </c>
      <c r="E69" s="827">
        <v>0</v>
      </c>
    </row>
    <row r="70" spans="1:5" s="809" customFormat="1" ht="15.75">
      <c r="A70" s="829" t="s">
        <v>1444</v>
      </c>
      <c r="B70" s="811" t="s">
        <v>1445</v>
      </c>
      <c r="C70" s="818">
        <v>0</v>
      </c>
      <c r="D70" s="818">
        <v>0</v>
      </c>
      <c r="E70" s="830">
        <v>0</v>
      </c>
    </row>
    <row r="71" spans="1:5" s="809" customFormat="1" ht="15.75">
      <c r="A71" s="831" t="s">
        <v>1446</v>
      </c>
      <c r="B71" s="811" t="s">
        <v>1447</v>
      </c>
      <c r="C71" s="818">
        <v>0</v>
      </c>
      <c r="D71" s="821">
        <v>0</v>
      </c>
      <c r="E71" s="830">
        <v>0</v>
      </c>
    </row>
    <row r="72" spans="1:5" s="809" customFormat="1" ht="15.75">
      <c r="A72" s="828" t="s">
        <v>1448</v>
      </c>
      <c r="B72" s="811" t="s">
        <v>1449</v>
      </c>
      <c r="C72" s="815">
        <v>0</v>
      </c>
      <c r="D72" s="815">
        <v>0</v>
      </c>
      <c r="E72" s="827">
        <v>0</v>
      </c>
    </row>
    <row r="73" spans="1:5" s="809" customFormat="1" ht="15.75">
      <c r="A73" s="829" t="s">
        <v>1450</v>
      </c>
      <c r="B73" s="811" t="s">
        <v>1451</v>
      </c>
      <c r="C73" s="818">
        <v>0</v>
      </c>
      <c r="D73" s="818">
        <v>0</v>
      </c>
      <c r="E73" s="830">
        <v>0</v>
      </c>
    </row>
    <row r="74" spans="1:5" s="809" customFormat="1" ht="15.75">
      <c r="A74" s="831" t="s">
        <v>1452</v>
      </c>
      <c r="B74" s="811" t="s">
        <v>1453</v>
      </c>
      <c r="C74" s="818">
        <v>0</v>
      </c>
      <c r="D74" s="821">
        <v>0</v>
      </c>
      <c r="E74" s="830">
        <v>0</v>
      </c>
    </row>
    <row r="75" spans="1:5" s="809" customFormat="1" ht="15.75">
      <c r="A75" s="828" t="s">
        <v>1454</v>
      </c>
      <c r="B75" s="811" t="s">
        <v>1455</v>
      </c>
      <c r="C75" s="815">
        <v>1046841</v>
      </c>
      <c r="D75" s="815">
        <v>873951</v>
      </c>
      <c r="E75" s="827">
        <v>0</v>
      </c>
    </row>
    <row r="76" spans="1:5" s="809" customFormat="1" ht="15.75">
      <c r="A76" s="829" t="s">
        <v>1456</v>
      </c>
      <c r="B76" s="811" t="s">
        <v>1457</v>
      </c>
      <c r="C76" s="818">
        <v>1046795</v>
      </c>
      <c r="D76" s="818">
        <v>873951</v>
      </c>
      <c r="E76" s="830">
        <v>0</v>
      </c>
    </row>
    <row r="77" spans="1:5" s="809" customFormat="1" ht="15.75">
      <c r="A77" s="831" t="s">
        <v>1458</v>
      </c>
      <c r="B77" s="811" t="s">
        <v>1459</v>
      </c>
      <c r="C77" s="818">
        <v>46</v>
      </c>
      <c r="D77" s="821">
        <v>0</v>
      </c>
      <c r="E77" s="830">
        <v>0</v>
      </c>
    </row>
    <row r="78" spans="1:5" s="809" customFormat="1" ht="15.75">
      <c r="A78" s="828" t="s">
        <v>1460</v>
      </c>
      <c r="B78" s="811" t="s">
        <v>1461</v>
      </c>
      <c r="C78" s="821">
        <v>0</v>
      </c>
      <c r="D78" s="818">
        <v>19888</v>
      </c>
      <c r="E78" s="816">
        <v>0</v>
      </c>
    </row>
    <row r="79" spans="1:5" s="809" customFormat="1" ht="15.75">
      <c r="A79" s="810" t="s">
        <v>1462</v>
      </c>
      <c r="B79" s="811" t="s">
        <v>1463</v>
      </c>
      <c r="C79" s="825">
        <v>210791</v>
      </c>
      <c r="D79" s="825">
        <v>205540</v>
      </c>
      <c r="E79" s="825">
        <v>0</v>
      </c>
    </row>
    <row r="80" spans="1:5" s="809" customFormat="1" ht="15.75">
      <c r="A80" s="828" t="s">
        <v>1464</v>
      </c>
      <c r="B80" s="811" t="s">
        <v>1465</v>
      </c>
      <c r="C80" s="815">
        <v>178061</v>
      </c>
      <c r="D80" s="815">
        <v>177774</v>
      </c>
      <c r="E80" s="827">
        <v>0</v>
      </c>
    </row>
    <row r="81" spans="1:5" s="809" customFormat="1" ht="15.75">
      <c r="A81" s="829" t="s">
        <v>1466</v>
      </c>
      <c r="B81" s="811" t="s">
        <v>1467</v>
      </c>
      <c r="C81" s="818">
        <v>178061</v>
      </c>
      <c r="D81" s="818">
        <v>177774</v>
      </c>
      <c r="E81" s="830">
        <v>0</v>
      </c>
    </row>
    <row r="82" spans="1:5" s="809" customFormat="1" ht="15.75">
      <c r="A82" s="831" t="s">
        <v>1468</v>
      </c>
      <c r="B82" s="811" t="s">
        <v>1469</v>
      </c>
      <c r="C82" s="818">
        <v>0</v>
      </c>
      <c r="D82" s="821">
        <v>0</v>
      </c>
      <c r="E82" s="830">
        <v>0</v>
      </c>
    </row>
    <row r="83" spans="1:5" s="809" customFormat="1" ht="15.75">
      <c r="A83" s="828" t="s">
        <v>1470</v>
      </c>
      <c r="B83" s="811" t="s">
        <v>1471</v>
      </c>
      <c r="C83" s="815">
        <v>0</v>
      </c>
      <c r="D83" s="815">
        <v>0</v>
      </c>
      <c r="E83" s="827">
        <v>0</v>
      </c>
    </row>
    <row r="84" spans="1:5" s="809" customFormat="1" ht="15.75">
      <c r="A84" s="829" t="s">
        <v>1472</v>
      </c>
      <c r="B84" s="811" t="s">
        <v>1473</v>
      </c>
      <c r="C84" s="818">
        <v>0</v>
      </c>
      <c r="D84" s="818">
        <v>0</v>
      </c>
      <c r="E84" s="830">
        <v>0</v>
      </c>
    </row>
    <row r="85" spans="1:5" s="809" customFormat="1" ht="15.75">
      <c r="A85" s="831" t="s">
        <v>1474</v>
      </c>
      <c r="B85" s="811" t="s">
        <v>1475</v>
      </c>
      <c r="C85" s="818">
        <v>0</v>
      </c>
      <c r="D85" s="821">
        <v>0</v>
      </c>
      <c r="E85" s="830">
        <v>0</v>
      </c>
    </row>
    <row r="86" spans="1:5" s="809" customFormat="1" ht="15.75">
      <c r="A86" s="828" t="s">
        <v>1476</v>
      </c>
      <c r="B86" s="811" t="s">
        <v>1477</v>
      </c>
      <c r="C86" s="815">
        <v>32730</v>
      </c>
      <c r="D86" s="815">
        <v>27766</v>
      </c>
      <c r="E86" s="827">
        <v>0</v>
      </c>
    </row>
    <row r="87" spans="1:5" s="809" customFormat="1" ht="15.75">
      <c r="A87" s="829" t="s">
        <v>1478</v>
      </c>
      <c r="B87" s="811" t="s">
        <v>1479</v>
      </c>
      <c r="C87" s="818">
        <v>32730</v>
      </c>
      <c r="D87" s="818">
        <v>27766</v>
      </c>
      <c r="E87" s="830">
        <v>0</v>
      </c>
    </row>
    <row r="88" spans="1:5" s="809" customFormat="1" ht="15.75">
      <c r="A88" s="831" t="s">
        <v>1480</v>
      </c>
      <c r="B88" s="811" t="s">
        <v>1481</v>
      </c>
      <c r="C88" s="818">
        <v>0</v>
      </c>
      <c r="D88" s="821">
        <v>0</v>
      </c>
      <c r="E88" s="830">
        <v>0</v>
      </c>
    </row>
    <row r="89" spans="1:5" s="809" customFormat="1" ht="15.75">
      <c r="A89" s="828" t="s">
        <v>1482</v>
      </c>
      <c r="B89" s="811" t="s">
        <v>1483</v>
      </c>
      <c r="C89" s="821">
        <v>0</v>
      </c>
      <c r="D89" s="818">
        <v>0</v>
      </c>
      <c r="E89" s="816">
        <v>0</v>
      </c>
    </row>
    <row r="90" spans="1:5" s="809" customFormat="1" ht="15.75">
      <c r="A90" s="810" t="s">
        <v>1484</v>
      </c>
      <c r="B90" s="811" t="s">
        <v>1485</v>
      </c>
      <c r="C90" s="832">
        <v>0</v>
      </c>
      <c r="D90" s="833">
        <v>0</v>
      </c>
      <c r="E90" s="834">
        <v>0</v>
      </c>
    </row>
    <row r="91" spans="1:5" s="809" customFormat="1" ht="15.75">
      <c r="A91" s="810" t="s">
        <v>1486</v>
      </c>
      <c r="B91" s="811" t="s">
        <v>1487</v>
      </c>
      <c r="C91" s="832">
        <v>0</v>
      </c>
      <c r="D91" s="833">
        <v>0</v>
      </c>
      <c r="E91" s="834">
        <v>0</v>
      </c>
    </row>
    <row r="92" spans="1:5" s="809" customFormat="1" ht="15.75">
      <c r="A92" s="810" t="s">
        <v>1488</v>
      </c>
      <c r="B92" s="811" t="s">
        <v>1489</v>
      </c>
      <c r="C92" s="823">
        <v>202866</v>
      </c>
      <c r="D92" s="823">
        <v>38527</v>
      </c>
      <c r="E92" s="824">
        <v>0</v>
      </c>
    </row>
    <row r="93" spans="1:5" s="809" customFormat="1" ht="15.75">
      <c r="A93" s="810" t="s">
        <v>1490</v>
      </c>
      <c r="B93" s="811" t="s">
        <v>1491</v>
      </c>
      <c r="C93" s="825">
        <v>85779</v>
      </c>
      <c r="D93" s="825">
        <v>15642</v>
      </c>
      <c r="E93" s="826">
        <v>0</v>
      </c>
    </row>
    <row r="94" spans="1:5" s="809" customFormat="1" ht="15.75">
      <c r="A94" s="814" t="s">
        <v>1492</v>
      </c>
      <c r="B94" s="811" t="s">
        <v>1493</v>
      </c>
      <c r="C94" s="815">
        <v>0</v>
      </c>
      <c r="D94" s="815">
        <v>0</v>
      </c>
      <c r="E94" s="816">
        <v>0</v>
      </c>
    </row>
    <row r="95" spans="1:5" s="809" customFormat="1" ht="22.5">
      <c r="A95" s="828" t="s">
        <v>1494</v>
      </c>
      <c r="B95" s="811" t="s">
        <v>1495</v>
      </c>
      <c r="C95" s="815">
        <v>0</v>
      </c>
      <c r="D95" s="815">
        <v>0</v>
      </c>
      <c r="E95" s="816">
        <v>0</v>
      </c>
    </row>
    <row r="96" spans="1:5" s="809" customFormat="1" ht="20.25" customHeight="1">
      <c r="A96" s="829" t="s">
        <v>1496</v>
      </c>
      <c r="B96" s="811" t="s">
        <v>1497</v>
      </c>
      <c r="C96" s="818">
        <v>0</v>
      </c>
      <c r="D96" s="818">
        <v>0</v>
      </c>
      <c r="E96" s="816">
        <v>0</v>
      </c>
    </row>
    <row r="97" spans="1:5" s="809" customFormat="1" ht="15.75">
      <c r="A97" s="831" t="s">
        <v>1498</v>
      </c>
      <c r="B97" s="811" t="s">
        <v>1499</v>
      </c>
      <c r="C97" s="818">
        <v>0</v>
      </c>
      <c r="D97" s="821">
        <v>0</v>
      </c>
      <c r="E97" s="816">
        <v>0</v>
      </c>
    </row>
    <row r="98" spans="1:5" s="809" customFormat="1" ht="15.75">
      <c r="A98" s="828" t="s">
        <v>1500</v>
      </c>
      <c r="B98" s="811" t="s">
        <v>1501</v>
      </c>
      <c r="C98" s="821">
        <v>0</v>
      </c>
      <c r="D98" s="818">
        <v>0</v>
      </c>
      <c r="E98" s="816">
        <v>0</v>
      </c>
    </row>
    <row r="99" spans="1:5" s="809" customFormat="1" ht="15.75">
      <c r="A99" s="814" t="s">
        <v>1502</v>
      </c>
      <c r="B99" s="811" t="s">
        <v>1503</v>
      </c>
      <c r="C99" s="815">
        <v>85779</v>
      </c>
      <c r="D99" s="815">
        <v>15642</v>
      </c>
      <c r="E99" s="816">
        <v>0</v>
      </c>
    </row>
    <row r="100" spans="1:5" s="809" customFormat="1" ht="15.75" customHeight="1">
      <c r="A100" s="828" t="s">
        <v>1504</v>
      </c>
      <c r="B100" s="811" t="s">
        <v>1505</v>
      </c>
      <c r="C100" s="815">
        <v>85779</v>
      </c>
      <c r="D100" s="815">
        <v>15642</v>
      </c>
      <c r="E100" s="816">
        <v>0</v>
      </c>
    </row>
    <row r="101" spans="1:5" s="809" customFormat="1" ht="15.75">
      <c r="A101" s="829" t="s">
        <v>1506</v>
      </c>
      <c r="B101" s="811" t="s">
        <v>1507</v>
      </c>
      <c r="C101" s="818">
        <v>31197</v>
      </c>
      <c r="D101" s="818">
        <v>15642</v>
      </c>
      <c r="E101" s="816">
        <v>0</v>
      </c>
    </row>
    <row r="102" spans="1:5" s="809" customFormat="1" ht="15.75">
      <c r="A102" s="831" t="s">
        <v>1508</v>
      </c>
      <c r="B102" s="811" t="s">
        <v>1509</v>
      </c>
      <c r="C102" s="818">
        <v>54582</v>
      </c>
      <c r="D102" s="821">
        <v>0</v>
      </c>
      <c r="E102" s="816">
        <v>0</v>
      </c>
    </row>
    <row r="103" spans="1:5" s="809" customFormat="1" ht="15.75">
      <c r="A103" s="828" t="s">
        <v>1510</v>
      </c>
      <c r="B103" s="811" t="s">
        <v>1511</v>
      </c>
      <c r="C103" s="821">
        <v>0</v>
      </c>
      <c r="D103" s="818">
        <v>0</v>
      </c>
      <c r="E103" s="816">
        <v>0</v>
      </c>
    </row>
    <row r="104" spans="1:5" s="809" customFormat="1" ht="15.75">
      <c r="A104" s="810" t="s">
        <v>1512</v>
      </c>
      <c r="B104" s="811" t="s">
        <v>1513</v>
      </c>
      <c r="C104" s="825">
        <v>117087</v>
      </c>
      <c r="D104" s="825">
        <v>22885</v>
      </c>
      <c r="E104" s="834">
        <v>0</v>
      </c>
    </row>
    <row r="105" spans="1:5" s="809" customFormat="1" ht="15.75">
      <c r="A105" s="835" t="s">
        <v>0</v>
      </c>
      <c r="B105" s="811" t="s">
        <v>1</v>
      </c>
      <c r="C105" s="815">
        <v>117087</v>
      </c>
      <c r="D105" s="815">
        <v>22885</v>
      </c>
      <c r="E105" s="816">
        <v>0</v>
      </c>
    </row>
    <row r="106" spans="1:5" s="809" customFormat="1" ht="15.75">
      <c r="A106" s="829" t="s">
        <v>2</v>
      </c>
      <c r="B106" s="811" t="s">
        <v>3</v>
      </c>
      <c r="C106" s="818">
        <v>55671</v>
      </c>
      <c r="D106" s="818">
        <v>22885</v>
      </c>
      <c r="E106" s="816">
        <v>0</v>
      </c>
    </row>
    <row r="107" spans="1:5" s="809" customFormat="1" ht="15.75">
      <c r="A107" s="831" t="s">
        <v>4</v>
      </c>
      <c r="B107" s="811" t="s">
        <v>5</v>
      </c>
      <c r="C107" s="818">
        <v>61416</v>
      </c>
      <c r="D107" s="821">
        <v>0</v>
      </c>
      <c r="E107" s="816">
        <v>0</v>
      </c>
    </row>
    <row r="108" spans="1:5" s="809" customFormat="1" ht="15.75">
      <c r="A108" s="835" t="s">
        <v>6</v>
      </c>
      <c r="B108" s="811" t="s">
        <v>7</v>
      </c>
      <c r="C108" s="821">
        <v>0</v>
      </c>
      <c r="D108" s="818">
        <v>0</v>
      </c>
      <c r="E108" s="816">
        <v>0</v>
      </c>
    </row>
    <row r="109" spans="1:5" s="809" customFormat="1" ht="15.75">
      <c r="A109" s="810" t="s">
        <v>8</v>
      </c>
      <c r="B109" s="811" t="s">
        <v>9</v>
      </c>
      <c r="C109" s="833">
        <v>0</v>
      </c>
      <c r="D109" s="833">
        <v>0</v>
      </c>
      <c r="E109" s="834">
        <v>0</v>
      </c>
    </row>
    <row r="110" spans="1:5" s="809" customFormat="1" ht="15.75">
      <c r="A110" s="810" t="s">
        <v>10</v>
      </c>
      <c r="B110" s="811" t="s">
        <v>11</v>
      </c>
      <c r="C110" s="832">
        <v>0</v>
      </c>
      <c r="D110" s="833">
        <v>0</v>
      </c>
      <c r="E110" s="834">
        <v>0</v>
      </c>
    </row>
    <row r="111" spans="1:5" s="809" customFormat="1" ht="15.75">
      <c r="A111" s="810" t="s">
        <v>12</v>
      </c>
      <c r="B111" s="811" t="s">
        <v>13</v>
      </c>
      <c r="C111" s="832">
        <v>0</v>
      </c>
      <c r="D111" s="833">
        <v>0</v>
      </c>
      <c r="E111" s="834">
        <v>0</v>
      </c>
    </row>
    <row r="112" spans="1:5" s="809" customFormat="1" ht="15.75">
      <c r="A112" s="810" t="s">
        <v>14</v>
      </c>
      <c r="B112" s="811" t="s">
        <v>15</v>
      </c>
      <c r="C112" s="823">
        <v>55661</v>
      </c>
      <c r="D112" s="823">
        <v>4870</v>
      </c>
      <c r="E112" s="813">
        <v>0</v>
      </c>
    </row>
    <row r="113" spans="1:5" s="809" customFormat="1" ht="15.75">
      <c r="A113" s="810" t="s">
        <v>16</v>
      </c>
      <c r="B113" s="811" t="s">
        <v>17</v>
      </c>
      <c r="C113" s="825">
        <v>55661</v>
      </c>
      <c r="D113" s="825">
        <v>4870</v>
      </c>
      <c r="E113" s="816">
        <v>0</v>
      </c>
    </row>
    <row r="114" spans="1:5" s="809" customFormat="1" ht="15.75">
      <c r="A114" s="814" t="s">
        <v>18</v>
      </c>
      <c r="B114" s="811" t="s">
        <v>19</v>
      </c>
      <c r="C114" s="815">
        <v>0</v>
      </c>
      <c r="D114" s="815">
        <v>0</v>
      </c>
      <c r="E114" s="816">
        <v>0</v>
      </c>
    </row>
    <row r="115" spans="1:5" s="809" customFormat="1" ht="15.75">
      <c r="A115" s="828" t="s">
        <v>20</v>
      </c>
      <c r="B115" s="811" t="s">
        <v>21</v>
      </c>
      <c r="C115" s="815">
        <v>0</v>
      </c>
      <c r="D115" s="815">
        <v>0</v>
      </c>
      <c r="E115" s="816">
        <v>0</v>
      </c>
    </row>
    <row r="116" spans="1:5" s="809" customFormat="1" ht="15.75">
      <c r="A116" s="829" t="s">
        <v>22</v>
      </c>
      <c r="B116" s="811" t="s">
        <v>23</v>
      </c>
      <c r="C116" s="818">
        <v>0</v>
      </c>
      <c r="D116" s="818">
        <v>0</v>
      </c>
      <c r="E116" s="816">
        <v>0</v>
      </c>
    </row>
    <row r="117" spans="1:5" s="809" customFormat="1" ht="15.75">
      <c r="A117" s="831" t="s">
        <v>24</v>
      </c>
      <c r="B117" s="811" t="s">
        <v>25</v>
      </c>
      <c r="C117" s="818">
        <v>0</v>
      </c>
      <c r="D117" s="821">
        <v>0</v>
      </c>
      <c r="E117" s="816">
        <v>0</v>
      </c>
    </row>
    <row r="118" spans="1:5" s="809" customFormat="1" ht="15.75">
      <c r="A118" s="828" t="s">
        <v>26</v>
      </c>
      <c r="B118" s="811" t="s">
        <v>27</v>
      </c>
      <c r="C118" s="821">
        <v>0</v>
      </c>
      <c r="D118" s="818">
        <v>0</v>
      </c>
      <c r="E118" s="816">
        <v>0</v>
      </c>
    </row>
    <row r="119" spans="1:5" s="809" customFormat="1" ht="15.75">
      <c r="A119" s="814" t="s">
        <v>28</v>
      </c>
      <c r="B119" s="811" t="s">
        <v>29</v>
      </c>
      <c r="C119" s="815">
        <v>55661</v>
      </c>
      <c r="D119" s="815">
        <v>4870</v>
      </c>
      <c r="E119" s="816">
        <v>0</v>
      </c>
    </row>
    <row r="120" spans="1:5" s="809" customFormat="1" ht="15.75">
      <c r="A120" s="828" t="s">
        <v>30</v>
      </c>
      <c r="B120" s="811" t="s">
        <v>31</v>
      </c>
      <c r="C120" s="815">
        <v>55661</v>
      </c>
      <c r="D120" s="815">
        <v>4870</v>
      </c>
      <c r="E120" s="816">
        <v>0</v>
      </c>
    </row>
    <row r="121" spans="1:5" s="809" customFormat="1" ht="15.75">
      <c r="A121" s="829" t="s">
        <v>32</v>
      </c>
      <c r="B121" s="811" t="s">
        <v>33</v>
      </c>
      <c r="C121" s="818">
        <v>28213</v>
      </c>
      <c r="D121" s="818">
        <v>4870</v>
      </c>
      <c r="E121" s="816">
        <v>0</v>
      </c>
    </row>
    <row r="122" spans="1:5" s="809" customFormat="1" ht="15.75">
      <c r="A122" s="831" t="s">
        <v>34</v>
      </c>
      <c r="B122" s="811" t="s">
        <v>35</v>
      </c>
      <c r="C122" s="818">
        <v>27448</v>
      </c>
      <c r="D122" s="821">
        <v>0</v>
      </c>
      <c r="E122" s="816">
        <v>0</v>
      </c>
    </row>
    <row r="123" spans="1:5" s="809" customFormat="1" ht="15.75">
      <c r="A123" s="828" t="s">
        <v>36</v>
      </c>
      <c r="B123" s="811" t="s">
        <v>37</v>
      </c>
      <c r="C123" s="821">
        <v>0</v>
      </c>
      <c r="D123" s="818">
        <v>0</v>
      </c>
      <c r="E123" s="816">
        <v>0</v>
      </c>
    </row>
    <row r="124" spans="1:5" s="809" customFormat="1" ht="15.75">
      <c r="A124" s="810" t="s">
        <v>38</v>
      </c>
      <c r="B124" s="811" t="s">
        <v>39</v>
      </c>
      <c r="C124" s="825">
        <v>0</v>
      </c>
      <c r="D124" s="825">
        <v>0</v>
      </c>
      <c r="E124" s="834">
        <v>0</v>
      </c>
    </row>
    <row r="125" spans="1:5" s="809" customFormat="1" ht="15.75">
      <c r="A125" s="828" t="s">
        <v>40</v>
      </c>
      <c r="B125" s="811" t="s">
        <v>41</v>
      </c>
      <c r="C125" s="815">
        <v>0</v>
      </c>
      <c r="D125" s="815">
        <v>0</v>
      </c>
      <c r="E125" s="816">
        <v>0</v>
      </c>
    </row>
    <row r="126" spans="1:5" s="809" customFormat="1" ht="15.75">
      <c r="A126" s="829" t="s">
        <v>42</v>
      </c>
      <c r="B126" s="811" t="s">
        <v>43</v>
      </c>
      <c r="C126" s="818">
        <v>0</v>
      </c>
      <c r="D126" s="818">
        <v>0</v>
      </c>
      <c r="E126" s="816">
        <v>0</v>
      </c>
    </row>
    <row r="127" spans="1:5" s="809" customFormat="1" ht="15.75">
      <c r="A127" s="831" t="s">
        <v>44</v>
      </c>
      <c r="B127" s="811" t="s">
        <v>45</v>
      </c>
      <c r="C127" s="818">
        <v>0</v>
      </c>
      <c r="D127" s="821">
        <v>0</v>
      </c>
      <c r="E127" s="816">
        <v>0</v>
      </c>
    </row>
    <row r="128" spans="1:5" s="809" customFormat="1" ht="15.75">
      <c r="A128" s="828" t="s">
        <v>46</v>
      </c>
      <c r="B128" s="811" t="s">
        <v>47</v>
      </c>
      <c r="C128" s="821">
        <v>0</v>
      </c>
      <c r="D128" s="818">
        <v>0</v>
      </c>
      <c r="E128" s="816">
        <v>0</v>
      </c>
    </row>
    <row r="129" spans="1:5" s="809" customFormat="1" ht="15.75">
      <c r="A129" s="810" t="s">
        <v>48</v>
      </c>
      <c r="B129" s="811" t="s">
        <v>49</v>
      </c>
      <c r="C129" s="832">
        <v>0</v>
      </c>
      <c r="D129" s="833">
        <v>0</v>
      </c>
      <c r="E129" s="834">
        <v>0</v>
      </c>
    </row>
    <row r="130" spans="1:5" s="809" customFormat="1" ht="15.75">
      <c r="A130" s="810" t="s">
        <v>50</v>
      </c>
      <c r="B130" s="811" t="s">
        <v>51</v>
      </c>
      <c r="C130" s="832">
        <v>0</v>
      </c>
      <c r="D130" s="833">
        <v>0</v>
      </c>
      <c r="E130" s="834">
        <v>0</v>
      </c>
    </row>
    <row r="131" spans="1:5" s="809" customFormat="1" ht="15.75">
      <c r="A131" s="810" t="s">
        <v>52</v>
      </c>
      <c r="B131" s="811" t="s">
        <v>53</v>
      </c>
      <c r="C131" s="825">
        <v>0</v>
      </c>
      <c r="D131" s="825">
        <v>0</v>
      </c>
      <c r="E131" s="834">
        <v>0</v>
      </c>
    </row>
    <row r="132" spans="1:5" s="809" customFormat="1" ht="15.75">
      <c r="A132" s="810" t="s">
        <v>54</v>
      </c>
      <c r="B132" s="811" t="s">
        <v>55</v>
      </c>
      <c r="C132" s="825">
        <v>0</v>
      </c>
      <c r="D132" s="825">
        <v>0</v>
      </c>
      <c r="E132" s="834">
        <v>0</v>
      </c>
    </row>
    <row r="133" spans="1:5" s="809" customFormat="1" ht="15.75">
      <c r="A133" s="835" t="s">
        <v>56</v>
      </c>
      <c r="B133" s="811" t="s">
        <v>57</v>
      </c>
      <c r="C133" s="815">
        <v>0</v>
      </c>
      <c r="D133" s="815">
        <v>0</v>
      </c>
      <c r="E133" s="816">
        <v>0</v>
      </c>
    </row>
    <row r="134" spans="1:5" s="809" customFormat="1" ht="15.75">
      <c r="A134" s="829" t="s">
        <v>58</v>
      </c>
      <c r="B134" s="811" t="s">
        <v>59</v>
      </c>
      <c r="C134" s="818">
        <v>0</v>
      </c>
      <c r="D134" s="818">
        <v>0</v>
      </c>
      <c r="E134" s="816">
        <v>0</v>
      </c>
    </row>
    <row r="135" spans="1:5" s="809" customFormat="1" ht="15.75">
      <c r="A135" s="831" t="s">
        <v>60</v>
      </c>
      <c r="B135" s="811" t="s">
        <v>61</v>
      </c>
      <c r="C135" s="818">
        <v>0</v>
      </c>
      <c r="D135" s="821">
        <v>0</v>
      </c>
      <c r="E135" s="816">
        <v>0</v>
      </c>
    </row>
    <row r="136" spans="1:5" s="809" customFormat="1" ht="15.75">
      <c r="A136" s="835" t="s">
        <v>62</v>
      </c>
      <c r="B136" s="811" t="s">
        <v>63</v>
      </c>
      <c r="C136" s="821">
        <v>0</v>
      </c>
      <c r="D136" s="818">
        <v>0</v>
      </c>
      <c r="E136" s="816">
        <v>0</v>
      </c>
    </row>
    <row r="137" spans="1:5" s="809" customFormat="1" ht="15.75">
      <c r="A137" s="810" t="s">
        <v>64</v>
      </c>
      <c r="B137" s="811" t="s">
        <v>65</v>
      </c>
      <c r="C137" s="832">
        <v>0</v>
      </c>
      <c r="D137" s="833">
        <v>0</v>
      </c>
      <c r="E137" s="834">
        <v>0</v>
      </c>
    </row>
    <row r="138" spans="1:5" s="809" customFormat="1" ht="15.75">
      <c r="A138" s="810" t="s">
        <v>66</v>
      </c>
      <c r="B138" s="811" t="s">
        <v>67</v>
      </c>
      <c r="C138" s="832">
        <v>0</v>
      </c>
      <c r="D138" s="833">
        <v>0</v>
      </c>
      <c r="E138" s="834">
        <v>0</v>
      </c>
    </row>
    <row r="139" spans="1:5" s="809" customFormat="1" ht="15.75">
      <c r="A139" s="822" t="s">
        <v>1197</v>
      </c>
      <c r="B139" s="811" t="s">
        <v>68</v>
      </c>
      <c r="C139" s="821">
        <v>0</v>
      </c>
      <c r="D139" s="836">
        <v>604876</v>
      </c>
      <c r="E139" s="816">
        <v>0</v>
      </c>
    </row>
    <row r="140" spans="1:5" s="809" customFormat="1" ht="15.75">
      <c r="A140" s="810" t="s">
        <v>69</v>
      </c>
      <c r="B140" s="811" t="s">
        <v>70</v>
      </c>
      <c r="C140" s="832">
        <v>0</v>
      </c>
      <c r="D140" s="833">
        <v>604876</v>
      </c>
      <c r="E140" s="834">
        <v>0</v>
      </c>
    </row>
    <row r="141" spans="1:5" s="809" customFormat="1" ht="15.75">
      <c r="A141" s="810" t="s">
        <v>71</v>
      </c>
      <c r="B141" s="811" t="s">
        <v>72</v>
      </c>
      <c r="C141" s="832">
        <v>0</v>
      </c>
      <c r="D141" s="833">
        <v>602600</v>
      </c>
      <c r="E141" s="834">
        <v>0</v>
      </c>
    </row>
    <row r="142" spans="1:5" s="809" customFormat="1" ht="15.75">
      <c r="A142" s="828" t="s">
        <v>73</v>
      </c>
      <c r="B142" s="811" t="s">
        <v>74</v>
      </c>
      <c r="C142" s="821">
        <v>0</v>
      </c>
      <c r="D142" s="818">
        <v>602600</v>
      </c>
      <c r="E142" s="816">
        <v>0</v>
      </c>
    </row>
    <row r="143" spans="1:5" s="809" customFormat="1" ht="15.75">
      <c r="A143" s="810" t="s">
        <v>75</v>
      </c>
      <c r="B143" s="811" t="s">
        <v>76</v>
      </c>
      <c r="C143" s="832">
        <v>0</v>
      </c>
      <c r="D143" s="833">
        <v>0</v>
      </c>
      <c r="E143" s="834">
        <v>0</v>
      </c>
    </row>
    <row r="144" spans="1:5" s="809" customFormat="1" ht="15.75">
      <c r="A144" s="810" t="s">
        <v>77</v>
      </c>
      <c r="B144" s="811" t="s">
        <v>78</v>
      </c>
      <c r="C144" s="832">
        <v>0</v>
      </c>
      <c r="D144" s="833">
        <v>2276</v>
      </c>
      <c r="E144" s="834">
        <v>0</v>
      </c>
    </row>
    <row r="145" spans="1:5" s="809" customFormat="1" ht="15.75">
      <c r="A145" s="828" t="s">
        <v>79</v>
      </c>
      <c r="B145" s="811" t="s">
        <v>80</v>
      </c>
      <c r="C145" s="821">
        <v>0</v>
      </c>
      <c r="D145" s="818">
        <v>24</v>
      </c>
      <c r="E145" s="816">
        <v>0</v>
      </c>
    </row>
    <row r="146" spans="1:5" s="809" customFormat="1" ht="15.75">
      <c r="A146" s="828" t="s">
        <v>81</v>
      </c>
      <c r="B146" s="811" t="s">
        <v>82</v>
      </c>
      <c r="C146" s="821">
        <v>0</v>
      </c>
      <c r="D146" s="818">
        <v>2252</v>
      </c>
      <c r="E146" s="816">
        <v>0</v>
      </c>
    </row>
    <row r="147" spans="1:5" s="809" customFormat="1" ht="15.75">
      <c r="A147" s="828" t="s">
        <v>83</v>
      </c>
      <c r="B147" s="811" t="s">
        <v>84</v>
      </c>
      <c r="C147" s="821">
        <v>0</v>
      </c>
      <c r="D147" s="818">
        <v>0</v>
      </c>
      <c r="E147" s="816">
        <v>0</v>
      </c>
    </row>
    <row r="148" spans="1:5" s="809" customFormat="1" ht="15.75">
      <c r="A148" s="828" t="s">
        <v>85</v>
      </c>
      <c r="B148" s="811" t="s">
        <v>86</v>
      </c>
      <c r="C148" s="821">
        <v>0</v>
      </c>
      <c r="D148" s="818">
        <v>0</v>
      </c>
      <c r="E148" s="816">
        <v>0</v>
      </c>
    </row>
    <row r="149" spans="1:5" s="809" customFormat="1" ht="15.75">
      <c r="A149" s="810" t="s">
        <v>87</v>
      </c>
      <c r="B149" s="811" t="s">
        <v>88</v>
      </c>
      <c r="C149" s="832">
        <v>0</v>
      </c>
      <c r="D149" s="833">
        <v>0</v>
      </c>
      <c r="E149" s="834">
        <v>0</v>
      </c>
    </row>
    <row r="150" spans="1:5" s="809" customFormat="1" ht="23.25" customHeight="1">
      <c r="A150" s="822" t="s">
        <v>89</v>
      </c>
      <c r="B150" s="811" t="s">
        <v>90</v>
      </c>
      <c r="C150" s="823">
        <v>2454386</v>
      </c>
      <c r="D150" s="823">
        <v>2036613</v>
      </c>
      <c r="E150" s="824">
        <v>0</v>
      </c>
    </row>
    <row r="151" spans="1:5" s="809" customFormat="1" ht="33" customHeight="1">
      <c r="A151" s="810" t="s">
        <v>91</v>
      </c>
      <c r="B151" s="811" t="s">
        <v>92</v>
      </c>
      <c r="C151" s="825">
        <v>2450172</v>
      </c>
      <c r="D151" s="825">
        <v>2036424</v>
      </c>
      <c r="E151" s="826">
        <v>0</v>
      </c>
    </row>
    <row r="152" spans="1:5" s="809" customFormat="1" ht="15.75">
      <c r="A152" s="837" t="s">
        <v>93</v>
      </c>
      <c r="B152" s="811" t="s">
        <v>94</v>
      </c>
      <c r="C152" s="815">
        <v>2443364</v>
      </c>
      <c r="D152" s="815">
        <v>2035216</v>
      </c>
      <c r="E152" s="827">
        <v>0</v>
      </c>
    </row>
    <row r="153" spans="1:5" s="809" customFormat="1" ht="21" customHeight="1">
      <c r="A153" s="828" t="s">
        <v>95</v>
      </c>
      <c r="B153" s="811" t="s">
        <v>96</v>
      </c>
      <c r="C153" s="815">
        <v>378924</v>
      </c>
      <c r="D153" s="815">
        <v>244166</v>
      </c>
      <c r="E153" s="827">
        <v>0</v>
      </c>
    </row>
    <row r="154" spans="1:5" s="809" customFormat="1" ht="22.5">
      <c r="A154" s="829" t="s">
        <v>97</v>
      </c>
      <c r="B154" s="811" t="s">
        <v>98</v>
      </c>
      <c r="C154" s="818">
        <v>375655</v>
      </c>
      <c r="D154" s="818">
        <v>244166</v>
      </c>
      <c r="E154" s="830">
        <v>0</v>
      </c>
    </row>
    <row r="155" spans="1:5" s="809" customFormat="1" ht="15.75">
      <c r="A155" s="831" t="s">
        <v>99</v>
      </c>
      <c r="B155" s="811" t="s">
        <v>100</v>
      </c>
      <c r="C155" s="818">
        <v>3269</v>
      </c>
      <c r="D155" s="821">
        <v>0</v>
      </c>
      <c r="E155" s="830">
        <v>0</v>
      </c>
    </row>
    <row r="156" spans="1:5" s="809" customFormat="1" ht="22.5" customHeight="1">
      <c r="A156" s="828" t="s">
        <v>101</v>
      </c>
      <c r="B156" s="811" t="s">
        <v>102</v>
      </c>
      <c r="C156" s="815">
        <v>2064440</v>
      </c>
      <c r="D156" s="815">
        <v>1791050</v>
      </c>
      <c r="E156" s="827">
        <v>0</v>
      </c>
    </row>
    <row r="157" spans="1:5" s="809" customFormat="1" ht="22.5">
      <c r="A157" s="829" t="s">
        <v>103</v>
      </c>
      <c r="B157" s="811" t="s">
        <v>104</v>
      </c>
      <c r="C157" s="818">
        <v>2064440</v>
      </c>
      <c r="D157" s="818">
        <v>1791050</v>
      </c>
      <c r="E157" s="830">
        <v>0</v>
      </c>
    </row>
    <row r="158" spans="1:5" s="809" customFormat="1" ht="15.75">
      <c r="A158" s="831" t="s">
        <v>99</v>
      </c>
      <c r="B158" s="811" t="s">
        <v>105</v>
      </c>
      <c r="C158" s="818">
        <v>0</v>
      </c>
      <c r="D158" s="838">
        <v>0</v>
      </c>
      <c r="E158" s="830">
        <v>0</v>
      </c>
    </row>
    <row r="159" spans="1:5" s="809" customFormat="1" ht="26.25" customHeight="1">
      <c r="A159" s="837" t="s">
        <v>106</v>
      </c>
      <c r="B159" s="811" t="s">
        <v>107</v>
      </c>
      <c r="C159" s="815">
        <v>6808</v>
      </c>
      <c r="D159" s="815">
        <v>1208</v>
      </c>
      <c r="E159" s="816">
        <v>0</v>
      </c>
    </row>
    <row r="160" spans="1:5" s="809" customFormat="1" ht="24.75" customHeight="1">
      <c r="A160" s="828" t="s">
        <v>108</v>
      </c>
      <c r="B160" s="811" t="s">
        <v>109</v>
      </c>
      <c r="C160" s="815">
        <v>0</v>
      </c>
      <c r="D160" s="815">
        <v>0</v>
      </c>
      <c r="E160" s="816">
        <v>0</v>
      </c>
    </row>
    <row r="161" spans="1:5" s="809" customFormat="1" ht="15.75" customHeight="1">
      <c r="A161" s="829" t="s">
        <v>110</v>
      </c>
      <c r="B161" s="811" t="s">
        <v>111</v>
      </c>
      <c r="C161" s="818">
        <v>0</v>
      </c>
      <c r="D161" s="818">
        <v>0</v>
      </c>
      <c r="E161" s="816">
        <v>0</v>
      </c>
    </row>
    <row r="162" spans="1:5" s="809" customFormat="1" ht="15.75" customHeight="1">
      <c r="A162" s="831" t="s">
        <v>112</v>
      </c>
      <c r="B162" s="811" t="s">
        <v>113</v>
      </c>
      <c r="C162" s="818">
        <v>0</v>
      </c>
      <c r="D162" s="821">
        <v>0</v>
      </c>
      <c r="E162" s="816">
        <v>0</v>
      </c>
    </row>
    <row r="163" spans="1:5" s="809" customFormat="1" ht="24.75" customHeight="1">
      <c r="A163" s="828" t="s">
        <v>114</v>
      </c>
      <c r="B163" s="811" t="s">
        <v>115</v>
      </c>
      <c r="C163" s="815">
        <v>6808</v>
      </c>
      <c r="D163" s="815">
        <v>1208</v>
      </c>
      <c r="E163" s="816">
        <v>0</v>
      </c>
    </row>
    <row r="164" spans="1:5" s="809" customFormat="1" ht="16.5" customHeight="1">
      <c r="A164" s="829" t="s">
        <v>116</v>
      </c>
      <c r="B164" s="811" t="s">
        <v>117</v>
      </c>
      <c r="C164" s="818">
        <v>5455</v>
      </c>
      <c r="D164" s="818">
        <v>1208</v>
      </c>
      <c r="E164" s="816">
        <v>0</v>
      </c>
    </row>
    <row r="165" spans="1:5" s="809" customFormat="1" ht="15.75">
      <c r="A165" s="831" t="s">
        <v>118</v>
      </c>
      <c r="B165" s="811" t="s">
        <v>119</v>
      </c>
      <c r="C165" s="818">
        <v>1353</v>
      </c>
      <c r="D165" s="838">
        <v>0</v>
      </c>
      <c r="E165" s="816">
        <v>0</v>
      </c>
    </row>
    <row r="166" spans="1:5" s="809" customFormat="1" ht="15.75">
      <c r="A166" s="837" t="s">
        <v>120</v>
      </c>
      <c r="B166" s="811" t="s">
        <v>121</v>
      </c>
      <c r="C166" s="815">
        <v>0</v>
      </c>
      <c r="D166" s="815">
        <v>0</v>
      </c>
      <c r="E166" s="816">
        <v>0</v>
      </c>
    </row>
    <row r="167" spans="1:5" s="809" customFormat="1" ht="22.5">
      <c r="A167" s="828" t="s">
        <v>122</v>
      </c>
      <c r="B167" s="811" t="s">
        <v>123</v>
      </c>
      <c r="C167" s="815">
        <v>0</v>
      </c>
      <c r="D167" s="815">
        <v>0</v>
      </c>
      <c r="E167" s="816">
        <v>0</v>
      </c>
    </row>
    <row r="168" spans="1:5" s="809" customFormat="1" ht="15.75">
      <c r="A168" s="829" t="s">
        <v>124</v>
      </c>
      <c r="B168" s="811" t="s">
        <v>125</v>
      </c>
      <c r="C168" s="818">
        <v>0</v>
      </c>
      <c r="D168" s="818">
        <v>0</v>
      </c>
      <c r="E168" s="816">
        <v>0</v>
      </c>
    </row>
    <row r="169" spans="1:5" s="809" customFormat="1" ht="15.75">
      <c r="A169" s="831" t="s">
        <v>126</v>
      </c>
      <c r="B169" s="811" t="s">
        <v>127</v>
      </c>
      <c r="C169" s="818">
        <v>0</v>
      </c>
      <c r="D169" s="821">
        <v>0</v>
      </c>
      <c r="E169" s="816">
        <v>0</v>
      </c>
    </row>
    <row r="170" spans="1:5" s="809" customFormat="1" ht="24.75" customHeight="1">
      <c r="A170" s="839" t="s">
        <v>128</v>
      </c>
      <c r="B170" s="811" t="s">
        <v>129</v>
      </c>
      <c r="C170" s="825">
        <v>4214</v>
      </c>
      <c r="D170" s="825">
        <v>189</v>
      </c>
      <c r="E170" s="826">
        <v>0</v>
      </c>
    </row>
    <row r="171" spans="1:5" s="809" customFormat="1" ht="22.5">
      <c r="A171" s="837" t="s">
        <v>130</v>
      </c>
      <c r="B171" s="811" t="s">
        <v>131</v>
      </c>
      <c r="C171" s="815">
        <v>0</v>
      </c>
      <c r="D171" s="815">
        <v>0</v>
      </c>
      <c r="E171" s="827">
        <v>0</v>
      </c>
    </row>
    <row r="172" spans="1:5" s="809" customFormat="1" ht="15.75">
      <c r="A172" s="829" t="s">
        <v>132</v>
      </c>
      <c r="B172" s="811" t="s">
        <v>133</v>
      </c>
      <c r="C172" s="818">
        <v>0</v>
      </c>
      <c r="D172" s="818">
        <v>0</v>
      </c>
      <c r="E172" s="830">
        <v>0</v>
      </c>
    </row>
    <row r="173" spans="1:5" s="809" customFormat="1" ht="15.75">
      <c r="A173" s="831" t="s">
        <v>134</v>
      </c>
      <c r="B173" s="811" t="s">
        <v>135</v>
      </c>
      <c r="C173" s="818">
        <v>0</v>
      </c>
      <c r="D173" s="821">
        <v>0</v>
      </c>
      <c r="E173" s="830">
        <v>0</v>
      </c>
    </row>
    <row r="174" spans="1:5" s="809" customFormat="1" ht="15.75">
      <c r="A174" s="837" t="s">
        <v>136</v>
      </c>
      <c r="B174" s="811" t="s">
        <v>137</v>
      </c>
      <c r="C174" s="815">
        <v>4214</v>
      </c>
      <c r="D174" s="815">
        <v>189</v>
      </c>
      <c r="E174" s="816">
        <v>0</v>
      </c>
    </row>
    <row r="175" spans="1:5" s="809" customFormat="1" ht="15.75">
      <c r="A175" s="829" t="s">
        <v>138</v>
      </c>
      <c r="B175" s="811" t="s">
        <v>139</v>
      </c>
      <c r="C175" s="818">
        <v>3289</v>
      </c>
      <c r="D175" s="818">
        <v>189</v>
      </c>
      <c r="E175" s="816">
        <v>0</v>
      </c>
    </row>
    <row r="176" spans="1:5" s="809" customFormat="1" ht="15.75">
      <c r="A176" s="831" t="s">
        <v>140</v>
      </c>
      <c r="B176" s="811" t="s">
        <v>141</v>
      </c>
      <c r="C176" s="818">
        <v>925</v>
      </c>
      <c r="D176" s="838">
        <v>0</v>
      </c>
      <c r="E176" s="816">
        <v>0</v>
      </c>
    </row>
    <row r="177" spans="1:5" s="809" customFormat="1" ht="15.75">
      <c r="A177" s="837" t="s">
        <v>142</v>
      </c>
      <c r="B177" s="811" t="s">
        <v>143</v>
      </c>
      <c r="C177" s="815">
        <v>0</v>
      </c>
      <c r="D177" s="815">
        <v>0</v>
      </c>
      <c r="E177" s="816">
        <v>0</v>
      </c>
    </row>
    <row r="178" spans="1:5" s="809" customFormat="1" ht="15.75">
      <c r="A178" s="829" t="s">
        <v>144</v>
      </c>
      <c r="B178" s="811" t="s">
        <v>145</v>
      </c>
      <c r="C178" s="818">
        <v>0</v>
      </c>
      <c r="D178" s="818">
        <v>0</v>
      </c>
      <c r="E178" s="816">
        <v>0</v>
      </c>
    </row>
    <row r="179" spans="1:5" s="809" customFormat="1" ht="15.75">
      <c r="A179" s="831" t="s">
        <v>146</v>
      </c>
      <c r="B179" s="811" t="s">
        <v>147</v>
      </c>
      <c r="C179" s="818">
        <v>0</v>
      </c>
      <c r="D179" s="821">
        <v>0</v>
      </c>
      <c r="E179" s="816">
        <v>0</v>
      </c>
    </row>
    <row r="180" spans="1:5" s="809" customFormat="1" ht="15.75">
      <c r="A180" s="837" t="s">
        <v>148</v>
      </c>
      <c r="B180" s="811" t="s">
        <v>149</v>
      </c>
      <c r="C180" s="815">
        <v>0</v>
      </c>
      <c r="D180" s="815">
        <v>0</v>
      </c>
      <c r="E180" s="816">
        <v>0</v>
      </c>
    </row>
    <row r="181" spans="1:5" s="809" customFormat="1" ht="15.75">
      <c r="A181" s="829" t="s">
        <v>150</v>
      </c>
      <c r="B181" s="811" t="s">
        <v>151</v>
      </c>
      <c r="C181" s="818">
        <v>0</v>
      </c>
      <c r="D181" s="818">
        <v>0</v>
      </c>
      <c r="E181" s="816">
        <v>0</v>
      </c>
    </row>
    <row r="182" spans="1:5" s="809" customFormat="1" ht="15.75">
      <c r="A182" s="831" t="s">
        <v>152</v>
      </c>
      <c r="B182" s="811" t="s">
        <v>153</v>
      </c>
      <c r="C182" s="818">
        <v>0</v>
      </c>
      <c r="D182" s="821">
        <v>0</v>
      </c>
      <c r="E182" s="816">
        <v>0</v>
      </c>
    </row>
    <row r="183" spans="1:5" s="809" customFormat="1" ht="15.75" customHeight="1">
      <c r="A183" s="822" t="s">
        <v>154</v>
      </c>
      <c r="B183" s="811" t="s">
        <v>155</v>
      </c>
      <c r="C183" s="823">
        <v>8989715</v>
      </c>
      <c r="D183" s="823">
        <v>6758849</v>
      </c>
      <c r="E183" s="824">
        <v>0</v>
      </c>
    </row>
    <row r="184" spans="1:5" s="809" customFormat="1" ht="15.75">
      <c r="A184" s="822" t="s">
        <v>156</v>
      </c>
      <c r="B184" s="811" t="s">
        <v>157</v>
      </c>
      <c r="C184" s="821">
        <v>0</v>
      </c>
      <c r="D184" s="823">
        <v>2679</v>
      </c>
      <c r="E184" s="824">
        <v>0</v>
      </c>
    </row>
    <row r="185" spans="1:5" s="809" customFormat="1" ht="15.75">
      <c r="A185" s="810" t="s">
        <v>158</v>
      </c>
      <c r="B185" s="811" t="s">
        <v>159</v>
      </c>
      <c r="C185" s="832">
        <v>0</v>
      </c>
      <c r="D185" s="825">
        <v>2679</v>
      </c>
      <c r="E185" s="834">
        <v>0</v>
      </c>
    </row>
    <row r="186" spans="1:5" s="809" customFormat="1" ht="15.75">
      <c r="A186" s="828" t="s">
        <v>160</v>
      </c>
      <c r="B186" s="811" t="s">
        <v>161</v>
      </c>
      <c r="C186" s="821">
        <v>0</v>
      </c>
      <c r="D186" s="818">
        <v>0</v>
      </c>
      <c r="E186" s="816">
        <v>0</v>
      </c>
    </row>
    <row r="187" spans="1:5" s="809" customFormat="1" ht="15.75">
      <c r="A187" s="828" t="s">
        <v>162</v>
      </c>
      <c r="B187" s="811" t="s">
        <v>163</v>
      </c>
      <c r="C187" s="821">
        <v>0</v>
      </c>
      <c r="D187" s="818">
        <v>0</v>
      </c>
      <c r="E187" s="816">
        <v>0</v>
      </c>
    </row>
    <row r="188" spans="1:5" s="809" customFormat="1" ht="15.75">
      <c r="A188" s="828" t="s">
        <v>164</v>
      </c>
      <c r="B188" s="811" t="s">
        <v>165</v>
      </c>
      <c r="C188" s="821">
        <v>0</v>
      </c>
      <c r="D188" s="818">
        <v>0</v>
      </c>
      <c r="E188" s="816">
        <v>0</v>
      </c>
    </row>
    <row r="189" spans="1:5" s="809" customFormat="1" ht="15.75">
      <c r="A189" s="828" t="s">
        <v>166</v>
      </c>
      <c r="B189" s="811" t="s">
        <v>167</v>
      </c>
      <c r="C189" s="821">
        <v>0</v>
      </c>
      <c r="D189" s="818">
        <v>0</v>
      </c>
      <c r="E189" s="816">
        <v>0</v>
      </c>
    </row>
    <row r="190" spans="1:5" s="809" customFormat="1" ht="15.75">
      <c r="A190" s="828" t="s">
        <v>168</v>
      </c>
      <c r="B190" s="811" t="s">
        <v>169</v>
      </c>
      <c r="C190" s="821">
        <v>0</v>
      </c>
      <c r="D190" s="818">
        <v>0</v>
      </c>
      <c r="E190" s="816">
        <v>0</v>
      </c>
    </row>
    <row r="191" spans="1:5" s="809" customFormat="1" ht="15.75">
      <c r="A191" s="840" t="s">
        <v>170</v>
      </c>
      <c r="B191" s="811" t="s">
        <v>171</v>
      </c>
      <c r="C191" s="821">
        <v>0</v>
      </c>
      <c r="D191" s="818">
        <v>2679</v>
      </c>
      <c r="E191" s="816">
        <v>0</v>
      </c>
    </row>
    <row r="192" spans="1:5" s="809" customFormat="1" ht="15.75">
      <c r="A192" s="828" t="s">
        <v>172</v>
      </c>
      <c r="B192" s="811" t="s">
        <v>173</v>
      </c>
      <c r="C192" s="821">
        <v>0</v>
      </c>
      <c r="D192" s="818">
        <v>0</v>
      </c>
      <c r="E192" s="816">
        <v>0</v>
      </c>
    </row>
    <row r="193" spans="1:5" s="809" customFormat="1" ht="15.75">
      <c r="A193" s="810" t="s">
        <v>174</v>
      </c>
      <c r="B193" s="811" t="s">
        <v>175</v>
      </c>
      <c r="C193" s="832">
        <v>0</v>
      </c>
      <c r="D193" s="825">
        <v>0</v>
      </c>
      <c r="E193" s="826">
        <v>0</v>
      </c>
    </row>
    <row r="194" spans="1:5" s="809" customFormat="1" ht="15.75">
      <c r="A194" s="828" t="s">
        <v>176</v>
      </c>
      <c r="B194" s="811" t="s">
        <v>177</v>
      </c>
      <c r="C194" s="821">
        <v>0</v>
      </c>
      <c r="D194" s="818">
        <v>0</v>
      </c>
      <c r="E194" s="816">
        <v>0</v>
      </c>
    </row>
    <row r="195" spans="1:5" s="809" customFormat="1" ht="15.75">
      <c r="A195" s="828" t="s">
        <v>178</v>
      </c>
      <c r="B195" s="811" t="s">
        <v>179</v>
      </c>
      <c r="C195" s="821">
        <v>0</v>
      </c>
      <c r="D195" s="818">
        <v>0</v>
      </c>
      <c r="E195" s="816">
        <v>0</v>
      </c>
    </row>
    <row r="196" spans="1:5" s="809" customFormat="1" ht="15.75">
      <c r="A196" s="828" t="s">
        <v>180</v>
      </c>
      <c r="B196" s="811" t="s">
        <v>181</v>
      </c>
      <c r="C196" s="821">
        <v>0</v>
      </c>
      <c r="D196" s="818">
        <v>0</v>
      </c>
      <c r="E196" s="816">
        <v>0</v>
      </c>
    </row>
    <row r="197" spans="1:5" s="809" customFormat="1" ht="15.75">
      <c r="A197" s="828" t="s">
        <v>182</v>
      </c>
      <c r="B197" s="811" t="s">
        <v>183</v>
      </c>
      <c r="C197" s="821">
        <v>0</v>
      </c>
      <c r="D197" s="818">
        <v>0</v>
      </c>
      <c r="E197" s="816">
        <v>0</v>
      </c>
    </row>
    <row r="198" spans="1:5" s="809" customFormat="1" ht="15.75">
      <c r="A198" s="828" t="s">
        <v>184</v>
      </c>
      <c r="B198" s="811" t="s">
        <v>185</v>
      </c>
      <c r="C198" s="821">
        <v>0</v>
      </c>
      <c r="D198" s="815">
        <v>0</v>
      </c>
      <c r="E198" s="827">
        <v>0</v>
      </c>
    </row>
    <row r="199" spans="1:5" s="809" customFormat="1" ht="15.75">
      <c r="A199" s="829" t="s">
        <v>186</v>
      </c>
      <c r="B199" s="811" t="s">
        <v>187</v>
      </c>
      <c r="C199" s="821">
        <v>0</v>
      </c>
      <c r="D199" s="818">
        <v>0</v>
      </c>
      <c r="E199" s="830">
        <v>0</v>
      </c>
    </row>
    <row r="200" spans="1:5" s="809" customFormat="1" ht="15.75">
      <c r="A200" s="829" t="s">
        <v>188</v>
      </c>
      <c r="B200" s="811" t="s">
        <v>189</v>
      </c>
      <c r="C200" s="821">
        <v>0</v>
      </c>
      <c r="D200" s="818">
        <v>0</v>
      </c>
      <c r="E200" s="816">
        <v>0</v>
      </c>
    </row>
    <row r="201" spans="1:5" s="809" customFormat="1" ht="15.75">
      <c r="A201" s="829" t="s">
        <v>190</v>
      </c>
      <c r="B201" s="811" t="s">
        <v>191</v>
      </c>
      <c r="C201" s="821">
        <v>0</v>
      </c>
      <c r="D201" s="818">
        <v>0</v>
      </c>
      <c r="E201" s="816">
        <v>0</v>
      </c>
    </row>
    <row r="202" spans="1:5" s="809" customFormat="1" ht="15.75">
      <c r="A202" s="829" t="s">
        <v>192</v>
      </c>
      <c r="B202" s="811" t="s">
        <v>193</v>
      </c>
      <c r="C202" s="821">
        <v>0</v>
      </c>
      <c r="D202" s="818">
        <v>0</v>
      </c>
      <c r="E202" s="816">
        <v>0</v>
      </c>
    </row>
    <row r="203" spans="1:5" s="809" customFormat="1" ht="15.75">
      <c r="A203" s="810" t="s">
        <v>194</v>
      </c>
      <c r="B203" s="811" t="s">
        <v>195</v>
      </c>
      <c r="C203" s="832">
        <v>0</v>
      </c>
      <c r="D203" s="825">
        <v>0</v>
      </c>
      <c r="E203" s="834">
        <v>0</v>
      </c>
    </row>
    <row r="204" spans="1:5" s="809" customFormat="1" ht="15.75">
      <c r="A204" s="828" t="s">
        <v>196</v>
      </c>
      <c r="B204" s="811" t="s">
        <v>197</v>
      </c>
      <c r="C204" s="821">
        <v>0</v>
      </c>
      <c r="D204" s="818">
        <v>0</v>
      </c>
      <c r="E204" s="816">
        <v>0</v>
      </c>
    </row>
    <row r="205" spans="1:5" s="809" customFormat="1" ht="15.75">
      <c r="A205" s="828" t="s">
        <v>198</v>
      </c>
      <c r="B205" s="811" t="s">
        <v>199</v>
      </c>
      <c r="C205" s="821">
        <v>0</v>
      </c>
      <c r="D205" s="818">
        <v>0</v>
      </c>
      <c r="E205" s="816">
        <v>0</v>
      </c>
    </row>
    <row r="206" spans="1:5" s="809" customFormat="1" ht="15.75">
      <c r="A206" s="828" t="s">
        <v>200</v>
      </c>
      <c r="B206" s="811" t="s">
        <v>201</v>
      </c>
      <c r="C206" s="821">
        <v>0</v>
      </c>
      <c r="D206" s="818">
        <v>0</v>
      </c>
      <c r="E206" s="816">
        <v>0</v>
      </c>
    </row>
    <row r="207" spans="1:5" s="809" customFormat="1" ht="15.75">
      <c r="A207" s="822" t="s">
        <v>202</v>
      </c>
      <c r="B207" s="811" t="s">
        <v>203</v>
      </c>
      <c r="C207" s="821">
        <v>0</v>
      </c>
      <c r="D207" s="823">
        <v>76079</v>
      </c>
      <c r="E207" s="816">
        <v>0</v>
      </c>
    </row>
    <row r="208" spans="1:5" s="809" customFormat="1" ht="15.75">
      <c r="A208" s="810" t="s">
        <v>204</v>
      </c>
      <c r="B208" s="811" t="s">
        <v>205</v>
      </c>
      <c r="C208" s="832">
        <v>0</v>
      </c>
      <c r="D208" s="833">
        <v>40113</v>
      </c>
      <c r="E208" s="834">
        <v>0</v>
      </c>
    </row>
    <row r="209" spans="1:5" s="809" customFormat="1" ht="15.75">
      <c r="A209" s="810" t="s">
        <v>206</v>
      </c>
      <c r="B209" s="811" t="s">
        <v>207</v>
      </c>
      <c r="C209" s="832">
        <v>0</v>
      </c>
      <c r="D209" s="825">
        <v>32680</v>
      </c>
      <c r="E209" s="834">
        <v>0</v>
      </c>
    </row>
    <row r="210" spans="1:5" s="809" customFormat="1" ht="15.75">
      <c r="A210" s="828" t="s">
        <v>208</v>
      </c>
      <c r="B210" s="811" t="s">
        <v>209</v>
      </c>
      <c r="C210" s="821">
        <v>0</v>
      </c>
      <c r="D210" s="818">
        <v>32680</v>
      </c>
      <c r="E210" s="816">
        <v>0</v>
      </c>
    </row>
    <row r="211" spans="1:5" s="809" customFormat="1" ht="15.75">
      <c r="A211" s="828" t="s">
        <v>210</v>
      </c>
      <c r="B211" s="811" t="s">
        <v>211</v>
      </c>
      <c r="C211" s="821">
        <v>0</v>
      </c>
      <c r="D211" s="818">
        <v>0</v>
      </c>
      <c r="E211" s="816">
        <v>0</v>
      </c>
    </row>
    <row r="212" spans="1:5" s="809" customFormat="1" ht="15.75">
      <c r="A212" s="828" t="s">
        <v>212</v>
      </c>
      <c r="B212" s="811" t="s">
        <v>213</v>
      </c>
      <c r="C212" s="821" t="e">
        <v>#VALUE!</v>
      </c>
      <c r="D212" s="818">
        <v>0</v>
      </c>
      <c r="E212" s="816">
        <v>0</v>
      </c>
    </row>
    <row r="213" spans="1:5" s="809" customFormat="1" ht="15.75">
      <c r="A213" s="828" t="s">
        <v>214</v>
      </c>
      <c r="B213" s="811" t="s">
        <v>215</v>
      </c>
      <c r="C213" s="821">
        <v>0</v>
      </c>
      <c r="D213" s="818">
        <v>0</v>
      </c>
      <c r="E213" s="816">
        <v>0</v>
      </c>
    </row>
    <row r="214" spans="1:5" s="809" customFormat="1" ht="15.75">
      <c r="A214" s="810" t="s">
        <v>216</v>
      </c>
      <c r="B214" s="811" t="s">
        <v>217</v>
      </c>
      <c r="C214" s="832">
        <v>0</v>
      </c>
      <c r="D214" s="825">
        <v>3286</v>
      </c>
      <c r="E214" s="834">
        <v>0</v>
      </c>
    </row>
    <row r="215" spans="1:5" s="809" customFormat="1" ht="15.75">
      <c r="A215" s="828" t="s">
        <v>218</v>
      </c>
      <c r="B215" s="811" t="s">
        <v>219</v>
      </c>
      <c r="C215" s="821">
        <v>0</v>
      </c>
      <c r="D215" s="815">
        <v>3286</v>
      </c>
      <c r="E215" s="816">
        <v>0</v>
      </c>
    </row>
    <row r="216" spans="1:5" s="809" customFormat="1" ht="15.75">
      <c r="A216" s="829" t="s">
        <v>220</v>
      </c>
      <c r="B216" s="811" t="s">
        <v>221</v>
      </c>
      <c r="C216" s="821">
        <v>0</v>
      </c>
      <c r="D216" s="818">
        <v>0</v>
      </c>
      <c r="E216" s="816">
        <v>0</v>
      </c>
    </row>
    <row r="217" spans="1:5" s="809" customFormat="1" ht="15.75">
      <c r="A217" s="829" t="s">
        <v>222</v>
      </c>
      <c r="B217" s="811" t="s">
        <v>223</v>
      </c>
      <c r="C217" s="821">
        <v>0</v>
      </c>
      <c r="D217" s="818">
        <v>0</v>
      </c>
      <c r="E217" s="816">
        <v>0</v>
      </c>
    </row>
    <row r="218" spans="1:5" s="809" customFormat="1" ht="15.75">
      <c r="A218" s="829" t="s">
        <v>224</v>
      </c>
      <c r="B218" s="811" t="s">
        <v>225</v>
      </c>
      <c r="C218" s="821">
        <v>0</v>
      </c>
      <c r="D218" s="818">
        <v>3286</v>
      </c>
      <c r="E218" s="816">
        <v>0</v>
      </c>
    </row>
    <row r="219" spans="1:5" s="809" customFormat="1" ht="15.75">
      <c r="A219" s="829" t="s">
        <v>226</v>
      </c>
      <c r="B219" s="811" t="s">
        <v>227</v>
      </c>
      <c r="C219" s="821">
        <v>0</v>
      </c>
      <c r="D219" s="818">
        <v>0</v>
      </c>
      <c r="E219" s="816">
        <v>0</v>
      </c>
    </row>
    <row r="220" spans="1:5" s="809" customFormat="1" ht="15.75">
      <c r="A220" s="829" t="s">
        <v>228</v>
      </c>
      <c r="B220" s="811" t="s">
        <v>229</v>
      </c>
      <c r="C220" s="821">
        <v>0</v>
      </c>
      <c r="D220" s="818">
        <v>0</v>
      </c>
      <c r="E220" s="816">
        <v>0</v>
      </c>
    </row>
    <row r="221" spans="1:5" s="809" customFormat="1" ht="15.75">
      <c r="A221" s="828" t="s">
        <v>230</v>
      </c>
      <c r="B221" s="811" t="s">
        <v>231</v>
      </c>
      <c r="C221" s="821">
        <v>0</v>
      </c>
      <c r="D221" s="815">
        <v>0</v>
      </c>
      <c r="E221" s="816">
        <v>0</v>
      </c>
    </row>
    <row r="222" spans="1:5" s="809" customFormat="1" ht="15.75">
      <c r="A222" s="829" t="s">
        <v>232</v>
      </c>
      <c r="B222" s="811" t="s">
        <v>233</v>
      </c>
      <c r="C222" s="821">
        <v>0</v>
      </c>
      <c r="D222" s="818">
        <v>0</v>
      </c>
      <c r="E222" s="816">
        <v>0</v>
      </c>
    </row>
    <row r="223" spans="1:5" s="809" customFormat="1" ht="15.75">
      <c r="A223" s="829" t="s">
        <v>234</v>
      </c>
      <c r="B223" s="811" t="s">
        <v>235</v>
      </c>
      <c r="C223" s="821">
        <v>0</v>
      </c>
      <c r="D223" s="818">
        <v>0</v>
      </c>
      <c r="E223" s="816">
        <v>0</v>
      </c>
    </row>
    <row r="224" spans="1:5" s="809" customFormat="1" ht="15.75">
      <c r="A224" s="829" t="s">
        <v>236</v>
      </c>
      <c r="B224" s="811" t="s">
        <v>237</v>
      </c>
      <c r="C224" s="821">
        <v>0</v>
      </c>
      <c r="D224" s="818">
        <v>0</v>
      </c>
      <c r="E224" s="816">
        <v>0</v>
      </c>
    </row>
    <row r="225" spans="1:5" s="809" customFormat="1" ht="15.75">
      <c r="A225" s="829" t="s">
        <v>238</v>
      </c>
      <c r="B225" s="811" t="s">
        <v>239</v>
      </c>
      <c r="C225" s="821">
        <v>0</v>
      </c>
      <c r="D225" s="818">
        <v>0</v>
      </c>
      <c r="E225" s="816">
        <v>0</v>
      </c>
    </row>
    <row r="226" spans="1:5" s="809" customFormat="1" ht="15.75">
      <c r="A226" s="829" t="s">
        <v>240</v>
      </c>
      <c r="B226" s="811" t="s">
        <v>241</v>
      </c>
      <c r="C226" s="821">
        <v>0</v>
      </c>
      <c r="D226" s="818">
        <v>0</v>
      </c>
      <c r="E226" s="816">
        <v>0</v>
      </c>
    </row>
    <row r="227" spans="1:5" s="809" customFormat="1" ht="15.75">
      <c r="A227" s="810" t="s">
        <v>242</v>
      </c>
      <c r="B227" s="811" t="s">
        <v>243</v>
      </c>
      <c r="C227" s="832">
        <v>0</v>
      </c>
      <c r="D227" s="833">
        <v>0</v>
      </c>
      <c r="E227" s="834">
        <v>0</v>
      </c>
    </row>
    <row r="228" spans="1:5" s="809" customFormat="1" ht="15.75">
      <c r="A228" s="810" t="s">
        <v>244</v>
      </c>
      <c r="B228" s="811" t="s">
        <v>245</v>
      </c>
      <c r="C228" s="832">
        <v>0</v>
      </c>
      <c r="D228" s="833">
        <v>0</v>
      </c>
      <c r="E228" s="834">
        <v>0</v>
      </c>
    </row>
    <row r="229" spans="1:5" s="809" customFormat="1" ht="15.75">
      <c r="A229" s="810" t="s">
        <v>246</v>
      </c>
      <c r="B229" s="811" t="s">
        <v>247</v>
      </c>
      <c r="C229" s="832">
        <v>0</v>
      </c>
      <c r="D229" s="825">
        <v>0</v>
      </c>
      <c r="E229" s="834">
        <v>0</v>
      </c>
    </row>
    <row r="230" spans="1:5" s="809" customFormat="1" ht="15.75">
      <c r="A230" s="828" t="s">
        <v>248</v>
      </c>
      <c r="B230" s="811" t="s">
        <v>249</v>
      </c>
      <c r="C230" s="821">
        <v>0</v>
      </c>
      <c r="D230" s="818">
        <v>0</v>
      </c>
      <c r="E230" s="816">
        <v>0</v>
      </c>
    </row>
    <row r="231" spans="1:5" s="809" customFormat="1" ht="15.75">
      <c r="A231" s="828" t="s">
        <v>250</v>
      </c>
      <c r="B231" s="811" t="s">
        <v>251</v>
      </c>
      <c r="C231" s="821">
        <v>0</v>
      </c>
      <c r="D231" s="818">
        <v>0</v>
      </c>
      <c r="E231" s="816">
        <v>0</v>
      </c>
    </row>
    <row r="232" spans="1:5" s="809" customFormat="1" ht="33" customHeight="1" hidden="1">
      <c r="A232" s="828" t="s">
        <v>252</v>
      </c>
      <c r="B232" s="811" t="s">
        <v>253</v>
      </c>
      <c r="C232" s="815">
        <v>0</v>
      </c>
      <c r="D232" s="815">
        <v>0</v>
      </c>
      <c r="E232" s="827">
        <v>0</v>
      </c>
    </row>
    <row r="233" spans="1:5" s="809" customFormat="1" ht="15.75" hidden="1">
      <c r="A233" s="828" t="s">
        <v>254</v>
      </c>
      <c r="B233" s="811" t="s">
        <v>255</v>
      </c>
      <c r="C233" s="815">
        <v>0</v>
      </c>
      <c r="D233" s="815">
        <v>0</v>
      </c>
      <c r="E233" s="827">
        <v>0</v>
      </c>
    </row>
    <row r="234" spans="1:5" s="809" customFormat="1" ht="15.75">
      <c r="A234" s="822" t="s">
        <v>256</v>
      </c>
      <c r="B234" s="811" t="s">
        <v>257</v>
      </c>
      <c r="C234" s="821">
        <v>0</v>
      </c>
      <c r="D234" s="823">
        <v>0</v>
      </c>
      <c r="E234" s="816">
        <v>0</v>
      </c>
    </row>
    <row r="235" spans="1:5" s="809" customFormat="1" ht="15.75">
      <c r="A235" s="810" t="s">
        <v>258</v>
      </c>
      <c r="B235" s="811" t="s">
        <v>259</v>
      </c>
      <c r="C235" s="832">
        <v>0</v>
      </c>
      <c r="D235" s="833">
        <v>0</v>
      </c>
      <c r="E235" s="834">
        <v>0</v>
      </c>
    </row>
    <row r="236" spans="1:5" s="809" customFormat="1" ht="15.75">
      <c r="A236" s="810" t="s">
        <v>260</v>
      </c>
      <c r="B236" s="811" t="s">
        <v>261</v>
      </c>
      <c r="C236" s="832">
        <v>0</v>
      </c>
      <c r="D236" s="833">
        <v>0</v>
      </c>
      <c r="E236" s="834">
        <v>0</v>
      </c>
    </row>
    <row r="237" spans="1:5" s="809" customFormat="1" ht="15.75">
      <c r="A237" s="810" t="s">
        <v>262</v>
      </c>
      <c r="B237" s="811" t="s">
        <v>263</v>
      </c>
      <c r="C237" s="832">
        <v>0</v>
      </c>
      <c r="D237" s="833">
        <v>0</v>
      </c>
      <c r="E237" s="834">
        <v>0</v>
      </c>
    </row>
    <row r="238" spans="1:5" s="809" customFormat="1" ht="15.75">
      <c r="A238" s="810" t="s">
        <v>264</v>
      </c>
      <c r="B238" s="811" t="s">
        <v>265</v>
      </c>
      <c r="C238" s="832">
        <v>0</v>
      </c>
      <c r="D238" s="833">
        <v>0</v>
      </c>
      <c r="E238" s="834">
        <v>0</v>
      </c>
    </row>
    <row r="239" spans="1:5" s="809" customFormat="1" ht="15.75">
      <c r="A239" s="810" t="s">
        <v>266</v>
      </c>
      <c r="B239" s="811" t="s">
        <v>267</v>
      </c>
      <c r="C239" s="832">
        <v>0</v>
      </c>
      <c r="D239" s="833">
        <v>0</v>
      </c>
      <c r="E239" s="834">
        <v>0</v>
      </c>
    </row>
    <row r="240" spans="1:5" s="809" customFormat="1" ht="15.75">
      <c r="A240" s="822" t="s">
        <v>268</v>
      </c>
      <c r="B240" s="811" t="s">
        <v>269</v>
      </c>
      <c r="C240" s="821">
        <v>0</v>
      </c>
      <c r="D240" s="823">
        <v>172710</v>
      </c>
      <c r="E240" s="816">
        <v>0</v>
      </c>
    </row>
    <row r="241" spans="1:5" s="809" customFormat="1" ht="15.75">
      <c r="A241" s="810" t="s">
        <v>270</v>
      </c>
      <c r="B241" s="811" t="s">
        <v>271</v>
      </c>
      <c r="C241" s="832">
        <v>0</v>
      </c>
      <c r="D241" s="825">
        <v>6</v>
      </c>
      <c r="E241" s="834">
        <v>0</v>
      </c>
    </row>
    <row r="242" spans="1:5" s="809" customFormat="1" ht="15.75">
      <c r="A242" s="814" t="s">
        <v>272</v>
      </c>
      <c r="B242" s="811" t="s">
        <v>273</v>
      </c>
      <c r="C242" s="821">
        <v>0</v>
      </c>
      <c r="D242" s="815">
        <v>6</v>
      </c>
      <c r="E242" s="816">
        <v>0</v>
      </c>
    </row>
    <row r="243" spans="1:5" s="809" customFormat="1" ht="15.75">
      <c r="A243" s="828" t="s">
        <v>274</v>
      </c>
      <c r="B243" s="811" t="s">
        <v>275</v>
      </c>
      <c r="C243" s="821">
        <v>0</v>
      </c>
      <c r="D243" s="818">
        <v>0</v>
      </c>
      <c r="E243" s="816">
        <v>0</v>
      </c>
    </row>
    <row r="244" spans="1:5" s="809" customFormat="1" ht="15.75">
      <c r="A244" s="828" t="s">
        <v>276</v>
      </c>
      <c r="B244" s="811" t="s">
        <v>277</v>
      </c>
      <c r="C244" s="821">
        <v>0</v>
      </c>
      <c r="D244" s="818">
        <v>6</v>
      </c>
      <c r="E244" s="816">
        <v>0</v>
      </c>
    </row>
    <row r="245" spans="1:5" s="809" customFormat="1" ht="15.75">
      <c r="A245" s="814" t="s">
        <v>278</v>
      </c>
      <c r="B245" s="811" t="s">
        <v>279</v>
      </c>
      <c r="C245" s="821">
        <v>0</v>
      </c>
      <c r="D245" s="818">
        <v>0</v>
      </c>
      <c r="E245" s="816">
        <v>0</v>
      </c>
    </row>
    <row r="246" spans="1:5" s="809" customFormat="1" ht="15.75">
      <c r="A246" s="814" t="s">
        <v>280</v>
      </c>
      <c r="B246" s="811" t="s">
        <v>281</v>
      </c>
      <c r="C246" s="821">
        <v>0</v>
      </c>
      <c r="D246" s="818">
        <v>0</v>
      </c>
      <c r="E246" s="816">
        <v>0</v>
      </c>
    </row>
    <row r="247" spans="1:5" s="809" customFormat="1" ht="15.75">
      <c r="A247" s="814" t="s">
        <v>282</v>
      </c>
      <c r="B247" s="811" t="s">
        <v>283</v>
      </c>
      <c r="C247" s="821">
        <v>0</v>
      </c>
      <c r="D247" s="818">
        <v>0</v>
      </c>
      <c r="E247" s="816">
        <v>0</v>
      </c>
    </row>
    <row r="248" spans="1:5" s="809" customFormat="1" ht="15.75">
      <c r="A248" s="810" t="s">
        <v>284</v>
      </c>
      <c r="B248" s="811" t="s">
        <v>285</v>
      </c>
      <c r="C248" s="832">
        <v>0</v>
      </c>
      <c r="D248" s="825">
        <v>170616</v>
      </c>
      <c r="E248" s="834">
        <v>0</v>
      </c>
    </row>
    <row r="249" spans="1:5" s="809" customFormat="1" ht="15.75">
      <c r="A249" s="814" t="s">
        <v>286</v>
      </c>
      <c r="B249" s="811" t="s">
        <v>287</v>
      </c>
      <c r="C249" s="821">
        <v>0</v>
      </c>
      <c r="D249" s="818">
        <v>170255</v>
      </c>
      <c r="E249" s="816">
        <v>0</v>
      </c>
    </row>
    <row r="250" spans="1:5" s="809" customFormat="1" ht="15.75">
      <c r="A250" s="814" t="s">
        <v>288</v>
      </c>
      <c r="B250" s="811" t="s">
        <v>289</v>
      </c>
      <c r="C250" s="821">
        <v>0</v>
      </c>
      <c r="D250" s="818">
        <v>0</v>
      </c>
      <c r="E250" s="816">
        <v>0</v>
      </c>
    </row>
    <row r="251" spans="1:5" s="809" customFormat="1" ht="15.75">
      <c r="A251" s="814" t="s">
        <v>290</v>
      </c>
      <c r="B251" s="811" t="s">
        <v>291</v>
      </c>
      <c r="C251" s="821">
        <v>0</v>
      </c>
      <c r="D251" s="818">
        <v>0</v>
      </c>
      <c r="E251" s="816">
        <v>0</v>
      </c>
    </row>
    <row r="252" spans="1:5" s="809" customFormat="1" ht="15.75">
      <c r="A252" s="814" t="s">
        <v>292</v>
      </c>
      <c r="B252" s="811" t="s">
        <v>293</v>
      </c>
      <c r="C252" s="821">
        <v>0</v>
      </c>
      <c r="D252" s="818">
        <v>0</v>
      </c>
      <c r="E252" s="816">
        <v>0</v>
      </c>
    </row>
    <row r="253" spans="1:5" s="809" customFormat="1" ht="15.75">
      <c r="A253" s="814" t="s">
        <v>294</v>
      </c>
      <c r="B253" s="811" t="s">
        <v>295</v>
      </c>
      <c r="C253" s="821">
        <v>0</v>
      </c>
      <c r="D253" s="818">
        <v>0</v>
      </c>
      <c r="E253" s="816">
        <v>0</v>
      </c>
    </row>
    <row r="254" spans="1:5" s="809" customFormat="1" ht="15.75">
      <c r="A254" s="814" t="s">
        <v>296</v>
      </c>
      <c r="B254" s="811" t="s">
        <v>297</v>
      </c>
      <c r="C254" s="821">
        <v>0</v>
      </c>
      <c r="D254" s="818">
        <v>0</v>
      </c>
      <c r="E254" s="816">
        <v>0</v>
      </c>
    </row>
    <row r="255" spans="1:5" s="809" customFormat="1" ht="15.75">
      <c r="A255" s="814" t="s">
        <v>298</v>
      </c>
      <c r="B255" s="811" t="s">
        <v>299</v>
      </c>
      <c r="C255" s="821">
        <v>0</v>
      </c>
      <c r="D255" s="818">
        <v>0</v>
      </c>
      <c r="E255" s="816">
        <v>0</v>
      </c>
    </row>
    <row r="256" spans="1:5" s="809" customFormat="1" ht="15.75">
      <c r="A256" s="814" t="s">
        <v>300</v>
      </c>
      <c r="B256" s="811" t="s">
        <v>301</v>
      </c>
      <c r="C256" s="821">
        <v>0</v>
      </c>
      <c r="D256" s="818">
        <v>361</v>
      </c>
      <c r="E256" s="816">
        <v>0</v>
      </c>
    </row>
    <row r="257" spans="1:5" s="809" customFormat="1" ht="15.75">
      <c r="A257" s="810" t="s">
        <v>302</v>
      </c>
      <c r="B257" s="811" t="s">
        <v>303</v>
      </c>
      <c r="C257" s="832">
        <v>0</v>
      </c>
      <c r="D257" s="841">
        <v>2088</v>
      </c>
      <c r="E257" s="834">
        <v>0</v>
      </c>
    </row>
    <row r="258" spans="1:5" s="809" customFormat="1" ht="15.75">
      <c r="A258" s="814" t="s">
        <v>304</v>
      </c>
      <c r="B258" s="811" t="s">
        <v>305</v>
      </c>
      <c r="C258" s="821">
        <v>0</v>
      </c>
      <c r="D258" s="818">
        <v>67</v>
      </c>
      <c r="E258" s="816">
        <v>0</v>
      </c>
    </row>
    <row r="259" spans="1:5" s="809" customFormat="1" ht="22.5">
      <c r="A259" s="814" t="s">
        <v>306</v>
      </c>
      <c r="B259" s="811" t="s">
        <v>307</v>
      </c>
      <c r="C259" s="821">
        <v>0</v>
      </c>
      <c r="D259" s="818">
        <v>0</v>
      </c>
      <c r="E259" s="816">
        <v>0</v>
      </c>
    </row>
    <row r="260" spans="1:5" s="809" customFormat="1" ht="15.75">
      <c r="A260" s="814" t="s">
        <v>308</v>
      </c>
      <c r="B260" s="811" t="s">
        <v>309</v>
      </c>
      <c r="C260" s="821">
        <v>0</v>
      </c>
      <c r="D260" s="818">
        <v>0</v>
      </c>
      <c r="E260" s="816">
        <v>0</v>
      </c>
    </row>
    <row r="261" spans="1:5" s="809" customFormat="1" ht="15.75">
      <c r="A261" s="814" t="s">
        <v>310</v>
      </c>
      <c r="B261" s="811" t="s">
        <v>311</v>
      </c>
      <c r="C261" s="821">
        <v>0</v>
      </c>
      <c r="D261" s="818">
        <v>0</v>
      </c>
      <c r="E261" s="816">
        <v>0</v>
      </c>
    </row>
    <row r="262" spans="1:5" s="809" customFormat="1" ht="15.75">
      <c r="A262" s="814" t="s">
        <v>312</v>
      </c>
      <c r="B262" s="811" t="s">
        <v>313</v>
      </c>
      <c r="C262" s="821">
        <v>0</v>
      </c>
      <c r="D262" s="818">
        <v>0</v>
      </c>
      <c r="E262" s="816">
        <v>0</v>
      </c>
    </row>
    <row r="263" spans="1:5" s="809" customFormat="1" ht="15.75">
      <c r="A263" s="814" t="s">
        <v>314</v>
      </c>
      <c r="B263" s="811" t="s">
        <v>315</v>
      </c>
      <c r="C263" s="821">
        <v>0</v>
      </c>
      <c r="D263" s="818">
        <v>0</v>
      </c>
      <c r="E263" s="816">
        <v>0</v>
      </c>
    </row>
    <row r="264" spans="1:5" s="809" customFormat="1" ht="22.5">
      <c r="A264" s="814" t="s">
        <v>316</v>
      </c>
      <c r="B264" s="811" t="s">
        <v>317</v>
      </c>
      <c r="C264" s="821">
        <v>0</v>
      </c>
      <c r="D264" s="818">
        <v>0</v>
      </c>
      <c r="E264" s="816">
        <v>0</v>
      </c>
    </row>
    <row r="265" spans="1:5" s="809" customFormat="1" ht="15.75">
      <c r="A265" s="814" t="s">
        <v>318</v>
      </c>
      <c r="B265" s="811" t="s">
        <v>319</v>
      </c>
      <c r="C265" s="821">
        <v>0</v>
      </c>
      <c r="D265" s="818">
        <v>2021</v>
      </c>
      <c r="E265" s="816">
        <v>0</v>
      </c>
    </row>
    <row r="266" spans="1:5" s="809" customFormat="1" ht="15.75">
      <c r="A266" s="810" t="s">
        <v>320</v>
      </c>
      <c r="B266" s="811" t="s">
        <v>321</v>
      </c>
      <c r="C266" s="832">
        <v>0</v>
      </c>
      <c r="D266" s="833">
        <v>4183</v>
      </c>
      <c r="E266" s="834">
        <v>0</v>
      </c>
    </row>
    <row r="267" spans="1:5" s="809" customFormat="1" ht="15.75">
      <c r="A267" s="822" t="s">
        <v>322</v>
      </c>
      <c r="B267" s="811" t="s">
        <v>323</v>
      </c>
      <c r="C267" s="842">
        <v>0</v>
      </c>
      <c r="D267" s="823">
        <v>255651</v>
      </c>
      <c r="E267" s="813">
        <v>0</v>
      </c>
    </row>
    <row r="268" spans="1:5" s="809" customFormat="1" ht="16.5" thickBot="1">
      <c r="A268" s="843" t="s">
        <v>324</v>
      </c>
      <c r="B268" s="844" t="s">
        <v>325</v>
      </c>
      <c r="C268" s="845">
        <v>0</v>
      </c>
      <c r="D268" s="846">
        <v>7014500</v>
      </c>
      <c r="E268" s="847">
        <v>0</v>
      </c>
    </row>
    <row r="269" spans="1:5" ht="15.75">
      <c r="A269" s="737"/>
      <c r="B269" s="738"/>
      <c r="C269" s="848"/>
      <c r="D269" s="848"/>
      <c r="E269" s="739"/>
    </row>
    <row r="270" spans="1:5" ht="15.75">
      <c r="A270" s="849"/>
      <c r="B270" s="738"/>
      <c r="C270" s="848"/>
      <c r="D270" s="848"/>
      <c r="E270" s="739"/>
    </row>
    <row r="271" spans="1:5" ht="15.75">
      <c r="A271" s="738"/>
      <c r="B271" s="738"/>
      <c r="C271" s="848"/>
      <c r="D271" s="848"/>
      <c r="E271" s="739"/>
    </row>
    <row r="272" spans="1:5" ht="15.75">
      <c r="A272" s="1424"/>
      <c r="B272" s="1424"/>
      <c r="C272" s="1424"/>
      <c r="D272" s="1424"/>
      <c r="E272" s="1424"/>
    </row>
    <row r="273" spans="1:5" ht="15.75">
      <c r="A273" s="1424"/>
      <c r="B273" s="1424"/>
      <c r="C273" s="1424"/>
      <c r="D273" s="1424"/>
      <c r="E273" s="1424"/>
    </row>
  </sheetData>
  <sheetProtection/>
  <mergeCells count="10">
    <mergeCell ref="A272:E272"/>
    <mergeCell ref="A273:E2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portrait" paperSize="9" scale="85" r:id="rId1"/>
  <headerFooter alignWithMargins="0">
    <oddHeader>&amp;R&amp;"Times New Roman,Félkövér dőlt"Z.16A sz. melléklet</oddHead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40"/>
  <sheetViews>
    <sheetView zoomScalePageLayoutView="0" workbookViewId="0" topLeftCell="A13">
      <selection activeCell="C33" sqref="C33"/>
    </sheetView>
  </sheetViews>
  <sheetFormatPr defaultColWidth="9.00390625" defaultRowHeight="12.75"/>
  <cols>
    <col min="1" max="1" width="71.125" style="852" customWidth="1"/>
    <col min="2" max="2" width="6.125" style="877" customWidth="1"/>
    <col min="3" max="3" width="18.00390625" style="851" customWidth="1"/>
    <col min="4" max="16384" width="9.375" style="851" customWidth="1"/>
  </cols>
  <sheetData>
    <row r="1" spans="1:3" ht="32.25" customHeight="1">
      <c r="A1" s="1441" t="s">
        <v>326</v>
      </c>
      <c r="B1" s="1441"/>
      <c r="C1" s="1441"/>
    </row>
    <row r="2" spans="1:3" ht="15.75">
      <c r="A2" s="1442" t="s">
        <v>327</v>
      </c>
      <c r="B2" s="1442"/>
      <c r="C2" s="1442"/>
    </row>
    <row r="4" spans="2:3" ht="13.5" thickBot="1">
      <c r="B4" s="1443" t="s">
        <v>1336</v>
      </c>
      <c r="C4" s="1443"/>
    </row>
    <row r="5" spans="1:3" s="853" customFormat="1" ht="31.5" customHeight="1">
      <c r="A5" s="1444" t="s">
        <v>328</v>
      </c>
      <c r="B5" s="1446" t="s">
        <v>1317</v>
      </c>
      <c r="C5" s="1448" t="s">
        <v>329</v>
      </c>
    </row>
    <row r="6" spans="1:3" s="853" customFormat="1" ht="12.75">
      <c r="A6" s="1445"/>
      <c r="B6" s="1447"/>
      <c r="C6" s="1449"/>
    </row>
    <row r="7" spans="1:3" s="857" customFormat="1" ht="13.5" thickBot="1">
      <c r="A7" s="854" t="s">
        <v>330</v>
      </c>
      <c r="B7" s="855" t="s">
        <v>331</v>
      </c>
      <c r="C7" s="856" t="s">
        <v>332</v>
      </c>
    </row>
    <row r="8" spans="1:3" ht="15.75" customHeight="1">
      <c r="A8" s="858" t="s">
        <v>333</v>
      </c>
      <c r="B8" s="859" t="s">
        <v>1343</v>
      </c>
      <c r="C8" s="860">
        <v>4508257</v>
      </c>
    </row>
    <row r="9" spans="1:3" ht="15.75" customHeight="1">
      <c r="A9" s="861" t="s">
        <v>334</v>
      </c>
      <c r="B9" s="862" t="s">
        <v>1345</v>
      </c>
      <c r="C9" s="863">
        <v>1831334</v>
      </c>
    </row>
    <row r="10" spans="1:3" ht="15.75" customHeight="1">
      <c r="A10" s="861" t="s">
        <v>335</v>
      </c>
      <c r="B10" s="862" t="s">
        <v>1347</v>
      </c>
      <c r="C10" s="863"/>
    </row>
    <row r="11" spans="1:3" ht="15.75" customHeight="1">
      <c r="A11" s="864" t="s">
        <v>336</v>
      </c>
      <c r="B11" s="862" t="s">
        <v>1349</v>
      </c>
      <c r="C11" s="865">
        <f>SUM(C8:C10)</f>
        <v>6339591</v>
      </c>
    </row>
    <row r="12" spans="1:3" ht="15.75" customHeight="1">
      <c r="A12" s="864" t="s">
        <v>337</v>
      </c>
      <c r="B12" s="862" t="s">
        <v>1351</v>
      </c>
      <c r="C12" s="865">
        <f>SUM(C13:C14)</f>
        <v>172141</v>
      </c>
    </row>
    <row r="13" spans="1:3" ht="15.75" customHeight="1">
      <c r="A13" s="861" t="s">
        <v>338</v>
      </c>
      <c r="B13" s="862" t="s">
        <v>1353</v>
      </c>
      <c r="C13" s="863">
        <v>172141</v>
      </c>
    </row>
    <row r="14" spans="1:3" ht="15.75" customHeight="1">
      <c r="A14" s="861" t="s">
        <v>339</v>
      </c>
      <c r="B14" s="862" t="s">
        <v>1355</v>
      </c>
      <c r="C14" s="863"/>
    </row>
    <row r="15" spans="1:3" ht="15.75" customHeight="1">
      <c r="A15" s="864" t="s">
        <v>340</v>
      </c>
      <c r="B15" s="862" t="s">
        <v>1357</v>
      </c>
      <c r="C15" s="865">
        <f>SUM(C16:C17)</f>
        <v>0</v>
      </c>
    </row>
    <row r="16" spans="1:3" s="866" customFormat="1" ht="15.75" customHeight="1">
      <c r="A16" s="861" t="s">
        <v>341</v>
      </c>
      <c r="B16" s="862" t="s">
        <v>1359</v>
      </c>
      <c r="C16" s="863"/>
    </row>
    <row r="17" spans="1:3" ht="15.75" customHeight="1">
      <c r="A17" s="861" t="s">
        <v>342</v>
      </c>
      <c r="B17" s="862" t="s">
        <v>605</v>
      </c>
      <c r="C17" s="863"/>
    </row>
    <row r="18" spans="1:3" ht="15.75" customHeight="1">
      <c r="A18" s="867" t="s">
        <v>343</v>
      </c>
      <c r="B18" s="862" t="s">
        <v>606</v>
      </c>
      <c r="C18" s="865">
        <f>C12+C15</f>
        <v>172141</v>
      </c>
    </row>
    <row r="19" spans="1:3" ht="15.75" customHeight="1">
      <c r="A19" s="868" t="s">
        <v>344</v>
      </c>
      <c r="B19" s="862" t="s">
        <v>607</v>
      </c>
      <c r="C19" s="869">
        <f>SUM(C20:C23)</f>
        <v>0</v>
      </c>
    </row>
    <row r="20" spans="1:3" ht="15.75" customHeight="1">
      <c r="A20" s="861" t="s">
        <v>345</v>
      </c>
      <c r="B20" s="862" t="s">
        <v>608</v>
      </c>
      <c r="C20" s="863"/>
    </row>
    <row r="21" spans="1:3" ht="15.75" customHeight="1">
      <c r="A21" s="861" t="s">
        <v>346</v>
      </c>
      <c r="B21" s="862" t="s">
        <v>609</v>
      </c>
      <c r="C21" s="863"/>
    </row>
    <row r="22" spans="1:3" ht="15.75" customHeight="1">
      <c r="A22" s="861" t="s">
        <v>347</v>
      </c>
      <c r="B22" s="862" t="s">
        <v>610</v>
      </c>
      <c r="C22" s="863"/>
    </row>
    <row r="23" spans="1:3" ht="15.75" customHeight="1">
      <c r="A23" s="861" t="s">
        <v>348</v>
      </c>
      <c r="B23" s="862" t="s">
        <v>611</v>
      </c>
      <c r="C23" s="863"/>
    </row>
    <row r="24" spans="1:3" ht="15.75" customHeight="1">
      <c r="A24" s="868" t="s">
        <v>349</v>
      </c>
      <c r="B24" s="862" t="s">
        <v>612</v>
      </c>
      <c r="C24" s="869">
        <f>C25+C26+C27+C28</f>
        <v>498016</v>
      </c>
    </row>
    <row r="25" spans="1:3" ht="15.75" customHeight="1">
      <c r="A25" s="861" t="s">
        <v>350</v>
      </c>
      <c r="B25" s="862" t="s">
        <v>613</v>
      </c>
      <c r="C25" s="863">
        <v>929</v>
      </c>
    </row>
    <row r="26" spans="1:3" ht="15.75" customHeight="1">
      <c r="A26" s="861" t="s">
        <v>351</v>
      </c>
      <c r="B26" s="862" t="s">
        <v>614</v>
      </c>
      <c r="C26" s="863">
        <v>446513</v>
      </c>
    </row>
    <row r="27" spans="1:3" ht="15.75" customHeight="1">
      <c r="A27" s="861" t="s">
        <v>352</v>
      </c>
      <c r="B27" s="862" t="s">
        <v>615</v>
      </c>
      <c r="C27" s="863">
        <v>20487</v>
      </c>
    </row>
    <row r="28" spans="1:3" ht="15.75" customHeight="1">
      <c r="A28" s="861" t="s">
        <v>353</v>
      </c>
      <c r="B28" s="862" t="s">
        <v>616</v>
      </c>
      <c r="C28" s="870">
        <f>SUM(C29:C32)</f>
        <v>30087</v>
      </c>
    </row>
    <row r="29" spans="1:3" ht="15.75" customHeight="1">
      <c r="A29" s="871" t="s">
        <v>354</v>
      </c>
      <c r="B29" s="862" t="s">
        <v>617</v>
      </c>
      <c r="C29" s="863">
        <v>20180</v>
      </c>
    </row>
    <row r="30" spans="1:3" ht="15.75" customHeight="1">
      <c r="A30" s="872" t="s">
        <v>355</v>
      </c>
      <c r="B30" s="862" t="s">
        <v>618</v>
      </c>
      <c r="C30" s="863"/>
    </row>
    <row r="31" spans="1:3" ht="15.75" customHeight="1">
      <c r="A31" s="872" t="s">
        <v>356</v>
      </c>
      <c r="B31" s="862" t="s">
        <v>619</v>
      </c>
      <c r="C31" s="863"/>
    </row>
    <row r="32" spans="1:3" ht="15.75" customHeight="1">
      <c r="A32" s="872" t="s">
        <v>357</v>
      </c>
      <c r="B32" s="862" t="s">
        <v>620</v>
      </c>
      <c r="C32" s="863">
        <v>9907</v>
      </c>
    </row>
    <row r="33" spans="1:3" ht="15.75" customHeight="1">
      <c r="A33" s="868" t="s">
        <v>358</v>
      </c>
      <c r="B33" s="862" t="s">
        <v>621</v>
      </c>
      <c r="C33" s="873">
        <v>4752</v>
      </c>
    </row>
    <row r="34" spans="1:3" ht="15.75" customHeight="1">
      <c r="A34" s="867" t="s">
        <v>359</v>
      </c>
      <c r="B34" s="862" t="s">
        <v>622</v>
      </c>
      <c r="C34" s="865">
        <f>C19+C24+C33</f>
        <v>502768</v>
      </c>
    </row>
    <row r="35" spans="1:3" ht="15.75" customHeight="1" thickBot="1">
      <c r="A35" s="874" t="s">
        <v>360</v>
      </c>
      <c r="B35" s="875" t="s">
        <v>623</v>
      </c>
      <c r="C35" s="876">
        <f>C11+C18+C34</f>
        <v>7014500</v>
      </c>
    </row>
    <row r="36" spans="1:5" ht="15.75">
      <c r="A36" s="737"/>
      <c r="B36" s="738"/>
      <c r="C36" s="848"/>
      <c r="D36" s="848"/>
      <c r="E36" s="848"/>
    </row>
    <row r="37" spans="1:5" ht="15.75">
      <c r="A37" s="737"/>
      <c r="B37" s="738"/>
      <c r="C37" s="848"/>
      <c r="D37" s="848"/>
      <c r="E37" s="848"/>
    </row>
    <row r="38" spans="1:5" ht="15.75">
      <c r="A38" s="738"/>
      <c r="B38" s="738"/>
      <c r="C38" s="848"/>
      <c r="D38" s="848"/>
      <c r="E38" s="848"/>
    </row>
    <row r="39" spans="1:5" ht="15.75">
      <c r="A39" s="1440"/>
      <c r="B39" s="1440"/>
      <c r="C39" s="1440"/>
      <c r="D39" s="740"/>
      <c r="E39" s="740"/>
    </row>
    <row r="40" spans="1:5" ht="15.75">
      <c r="A40" s="1440"/>
      <c r="B40" s="1440"/>
      <c r="C40" s="1440"/>
      <c r="D40" s="740"/>
      <c r="E40" s="740"/>
    </row>
  </sheetData>
  <sheetProtection sheet="1" objects="1" scenarios="1"/>
  <mergeCells count="8">
    <mergeCell ref="A39:C39"/>
    <mergeCell ref="A40:C40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dőlt"Z.16B sz.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F43"/>
  <sheetViews>
    <sheetView zoomScalePageLayoutView="0" workbookViewId="0" topLeftCell="A1">
      <selection activeCell="C11" sqref="C11"/>
    </sheetView>
  </sheetViews>
  <sheetFormatPr defaultColWidth="12.00390625" defaultRowHeight="12.75"/>
  <cols>
    <col min="1" max="1" width="49.625" style="716" customWidth="1"/>
    <col min="2" max="2" width="6.875" style="716" customWidth="1"/>
    <col min="3" max="3" width="17.125" style="716" customWidth="1"/>
    <col min="4" max="4" width="19.125" style="716" customWidth="1"/>
    <col min="5" max="16384" width="12.00390625" style="716" customWidth="1"/>
  </cols>
  <sheetData>
    <row r="1" spans="1:4" ht="48" customHeight="1">
      <c r="A1" s="1425" t="s">
        <v>1316</v>
      </c>
      <c r="B1" s="1426"/>
      <c r="C1" s="1426"/>
      <c r="D1" s="1426"/>
    </row>
    <row r="2" ht="16.5" thickBot="1"/>
    <row r="3" spans="1:4" ht="43.5" customHeight="1" thickBot="1">
      <c r="A3" s="717" t="s">
        <v>636</v>
      </c>
      <c r="B3" s="718" t="s">
        <v>1317</v>
      </c>
      <c r="C3" s="719" t="s">
        <v>1318</v>
      </c>
      <c r="D3" s="720" t="s">
        <v>1319</v>
      </c>
    </row>
    <row r="4" spans="1:4" ht="15.75" customHeight="1">
      <c r="A4" s="721" t="s">
        <v>1320</v>
      </c>
      <c r="B4" s="722" t="s">
        <v>596</v>
      </c>
      <c r="C4" s="723"/>
      <c r="D4" s="724"/>
    </row>
    <row r="5" spans="1:4" ht="15.75" customHeight="1">
      <c r="A5" s="725" t="s">
        <v>1321</v>
      </c>
      <c r="B5" s="726" t="s">
        <v>597</v>
      </c>
      <c r="C5" s="727"/>
      <c r="D5" s="728"/>
    </row>
    <row r="6" spans="1:4" ht="15.75" customHeight="1">
      <c r="A6" s="725" t="s">
        <v>1322</v>
      </c>
      <c r="B6" s="726" t="s">
        <v>598</v>
      </c>
      <c r="C6" s="727"/>
      <c r="D6" s="728"/>
    </row>
    <row r="7" spans="1:4" ht="15.75" customHeight="1">
      <c r="A7" s="725" t="s">
        <v>1323</v>
      </c>
      <c r="B7" s="726" t="s">
        <v>599</v>
      </c>
      <c r="C7" s="727"/>
      <c r="D7" s="728"/>
    </row>
    <row r="8" spans="1:4" ht="15.75" customHeight="1">
      <c r="A8" s="725" t="s">
        <v>1324</v>
      </c>
      <c r="B8" s="726" t="s">
        <v>600</v>
      </c>
      <c r="C8" s="727"/>
      <c r="D8" s="728"/>
    </row>
    <row r="9" spans="1:4" ht="15.75" customHeight="1">
      <c r="A9" s="725" t="s">
        <v>1325</v>
      </c>
      <c r="B9" s="726" t="s">
        <v>601</v>
      </c>
      <c r="C9" s="727"/>
      <c r="D9" s="728"/>
    </row>
    <row r="10" spans="1:4" ht="15.75" customHeight="1">
      <c r="A10" s="725" t="s">
        <v>1326</v>
      </c>
      <c r="B10" s="726" t="s">
        <v>602</v>
      </c>
      <c r="C10" s="727"/>
      <c r="D10" s="728"/>
    </row>
    <row r="11" spans="1:4" ht="15.75" customHeight="1">
      <c r="A11" s="725" t="s">
        <v>1327</v>
      </c>
      <c r="B11" s="726" t="s">
        <v>603</v>
      </c>
      <c r="C11" s="727"/>
      <c r="D11" s="728"/>
    </row>
    <row r="12" spans="1:4" ht="15.75" customHeight="1">
      <c r="A12" s="729"/>
      <c r="B12" s="726" t="s">
        <v>604</v>
      </c>
      <c r="C12" s="727"/>
      <c r="D12" s="728"/>
    </row>
    <row r="13" spans="1:4" ht="15.75" customHeight="1">
      <c r="A13" s="729"/>
      <c r="B13" s="726" t="s">
        <v>605</v>
      </c>
      <c r="C13" s="727"/>
      <c r="D13" s="728"/>
    </row>
    <row r="14" spans="1:4" ht="15.75" customHeight="1">
      <c r="A14" s="729"/>
      <c r="B14" s="726" t="s">
        <v>606</v>
      </c>
      <c r="C14" s="727"/>
      <c r="D14" s="728"/>
    </row>
    <row r="15" spans="1:4" ht="15.75" customHeight="1">
      <c r="A15" s="729"/>
      <c r="B15" s="726" t="s">
        <v>607</v>
      </c>
      <c r="C15" s="727"/>
      <c r="D15" s="728"/>
    </row>
    <row r="16" spans="1:4" ht="15.75" customHeight="1">
      <c r="A16" s="729"/>
      <c r="B16" s="726" t="s">
        <v>608</v>
      </c>
      <c r="C16" s="727"/>
      <c r="D16" s="728"/>
    </row>
    <row r="17" spans="1:4" ht="15.75" customHeight="1">
      <c r="A17" s="729"/>
      <c r="B17" s="726" t="s">
        <v>609</v>
      </c>
      <c r="C17" s="727"/>
      <c r="D17" s="728"/>
    </row>
    <row r="18" spans="1:4" ht="15.75" customHeight="1">
      <c r="A18" s="729"/>
      <c r="B18" s="726" t="s">
        <v>610</v>
      </c>
      <c r="C18" s="727"/>
      <c r="D18" s="728"/>
    </row>
    <row r="19" spans="1:4" ht="15.75" customHeight="1">
      <c r="A19" s="729"/>
      <c r="B19" s="726" t="s">
        <v>611</v>
      </c>
      <c r="C19" s="727"/>
      <c r="D19" s="728"/>
    </row>
    <row r="20" spans="1:4" ht="15.75" customHeight="1">
      <c r="A20" s="729"/>
      <c r="B20" s="726" t="s">
        <v>612</v>
      </c>
      <c r="C20" s="727"/>
      <c r="D20" s="728"/>
    </row>
    <row r="21" spans="1:4" ht="15.75" customHeight="1">
      <c r="A21" s="729"/>
      <c r="B21" s="726" t="s">
        <v>613</v>
      </c>
      <c r="C21" s="727"/>
      <c r="D21" s="728"/>
    </row>
    <row r="22" spans="1:4" ht="15.75" customHeight="1">
      <c r="A22" s="729"/>
      <c r="B22" s="726" t="s">
        <v>614</v>
      </c>
      <c r="C22" s="727"/>
      <c r="D22" s="728"/>
    </row>
    <row r="23" spans="1:4" ht="15.75" customHeight="1">
      <c r="A23" s="729"/>
      <c r="B23" s="726" t="s">
        <v>615</v>
      </c>
      <c r="C23" s="727"/>
      <c r="D23" s="728"/>
    </row>
    <row r="24" spans="1:4" ht="15.75" customHeight="1">
      <c r="A24" s="729"/>
      <c r="B24" s="726" t="s">
        <v>616</v>
      </c>
      <c r="C24" s="727"/>
      <c r="D24" s="728"/>
    </row>
    <row r="25" spans="1:4" ht="15.75" customHeight="1">
      <c r="A25" s="729"/>
      <c r="B25" s="726" t="s">
        <v>617</v>
      </c>
      <c r="C25" s="727"/>
      <c r="D25" s="728"/>
    </row>
    <row r="26" spans="1:4" ht="15.75" customHeight="1">
      <c r="A26" s="729"/>
      <c r="B26" s="726" t="s">
        <v>618</v>
      </c>
      <c r="C26" s="727"/>
      <c r="D26" s="728"/>
    </row>
    <row r="27" spans="1:4" ht="15.75" customHeight="1">
      <c r="A27" s="729"/>
      <c r="B27" s="726" t="s">
        <v>619</v>
      </c>
      <c r="C27" s="727"/>
      <c r="D27" s="728"/>
    </row>
    <row r="28" spans="1:4" ht="15.75" customHeight="1">
      <c r="A28" s="729"/>
      <c r="B28" s="726" t="s">
        <v>620</v>
      </c>
      <c r="C28" s="727"/>
      <c r="D28" s="728"/>
    </row>
    <row r="29" spans="1:4" ht="15.75" customHeight="1">
      <c r="A29" s="729"/>
      <c r="B29" s="726" t="s">
        <v>621</v>
      </c>
      <c r="C29" s="727"/>
      <c r="D29" s="728"/>
    </row>
    <row r="30" spans="1:4" ht="15.75" customHeight="1">
      <c r="A30" s="729"/>
      <c r="B30" s="726" t="s">
        <v>622</v>
      </c>
      <c r="C30" s="727"/>
      <c r="D30" s="728"/>
    </row>
    <row r="31" spans="1:4" ht="15.75" customHeight="1">
      <c r="A31" s="729"/>
      <c r="B31" s="726" t="s">
        <v>623</v>
      </c>
      <c r="C31" s="727"/>
      <c r="D31" s="728"/>
    </row>
    <row r="32" spans="1:4" ht="15.75" customHeight="1">
      <c r="A32" s="729"/>
      <c r="B32" s="726" t="s">
        <v>624</v>
      </c>
      <c r="C32" s="727"/>
      <c r="D32" s="728"/>
    </row>
    <row r="33" spans="1:4" ht="15.75" customHeight="1">
      <c r="A33" s="729"/>
      <c r="B33" s="726" t="s">
        <v>673</v>
      </c>
      <c r="C33" s="727"/>
      <c r="D33" s="728"/>
    </row>
    <row r="34" spans="1:4" ht="15.75" customHeight="1">
      <c r="A34" s="729"/>
      <c r="B34" s="726" t="s">
        <v>674</v>
      </c>
      <c r="C34" s="727"/>
      <c r="D34" s="728"/>
    </row>
    <row r="35" spans="1:4" ht="15.75" customHeight="1">
      <c r="A35" s="729"/>
      <c r="B35" s="726" t="s">
        <v>675</v>
      </c>
      <c r="C35" s="727"/>
      <c r="D35" s="728"/>
    </row>
    <row r="36" spans="1:4" ht="15.75" customHeight="1" thickBot="1">
      <c r="A36" s="730"/>
      <c r="B36" s="731" t="s">
        <v>1328</v>
      </c>
      <c r="C36" s="732"/>
      <c r="D36" s="733"/>
    </row>
    <row r="37" spans="1:6" ht="15.75" customHeight="1" thickBot="1">
      <c r="A37" s="1450" t="s">
        <v>1154</v>
      </c>
      <c r="B37" s="1451"/>
      <c r="C37" s="734"/>
      <c r="D37" s="735">
        <f>IF((SUM(D4:D36)=0),"",SUM(D4:D36))</f>
      </c>
      <c r="F37" s="736"/>
    </row>
    <row r="39" spans="1:4" ht="15.75">
      <c r="A39" s="737"/>
      <c r="B39" s="738"/>
      <c r="C39" s="1452"/>
      <c r="D39" s="1452"/>
    </row>
    <row r="40" spans="1:4" ht="15.75">
      <c r="A40" s="737"/>
      <c r="B40" s="738"/>
      <c r="C40" s="739"/>
      <c r="D40" s="739"/>
    </row>
    <row r="41" spans="1:4" ht="15.75">
      <c r="A41" s="738"/>
      <c r="B41" s="738"/>
      <c r="C41" s="1452"/>
      <c r="D41" s="1452"/>
    </row>
    <row r="42" spans="1:2" ht="15.75">
      <c r="A42" s="740"/>
      <c r="B42" s="740"/>
    </row>
    <row r="43" spans="1:3" ht="15.75">
      <c r="A43" s="740"/>
      <c r="B43" s="740"/>
      <c r="C43" s="740"/>
    </row>
  </sheetData>
  <sheetProtection sheet="1" objects="1" scenarios="1"/>
  <mergeCells count="4">
    <mergeCell ref="A1:D1"/>
    <mergeCell ref="A37:B37"/>
    <mergeCell ref="C39:D39"/>
    <mergeCell ref="C41:D41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Roman,Félkövér dőlt"Z.16C sz.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10.625" defaultRowHeight="12.75"/>
  <cols>
    <col min="1" max="1" width="5.125" style="1035" customWidth="1"/>
    <col min="2" max="2" width="40.375" style="1035" bestFit="1" customWidth="1"/>
    <col min="3" max="3" width="19.375" style="1035" customWidth="1"/>
    <col min="4" max="4" width="21.00390625" style="1035" bestFit="1" customWidth="1"/>
    <col min="5" max="16384" width="10.625" style="1035" customWidth="1"/>
  </cols>
  <sheetData>
    <row r="1" spans="1:4" ht="12.75">
      <c r="A1" s="1453" t="s">
        <v>463</v>
      </c>
      <c r="B1" s="1034"/>
      <c r="C1" s="1455" t="s">
        <v>468</v>
      </c>
      <c r="D1" s="1456"/>
    </row>
    <row r="2" spans="1:4" ht="38.25">
      <c r="A2" s="1454"/>
      <c r="B2" s="1036" t="s">
        <v>464</v>
      </c>
      <c r="C2" s="1037" t="s">
        <v>465</v>
      </c>
      <c r="D2" s="1038" t="s">
        <v>466</v>
      </c>
    </row>
    <row r="3" spans="1:4" ht="15.75" customHeight="1">
      <c r="A3" s="1039">
        <v>1</v>
      </c>
      <c r="B3" s="1042" t="s">
        <v>732</v>
      </c>
      <c r="C3" s="1040">
        <v>23.75</v>
      </c>
      <c r="D3" s="1041">
        <v>83</v>
      </c>
    </row>
    <row r="4" spans="1:4" ht="15.75" customHeight="1">
      <c r="A4" s="1039">
        <v>2</v>
      </c>
      <c r="B4" s="1040" t="s">
        <v>870</v>
      </c>
      <c r="C4" s="1040">
        <v>62.5</v>
      </c>
      <c r="D4" s="1041">
        <v>67</v>
      </c>
    </row>
    <row r="5" spans="1:4" ht="15.75" customHeight="1">
      <c r="A5" s="1039">
        <v>3</v>
      </c>
      <c r="B5" s="1040" t="s">
        <v>933</v>
      </c>
      <c r="C5" s="1040">
        <v>24.5</v>
      </c>
      <c r="D5" s="1041">
        <v>26</v>
      </c>
    </row>
    <row r="6" spans="1:4" ht="15.75" customHeight="1">
      <c r="A6" s="1039">
        <v>4</v>
      </c>
      <c r="B6" s="1040" t="s">
        <v>1063</v>
      </c>
      <c r="C6" s="1040">
        <v>14</v>
      </c>
      <c r="D6" s="1041">
        <v>12</v>
      </c>
    </row>
    <row r="7" spans="1:4" ht="15.75" customHeight="1">
      <c r="A7" s="1039">
        <v>5</v>
      </c>
      <c r="B7" s="1040" t="s">
        <v>365</v>
      </c>
      <c r="C7" s="1040">
        <v>8</v>
      </c>
      <c r="D7" s="1041">
        <v>8</v>
      </c>
    </row>
    <row r="8" spans="1:4" ht="15.75" customHeight="1">
      <c r="A8" s="1039">
        <v>6</v>
      </c>
      <c r="B8" s="1040" t="s">
        <v>949</v>
      </c>
      <c r="C8" s="1040">
        <v>2.75</v>
      </c>
      <c r="D8" s="1041">
        <v>3</v>
      </c>
    </row>
    <row r="9" spans="1:4" ht="15.75" customHeight="1">
      <c r="A9" s="1039">
        <v>7</v>
      </c>
      <c r="B9" s="1043" t="s">
        <v>366</v>
      </c>
      <c r="C9" s="1040">
        <v>7.5</v>
      </c>
      <c r="D9" s="1041">
        <v>8</v>
      </c>
    </row>
    <row r="10" spans="1:4" ht="15.75" customHeight="1">
      <c r="A10" s="1039">
        <v>8</v>
      </c>
      <c r="B10" s="1042" t="s">
        <v>467</v>
      </c>
      <c r="C10" s="1040">
        <v>79</v>
      </c>
      <c r="D10" s="1041">
        <v>75</v>
      </c>
    </row>
    <row r="11" spans="1:4" ht="15.75" customHeight="1">
      <c r="A11" s="1039"/>
      <c r="B11" s="1040"/>
      <c r="C11" s="1040"/>
      <c r="D11" s="1041"/>
    </row>
    <row r="12" spans="1:4" ht="15.75" customHeight="1">
      <c r="A12" s="1039"/>
      <c r="B12" s="1040"/>
      <c r="C12" s="1040"/>
      <c r="D12" s="1041"/>
    </row>
    <row r="13" spans="1:4" ht="15.75" customHeight="1">
      <c r="A13" s="1039"/>
      <c r="B13" s="1040"/>
      <c r="C13" s="1040"/>
      <c r="D13" s="1041"/>
    </row>
    <row r="14" spans="1:4" ht="15.75" customHeight="1">
      <c r="A14" s="1039"/>
      <c r="B14" s="1040"/>
      <c r="C14" s="1040"/>
      <c r="D14" s="1041"/>
    </row>
    <row r="15" spans="1:4" ht="15.75" customHeight="1">
      <c r="A15" s="1039"/>
      <c r="B15" s="1040"/>
      <c r="C15" s="1040"/>
      <c r="D15" s="1041"/>
    </row>
    <row r="16" spans="1:4" ht="15.75" customHeight="1">
      <c r="A16" s="1039"/>
      <c r="B16" s="1040"/>
      <c r="C16" s="1040"/>
      <c r="D16" s="1041"/>
    </row>
    <row r="17" spans="1:4" ht="15.75" customHeight="1">
      <c r="A17" s="1039"/>
      <c r="B17" s="1040"/>
      <c r="C17" s="1040"/>
      <c r="D17" s="1041"/>
    </row>
    <row r="18" spans="1:4" ht="15.75" customHeight="1">
      <c r="A18" s="1039"/>
      <c r="B18" s="1040"/>
      <c r="C18" s="1040"/>
      <c r="D18" s="1041"/>
    </row>
    <row r="19" spans="1:4" ht="15.75" customHeight="1">
      <c r="A19" s="1039"/>
      <c r="B19" s="1040"/>
      <c r="C19" s="1040"/>
      <c r="D19" s="1041"/>
    </row>
    <row r="20" spans="1:4" ht="15.75" customHeight="1">
      <c r="A20" s="1039"/>
      <c r="B20" s="1040"/>
      <c r="C20" s="1040"/>
      <c r="D20" s="1041"/>
    </row>
    <row r="21" spans="1:4" ht="15.75" customHeight="1">
      <c r="A21" s="1039"/>
      <c r="B21" s="1040"/>
      <c r="C21" s="1040"/>
      <c r="D21" s="1041"/>
    </row>
    <row r="22" spans="1:4" ht="15.75" customHeight="1">
      <c r="A22" s="1039"/>
      <c r="B22" s="1040"/>
      <c r="C22" s="1040"/>
      <c r="D22" s="1041"/>
    </row>
    <row r="23" spans="1:4" ht="15.75" customHeight="1">
      <c r="A23" s="1039"/>
      <c r="B23" s="1040"/>
      <c r="C23" s="1040"/>
      <c r="D23" s="1041"/>
    </row>
    <row r="24" spans="1:4" ht="15.75" customHeight="1">
      <c r="A24" s="1039"/>
      <c r="B24" s="1040"/>
      <c r="C24" s="1040"/>
      <c r="D24" s="1041"/>
    </row>
    <row r="25" spans="1:4" ht="15.75" customHeight="1">
      <c r="A25" s="1039"/>
      <c r="B25" s="1040"/>
      <c r="C25" s="1040"/>
      <c r="D25" s="1041"/>
    </row>
    <row r="26" spans="1:4" ht="15.75" customHeight="1">
      <c r="A26" s="1039"/>
      <c r="B26" s="1040"/>
      <c r="C26" s="1040"/>
      <c r="D26" s="1041"/>
    </row>
    <row r="27" spans="1:4" ht="15.75" customHeight="1">
      <c r="A27" s="1039"/>
      <c r="B27" s="1040"/>
      <c r="C27" s="1040"/>
      <c r="D27" s="1041"/>
    </row>
    <row r="28" spans="1:4" ht="15.75" customHeight="1">
      <c r="A28" s="1039"/>
      <c r="B28" s="1040"/>
      <c r="C28" s="1040"/>
      <c r="D28" s="1041"/>
    </row>
    <row r="29" spans="1:4" ht="15.75" customHeight="1">
      <c r="A29" s="1039"/>
      <c r="B29" s="1040"/>
      <c r="C29" s="1040"/>
      <c r="D29" s="1041"/>
    </row>
    <row r="30" spans="1:4" ht="15.75" customHeight="1">
      <c r="A30" s="1039"/>
      <c r="B30" s="1040"/>
      <c r="C30" s="1040"/>
      <c r="D30" s="1041"/>
    </row>
    <row r="31" spans="1:4" ht="15.75" customHeight="1">
      <c r="A31" s="1039"/>
      <c r="B31" s="1040"/>
      <c r="C31" s="1040"/>
      <c r="D31" s="1041"/>
    </row>
    <row r="32" spans="1:4" ht="15.75" customHeight="1">
      <c r="A32" s="1039"/>
      <c r="B32" s="1040"/>
      <c r="C32" s="1040"/>
      <c r="D32" s="1041"/>
    </row>
    <row r="33" spans="1:4" ht="15.75" customHeight="1">
      <c r="A33" s="1039"/>
      <c r="B33" s="1040"/>
      <c r="C33" s="1040"/>
      <c r="D33" s="1041"/>
    </row>
    <row r="34" spans="1:4" ht="15.75" customHeight="1">
      <c r="A34" s="1039"/>
      <c r="B34" s="1040"/>
      <c r="C34" s="1040"/>
      <c r="D34" s="1041"/>
    </row>
    <row r="35" spans="1:4" ht="15.75" customHeight="1">
      <c r="A35" s="1039"/>
      <c r="B35" s="1040"/>
      <c r="C35" s="1040"/>
      <c r="D35" s="1041"/>
    </row>
    <row r="36" spans="1:4" ht="15.75" customHeight="1">
      <c r="A36" s="1039"/>
      <c r="B36" s="1040"/>
      <c r="C36" s="1040"/>
      <c r="D36" s="1041"/>
    </row>
    <row r="37" spans="1:4" s="1047" customFormat="1" ht="15.75" customHeight="1" thickBot="1">
      <c r="A37" s="1044"/>
      <c r="B37" s="1045" t="s">
        <v>1154</v>
      </c>
      <c r="C37" s="1045">
        <f>SUM(C3:C36)</f>
        <v>222</v>
      </c>
      <c r="D37" s="1046">
        <f>SUM(D3:D36)</f>
        <v>282</v>
      </c>
    </row>
    <row r="38" spans="1:4" s="1047" customFormat="1" ht="15.75" customHeight="1">
      <c r="A38" s="1048"/>
      <c r="B38" s="1048"/>
      <c r="C38" s="1048"/>
      <c r="D38" s="1048"/>
    </row>
  </sheetData>
  <sheetProtection/>
  <mergeCells count="2">
    <mergeCell ref="A1:A2"/>
    <mergeCell ref="C1:D1"/>
  </mergeCells>
  <printOptions horizontalCentered="1" verticalCentered="1"/>
  <pageMargins left="0.3937007874015748" right="0.3937007874015748" top="0.5118110236220472" bottom="0.3937007874015748" header="0.5118110236220472" footer="0.3937007874015748"/>
  <pageSetup horizontalDpi="600" verticalDpi="600" orientation="portrait" paperSize="9" r:id="rId1"/>
  <headerFooter alignWithMargins="0">
    <oddHeader>&amp;C&amp;"Arial,Félkövér"&amp;14Létszámok alakulása&amp;R&amp;"Times New Roman CE,Félkövér dőlt"&amp;14Z.17. sz. melléklet&amp;"Times New Roman CE,Normál"&amp;10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0"/>
  <sheetViews>
    <sheetView view="pageBreakPreview" zoomScale="130" zoomScaleNormal="120" zoomScaleSheetLayoutView="130" zoomScalePageLayoutView="0" workbookViewId="0" topLeftCell="A103">
      <selection activeCell="D81" sqref="D81:E81"/>
    </sheetView>
  </sheetViews>
  <sheetFormatPr defaultColWidth="9.00390625" defaultRowHeight="12.75"/>
  <cols>
    <col min="1" max="1" width="9.50390625" style="1" customWidth="1"/>
    <col min="2" max="2" width="78.125" style="1" customWidth="1"/>
    <col min="3" max="6" width="14.375" style="1" customWidth="1"/>
    <col min="7" max="7" width="9.00390625" style="1" customWidth="1"/>
    <col min="8" max="10" width="16.375" style="444" bestFit="1" customWidth="1"/>
    <col min="11" max="12" width="9.375" style="1" customWidth="1"/>
    <col min="13" max="13" width="14.875" style="1" customWidth="1"/>
    <col min="14" max="16384" width="9.375" style="1" customWidth="1"/>
  </cols>
  <sheetData>
    <row r="1" spans="1:6" ht="15.75" customHeight="1">
      <c r="A1" s="1289" t="s">
        <v>593</v>
      </c>
      <c r="B1" s="1289"/>
      <c r="C1" s="1289"/>
      <c r="D1" s="1289"/>
      <c r="E1" s="1289"/>
      <c r="F1" s="1289"/>
    </row>
    <row r="2" spans="1:6" ht="15.75" customHeight="1" thickBot="1">
      <c r="A2" s="1291"/>
      <c r="B2" s="1291"/>
      <c r="C2" s="3"/>
      <c r="D2" s="3"/>
      <c r="E2" s="3"/>
      <c r="F2" s="3"/>
    </row>
    <row r="3" spans="1:6" ht="37.5" customHeight="1" thickBot="1">
      <c r="A3" s="4" t="s">
        <v>638</v>
      </c>
      <c r="B3" s="5" t="s">
        <v>595</v>
      </c>
      <c r="C3" s="6" t="s">
        <v>915</v>
      </c>
      <c r="D3" s="6" t="s">
        <v>916</v>
      </c>
      <c r="E3" s="6" t="s">
        <v>1186</v>
      </c>
      <c r="F3" s="7" t="s">
        <v>1187</v>
      </c>
    </row>
    <row r="4" spans="1:10" s="2" customFormat="1" ht="12" customHeight="1" thickBot="1">
      <c r="A4" s="8">
        <v>1</v>
      </c>
      <c r="B4" s="9">
        <v>2</v>
      </c>
      <c r="C4" s="10">
        <v>3</v>
      </c>
      <c r="D4" s="10">
        <v>4</v>
      </c>
      <c r="E4" s="10">
        <v>5</v>
      </c>
      <c r="F4" s="10">
        <v>6</v>
      </c>
      <c r="H4" s="445"/>
      <c r="I4" s="445"/>
      <c r="J4" s="445"/>
    </row>
    <row r="5" spans="1:10" s="15" customFormat="1" ht="12" customHeight="1" thickBot="1">
      <c r="A5" s="12" t="s">
        <v>596</v>
      </c>
      <c r="B5" s="13" t="s">
        <v>692</v>
      </c>
      <c r="C5" s="82">
        <f>+C6+C12+C16</f>
        <v>124513</v>
      </c>
      <c r="D5" s="82">
        <f>+D6+D12+D16</f>
        <v>109924</v>
      </c>
      <c r="E5" s="82">
        <f>+E6+E12+E16</f>
        <v>171482</v>
      </c>
      <c r="F5" s="453">
        <f aca="true" t="shared" si="0" ref="F5:F68">E5/D5*100</f>
        <v>156.00050944288782</v>
      </c>
      <c r="H5" s="446"/>
      <c r="I5" s="446"/>
      <c r="J5" s="446"/>
    </row>
    <row r="6" spans="1:10" s="15" customFormat="1" ht="12" customHeight="1" thickBot="1">
      <c r="A6" s="16" t="s">
        <v>597</v>
      </c>
      <c r="B6" s="17" t="s">
        <v>892</v>
      </c>
      <c r="C6" s="14">
        <f>SUM(C7:C11)</f>
        <v>110990</v>
      </c>
      <c r="D6" s="14">
        <f>SUM(D7:D11)</f>
        <v>99131</v>
      </c>
      <c r="E6" s="14">
        <f>SUM(E7:E11)</f>
        <v>159501</v>
      </c>
      <c r="F6" s="458">
        <f t="shared" si="0"/>
        <v>160.89921417114726</v>
      </c>
      <c r="H6" s="446"/>
      <c r="I6" s="446"/>
      <c r="J6" s="446"/>
    </row>
    <row r="7" spans="1:10" s="15" customFormat="1" ht="12" customHeight="1">
      <c r="A7" s="19" t="s">
        <v>887</v>
      </c>
      <c r="B7" s="20" t="s">
        <v>882</v>
      </c>
      <c r="C7" s="21"/>
      <c r="D7" s="22">
        <v>0</v>
      </c>
      <c r="E7" s="22">
        <v>0</v>
      </c>
      <c r="F7" s="1021"/>
      <c r="H7" s="446"/>
      <c r="I7" s="446"/>
      <c r="J7" s="446"/>
    </row>
    <row r="8" spans="1:10" s="15" customFormat="1" ht="12" customHeight="1">
      <c r="A8" s="19" t="s">
        <v>888</v>
      </c>
      <c r="B8" s="23" t="s">
        <v>883</v>
      </c>
      <c r="C8" s="21">
        <v>110990</v>
      </c>
      <c r="D8" s="22">
        <v>99131</v>
      </c>
      <c r="E8" s="22">
        <v>159501</v>
      </c>
      <c r="F8" s="1021">
        <f t="shared" si="0"/>
        <v>160.89921417114726</v>
      </c>
      <c r="H8" s="446"/>
      <c r="I8" s="446"/>
      <c r="J8" s="446"/>
    </row>
    <row r="9" spans="1:10" s="15" customFormat="1" ht="12" customHeight="1">
      <c r="A9" s="19" t="s">
        <v>889</v>
      </c>
      <c r="B9" s="23" t="s">
        <v>884</v>
      </c>
      <c r="C9" s="21"/>
      <c r="D9" s="22">
        <v>0</v>
      </c>
      <c r="E9" s="22">
        <v>0</v>
      </c>
      <c r="F9" s="1021"/>
      <c r="H9" s="446"/>
      <c r="I9" s="446"/>
      <c r="J9" s="446"/>
    </row>
    <row r="10" spans="1:10" s="15" customFormat="1" ht="12" customHeight="1">
      <c r="A10" s="19" t="s">
        <v>890</v>
      </c>
      <c r="B10" s="23" t="s">
        <v>885</v>
      </c>
      <c r="C10" s="21"/>
      <c r="D10" s="22">
        <v>0</v>
      </c>
      <c r="E10" s="22">
        <v>0</v>
      </c>
      <c r="F10" s="1021"/>
      <c r="H10" s="446"/>
      <c r="I10" s="446"/>
      <c r="J10" s="446"/>
    </row>
    <row r="11" spans="1:10" s="15" customFormat="1" ht="12" customHeight="1" thickBot="1">
      <c r="A11" s="19" t="s">
        <v>891</v>
      </c>
      <c r="B11" s="23" t="s">
        <v>886</v>
      </c>
      <c r="C11" s="21"/>
      <c r="D11" s="22">
        <v>0</v>
      </c>
      <c r="E11" s="22">
        <v>0</v>
      </c>
      <c r="F11" s="1021"/>
      <c r="H11" s="446"/>
      <c r="I11" s="446"/>
      <c r="J11" s="446"/>
    </row>
    <row r="12" spans="1:10" s="15" customFormat="1" ht="12" customHeight="1" thickBot="1">
      <c r="A12" s="16" t="s">
        <v>598</v>
      </c>
      <c r="B12" s="13" t="s">
        <v>872</v>
      </c>
      <c r="C12" s="14">
        <f>+C13+C14+C15</f>
        <v>13523</v>
      </c>
      <c r="D12" s="14">
        <f>+D13+D14+D15</f>
        <v>10793</v>
      </c>
      <c r="E12" s="14">
        <f>+E13+E14+E15</f>
        <v>11981</v>
      </c>
      <c r="F12" s="458">
        <f t="shared" si="0"/>
        <v>111.00713425368293</v>
      </c>
      <c r="H12" s="446"/>
      <c r="I12" s="446"/>
      <c r="J12" s="446"/>
    </row>
    <row r="13" spans="1:10" s="15" customFormat="1" ht="12" customHeight="1">
      <c r="A13" s="24" t="s">
        <v>639</v>
      </c>
      <c r="B13" s="25" t="s">
        <v>732</v>
      </c>
      <c r="C13" s="26">
        <v>150</v>
      </c>
      <c r="D13" s="27">
        <v>150</v>
      </c>
      <c r="E13" s="27">
        <v>1206</v>
      </c>
      <c r="F13" s="1020">
        <f t="shared" si="0"/>
        <v>803.9999999999999</v>
      </c>
      <c r="H13" s="446"/>
      <c r="I13" s="446"/>
      <c r="J13" s="446"/>
    </row>
    <row r="14" spans="1:10" s="15" customFormat="1" ht="12" customHeight="1">
      <c r="A14" s="19" t="s">
        <v>640</v>
      </c>
      <c r="B14" s="28" t="s">
        <v>870</v>
      </c>
      <c r="C14" s="21">
        <v>0</v>
      </c>
      <c r="D14" s="22">
        <v>0</v>
      </c>
      <c r="E14" s="22">
        <v>0</v>
      </c>
      <c r="F14" s="1021"/>
      <c r="H14" s="446"/>
      <c r="I14" s="446"/>
      <c r="J14" s="446"/>
    </row>
    <row r="15" spans="1:10" s="15" customFormat="1" ht="12" customHeight="1" thickBot="1">
      <c r="A15" s="29" t="s">
        <v>641</v>
      </c>
      <c r="B15" s="30" t="s">
        <v>871</v>
      </c>
      <c r="C15" s="41">
        <v>13373</v>
      </c>
      <c r="D15" s="32">
        <v>10643</v>
      </c>
      <c r="E15" s="32">
        <v>10775</v>
      </c>
      <c r="F15" s="1022">
        <f t="shared" si="0"/>
        <v>101.24025180870055</v>
      </c>
      <c r="H15" s="446"/>
      <c r="I15" s="446"/>
      <c r="J15" s="446"/>
    </row>
    <row r="16" spans="1:10" s="15" customFormat="1" ht="12" customHeight="1" thickBot="1">
      <c r="A16" s="33" t="s">
        <v>693</v>
      </c>
      <c r="B16" s="34" t="s">
        <v>733</v>
      </c>
      <c r="C16" s="33"/>
      <c r="D16" s="33"/>
      <c r="E16" s="33"/>
      <c r="F16" s="1031"/>
      <c r="H16" s="446"/>
      <c r="I16" s="446"/>
      <c r="J16" s="446"/>
    </row>
    <row r="17" spans="1:10" s="15" customFormat="1" ht="12" customHeight="1" thickBot="1">
      <c r="A17" s="36" t="s">
        <v>600</v>
      </c>
      <c r="B17" s="13" t="s">
        <v>586</v>
      </c>
      <c r="C17" s="14">
        <f>SUM(C18:C30)</f>
        <v>0</v>
      </c>
      <c r="D17" s="14">
        <f>SUM(D18:D30)</f>
        <v>9217</v>
      </c>
      <c r="E17" s="14">
        <f>SUM(E18:E30)</f>
        <v>9178</v>
      </c>
      <c r="F17" s="458">
        <f t="shared" si="0"/>
        <v>99.5768688293371</v>
      </c>
      <c r="H17" s="446"/>
      <c r="I17" s="446"/>
      <c r="J17" s="446"/>
    </row>
    <row r="18" spans="1:10" s="15" customFormat="1" ht="12" customHeight="1">
      <c r="A18" s="37" t="s">
        <v>900</v>
      </c>
      <c r="B18" s="38" t="s">
        <v>893</v>
      </c>
      <c r="C18" s="40"/>
      <c r="D18" s="39">
        <v>0</v>
      </c>
      <c r="E18" s="39">
        <v>0</v>
      </c>
      <c r="F18" s="1050"/>
      <c r="H18" s="446"/>
      <c r="I18" s="446"/>
      <c r="J18" s="446"/>
    </row>
    <row r="19" spans="1:10" s="15" customFormat="1" ht="12.75">
      <c r="A19" s="37" t="s">
        <v>901</v>
      </c>
      <c r="B19" s="38" t="s">
        <v>898</v>
      </c>
      <c r="C19" s="40"/>
      <c r="D19" s="39">
        <v>0</v>
      </c>
      <c r="E19" s="39">
        <v>0</v>
      </c>
      <c r="F19" s="1050"/>
      <c r="H19" s="446"/>
      <c r="I19" s="446"/>
      <c r="J19" s="446"/>
    </row>
    <row r="20" spans="1:10" s="15" customFormat="1" ht="12" customHeight="1">
      <c r="A20" s="37" t="s">
        <v>902</v>
      </c>
      <c r="B20" s="38" t="s">
        <v>899</v>
      </c>
      <c r="C20" s="40"/>
      <c r="D20" s="39">
        <v>0</v>
      </c>
      <c r="E20" s="39">
        <v>0</v>
      </c>
      <c r="F20" s="1050"/>
      <c r="H20" s="446"/>
      <c r="I20" s="446"/>
      <c r="J20" s="446"/>
    </row>
    <row r="21" spans="1:10" s="15" customFormat="1" ht="12.75">
      <c r="A21" s="37" t="s">
        <v>903</v>
      </c>
      <c r="B21" s="38" t="s">
        <v>895</v>
      </c>
      <c r="C21" s="40"/>
      <c r="D21" s="39">
        <v>7461</v>
      </c>
      <c r="E21" s="39">
        <v>7461</v>
      </c>
      <c r="F21" s="1050">
        <f t="shared" si="0"/>
        <v>100</v>
      </c>
      <c r="H21" s="446"/>
      <c r="I21" s="446"/>
      <c r="J21" s="446"/>
    </row>
    <row r="22" spans="1:10" s="15" customFormat="1" ht="12.75">
      <c r="A22" s="37" t="s">
        <v>904</v>
      </c>
      <c r="B22" s="38" t="s">
        <v>894</v>
      </c>
      <c r="C22" s="40"/>
      <c r="D22" s="39">
        <v>0</v>
      </c>
      <c r="E22" s="39">
        <v>0</v>
      </c>
      <c r="F22" s="1050"/>
      <c r="H22" s="446"/>
      <c r="I22" s="446"/>
      <c r="J22" s="446"/>
    </row>
    <row r="23" spans="1:10" s="15" customFormat="1" ht="12" customHeight="1">
      <c r="A23" s="37" t="s">
        <v>905</v>
      </c>
      <c r="B23" s="38" t="s">
        <v>896</v>
      </c>
      <c r="C23" s="40"/>
      <c r="D23" s="39">
        <v>1043</v>
      </c>
      <c r="E23" s="39">
        <v>1043</v>
      </c>
      <c r="F23" s="1050">
        <f t="shared" si="0"/>
        <v>100</v>
      </c>
      <c r="H23" s="446"/>
      <c r="I23" s="446"/>
      <c r="J23" s="446"/>
    </row>
    <row r="24" spans="1:10" s="15" customFormat="1" ht="12" customHeight="1">
      <c r="A24" s="37" t="s">
        <v>906</v>
      </c>
      <c r="B24" s="28" t="s">
        <v>897</v>
      </c>
      <c r="C24" s="21"/>
      <c r="D24" s="22">
        <v>0</v>
      </c>
      <c r="E24" s="22">
        <v>0</v>
      </c>
      <c r="F24" s="1021"/>
      <c r="H24" s="446"/>
      <c r="I24" s="446"/>
      <c r="J24" s="446"/>
    </row>
    <row r="25" spans="1:10" s="15" customFormat="1" ht="12" customHeight="1">
      <c r="A25" s="37"/>
      <c r="B25" s="28" t="s">
        <v>1006</v>
      </c>
      <c r="C25" s="41"/>
      <c r="D25" s="32"/>
      <c r="E25" s="32"/>
      <c r="F25" s="1022"/>
      <c r="H25" s="446"/>
      <c r="I25" s="446"/>
      <c r="J25" s="446"/>
    </row>
    <row r="26" spans="1:10" s="15" customFormat="1" ht="12.75">
      <c r="A26" s="37" t="s">
        <v>907</v>
      </c>
      <c r="B26" s="28" t="s">
        <v>910</v>
      </c>
      <c r="C26" s="41"/>
      <c r="D26" s="32">
        <v>713</v>
      </c>
      <c r="E26" s="32">
        <v>674</v>
      </c>
      <c r="F26" s="1022">
        <f t="shared" si="0"/>
        <v>94.53015427769986</v>
      </c>
      <c r="H26" s="446"/>
      <c r="I26" s="446"/>
      <c r="J26" s="446"/>
    </row>
    <row r="27" spans="1:10" s="15" customFormat="1" ht="12.75">
      <c r="A27" s="37" t="s">
        <v>908</v>
      </c>
      <c r="B27" s="38" t="s">
        <v>911</v>
      </c>
      <c r="C27" s="41"/>
      <c r="D27" s="32">
        <v>0</v>
      </c>
      <c r="E27" s="32">
        <v>0</v>
      </c>
      <c r="F27" s="1022"/>
      <c r="H27" s="446"/>
      <c r="I27" s="446"/>
      <c r="J27" s="446"/>
    </row>
    <row r="28" spans="1:10" s="15" customFormat="1" ht="12" customHeight="1">
      <c r="A28" s="37" t="s">
        <v>909</v>
      </c>
      <c r="B28" s="28" t="s">
        <v>695</v>
      </c>
      <c r="C28" s="21"/>
      <c r="D28" s="22">
        <v>0</v>
      </c>
      <c r="E28" s="22">
        <v>0</v>
      </c>
      <c r="F28" s="1021"/>
      <c r="H28" s="446"/>
      <c r="I28" s="446"/>
      <c r="J28" s="446"/>
    </row>
    <row r="29" spans="1:10" s="15" customFormat="1" ht="12" customHeight="1">
      <c r="A29" s="37" t="s">
        <v>912</v>
      </c>
      <c r="B29" s="28" t="s">
        <v>734</v>
      </c>
      <c r="C29" s="21"/>
      <c r="D29" s="22">
        <v>0</v>
      </c>
      <c r="E29" s="22">
        <v>0</v>
      </c>
      <c r="F29" s="1021"/>
      <c r="H29" s="446"/>
      <c r="I29" s="446"/>
      <c r="J29" s="446"/>
    </row>
    <row r="30" spans="1:10" s="15" customFormat="1" ht="12" customHeight="1" thickBot="1">
      <c r="A30" s="37" t="s">
        <v>913</v>
      </c>
      <c r="B30" s="30" t="s">
        <v>696</v>
      </c>
      <c r="C30" s="21"/>
      <c r="D30" s="22">
        <v>0</v>
      </c>
      <c r="E30" s="22">
        <v>0</v>
      </c>
      <c r="F30" s="1021"/>
      <c r="H30" s="446"/>
      <c r="I30" s="446"/>
      <c r="J30" s="446"/>
    </row>
    <row r="31" spans="1:10" s="15" customFormat="1" ht="12" customHeight="1" thickBot="1">
      <c r="A31" s="42" t="s">
        <v>601</v>
      </c>
      <c r="B31" s="13" t="s">
        <v>587</v>
      </c>
      <c r="C31" s="14">
        <f>+C32+C38</f>
        <v>66469</v>
      </c>
      <c r="D31" s="14">
        <f>+D32+D38</f>
        <v>118526</v>
      </c>
      <c r="E31" s="14">
        <f>+E32+E38</f>
        <v>73935</v>
      </c>
      <c r="F31" s="458">
        <f t="shared" si="0"/>
        <v>62.3787185933888</v>
      </c>
      <c r="H31" s="446"/>
      <c r="I31" s="446"/>
      <c r="J31" s="446"/>
    </row>
    <row r="32" spans="1:10" s="15" customFormat="1" ht="12" customHeight="1">
      <c r="A32" s="43" t="s">
        <v>642</v>
      </c>
      <c r="B32" s="44" t="s">
        <v>854</v>
      </c>
      <c r="C32" s="65">
        <f>+C33+C34+C35+C36+C37</f>
        <v>55665</v>
      </c>
      <c r="D32" s="65">
        <f>+D33+D34+D35+D36+D37</f>
        <v>107722</v>
      </c>
      <c r="E32" s="65">
        <f>+E33+E34+E35+E36+E37</f>
        <v>70803</v>
      </c>
      <c r="F32" s="1032">
        <f t="shared" si="0"/>
        <v>65.7275208406825</v>
      </c>
      <c r="H32" s="446"/>
      <c r="I32" s="446"/>
      <c r="J32" s="446"/>
    </row>
    <row r="33" spans="1:10" s="15" customFormat="1" ht="12" customHeight="1">
      <c r="A33" s="46" t="s">
        <v>644</v>
      </c>
      <c r="B33" s="47" t="s">
        <v>735</v>
      </c>
      <c r="C33" s="21"/>
      <c r="D33" s="22">
        <v>0</v>
      </c>
      <c r="E33" s="22">
        <v>0</v>
      </c>
      <c r="F33" s="1021"/>
      <c r="H33" s="446"/>
      <c r="I33" s="446"/>
      <c r="J33" s="446"/>
    </row>
    <row r="34" spans="1:10" s="15" customFormat="1" ht="12" customHeight="1">
      <c r="A34" s="46" t="s">
        <v>645</v>
      </c>
      <c r="B34" s="47" t="s">
        <v>736</v>
      </c>
      <c r="C34" s="21"/>
      <c r="D34" s="22">
        <v>20</v>
      </c>
      <c r="E34" s="22">
        <v>20</v>
      </c>
      <c r="F34" s="1021">
        <f t="shared" si="0"/>
        <v>100</v>
      </c>
      <c r="H34" s="446"/>
      <c r="I34" s="446"/>
      <c r="J34" s="446"/>
    </row>
    <row r="35" spans="1:10" s="15" customFormat="1" ht="12" customHeight="1">
      <c r="A35" s="46" t="s">
        <v>646</v>
      </c>
      <c r="B35" s="47" t="s">
        <v>737</v>
      </c>
      <c r="C35" s="21"/>
      <c r="D35" s="22">
        <v>7057</v>
      </c>
      <c r="E35" s="22">
        <v>7073</v>
      </c>
      <c r="F35" s="1021">
        <f t="shared" si="0"/>
        <v>100.22672523735298</v>
      </c>
      <c r="H35" s="446"/>
      <c r="I35" s="446"/>
      <c r="J35" s="446"/>
    </row>
    <row r="36" spans="1:10" s="15" customFormat="1" ht="12" customHeight="1">
      <c r="A36" s="46" t="s">
        <v>647</v>
      </c>
      <c r="B36" s="47" t="s">
        <v>738</v>
      </c>
      <c r="C36" s="21">
        <v>32836</v>
      </c>
      <c r="D36" s="22">
        <v>82256</v>
      </c>
      <c r="E36" s="22">
        <v>62192</v>
      </c>
      <c r="F36" s="1021">
        <f t="shared" si="0"/>
        <v>75.60785839330869</v>
      </c>
      <c r="H36" s="446"/>
      <c r="I36" s="446"/>
      <c r="J36" s="446"/>
    </row>
    <row r="37" spans="1:10" s="15" customFormat="1" ht="12" customHeight="1">
      <c r="A37" s="46" t="s">
        <v>697</v>
      </c>
      <c r="B37" s="47" t="s">
        <v>855</v>
      </c>
      <c r="C37" s="21">
        <v>22829</v>
      </c>
      <c r="D37" s="22">
        <v>18389</v>
      </c>
      <c r="E37" s="22">
        <v>1518</v>
      </c>
      <c r="F37" s="1021">
        <f t="shared" si="0"/>
        <v>8.254935015498397</v>
      </c>
      <c r="H37" s="446"/>
      <c r="I37" s="446"/>
      <c r="J37" s="446"/>
    </row>
    <row r="38" spans="1:10" s="15" customFormat="1" ht="12" customHeight="1">
      <c r="A38" s="46" t="s">
        <v>643</v>
      </c>
      <c r="B38" s="48" t="s">
        <v>856</v>
      </c>
      <c r="C38" s="49">
        <f>+C39+C40+C41+C42+C43</f>
        <v>10804</v>
      </c>
      <c r="D38" s="49">
        <f>+D39+D40+D41+D42+D43</f>
        <v>10804</v>
      </c>
      <c r="E38" s="49">
        <f>+E39+E40+E41+E42+E43</f>
        <v>3132</v>
      </c>
      <c r="F38" s="466">
        <f t="shared" si="0"/>
        <v>28.989263235838582</v>
      </c>
      <c r="H38" s="446"/>
      <c r="I38" s="446"/>
      <c r="J38" s="446"/>
    </row>
    <row r="39" spans="1:10" s="15" customFormat="1" ht="12" customHeight="1">
      <c r="A39" s="46" t="s">
        <v>650</v>
      </c>
      <c r="B39" s="47" t="s">
        <v>735</v>
      </c>
      <c r="C39" s="21"/>
      <c r="D39" s="22">
        <v>0</v>
      </c>
      <c r="E39" s="22">
        <v>0</v>
      </c>
      <c r="F39" s="1021"/>
      <c r="H39" s="446"/>
      <c r="I39" s="446"/>
      <c r="J39" s="446"/>
    </row>
    <row r="40" spans="1:10" s="15" customFormat="1" ht="12" customHeight="1">
      <c r="A40" s="46" t="s">
        <v>651</v>
      </c>
      <c r="B40" s="47" t="s">
        <v>736</v>
      </c>
      <c r="C40" s="21"/>
      <c r="D40" s="22">
        <v>0</v>
      </c>
      <c r="E40" s="22">
        <v>0</v>
      </c>
      <c r="F40" s="1021"/>
      <c r="H40" s="446"/>
      <c r="I40" s="446"/>
      <c r="J40" s="446"/>
    </row>
    <row r="41" spans="1:10" s="15" customFormat="1" ht="12" customHeight="1">
      <c r="A41" s="46" t="s">
        <v>652</v>
      </c>
      <c r="B41" s="47" t="s">
        <v>737</v>
      </c>
      <c r="C41" s="21"/>
      <c r="D41" s="22">
        <v>0</v>
      </c>
      <c r="E41" s="22">
        <v>0</v>
      </c>
      <c r="F41" s="1021"/>
      <c r="H41" s="446"/>
      <c r="I41" s="446"/>
      <c r="J41" s="446"/>
    </row>
    <row r="42" spans="1:10" s="15" customFormat="1" ht="12" customHeight="1">
      <c r="A42" s="46" t="s">
        <v>653</v>
      </c>
      <c r="B42" s="50" t="s">
        <v>738</v>
      </c>
      <c r="C42" s="21">
        <v>10804</v>
      </c>
      <c r="D42" s="22">
        <v>10804</v>
      </c>
      <c r="E42" s="22">
        <v>3132</v>
      </c>
      <c r="F42" s="1021">
        <f t="shared" si="0"/>
        <v>28.989263235838582</v>
      </c>
      <c r="H42" s="446"/>
      <c r="I42" s="446"/>
      <c r="J42" s="446"/>
    </row>
    <row r="43" spans="1:10" s="15" customFormat="1" ht="12" customHeight="1" thickBot="1">
      <c r="A43" s="51" t="s">
        <v>698</v>
      </c>
      <c r="B43" s="52" t="s">
        <v>857</v>
      </c>
      <c r="C43" s="21"/>
      <c r="D43" s="22">
        <v>0</v>
      </c>
      <c r="E43" s="22">
        <v>0</v>
      </c>
      <c r="F43" s="1021"/>
      <c r="H43" s="446"/>
      <c r="I43" s="446"/>
      <c r="J43" s="446"/>
    </row>
    <row r="44" spans="1:10" s="15" customFormat="1" ht="12" customHeight="1" thickBot="1">
      <c r="A44" s="16" t="s">
        <v>699</v>
      </c>
      <c r="B44" s="53" t="s">
        <v>739</v>
      </c>
      <c r="C44" s="14">
        <f>+C45+C46</f>
        <v>5019</v>
      </c>
      <c r="D44" s="14">
        <f>+D45+D46</f>
        <v>5019</v>
      </c>
      <c r="E44" s="14">
        <f>+E45+E46</f>
        <v>5019</v>
      </c>
      <c r="F44" s="458">
        <f t="shared" si="0"/>
        <v>100</v>
      </c>
      <c r="H44" s="446"/>
      <c r="I44" s="446"/>
      <c r="J44" s="446"/>
    </row>
    <row r="45" spans="1:10" s="15" customFormat="1" ht="12" customHeight="1">
      <c r="A45" s="37" t="s">
        <v>648</v>
      </c>
      <c r="B45" s="23" t="s">
        <v>740</v>
      </c>
      <c r="C45" s="26">
        <v>0</v>
      </c>
      <c r="D45" s="27">
        <v>0</v>
      </c>
      <c r="E45" s="27">
        <v>0</v>
      </c>
      <c r="F45" s="1020"/>
      <c r="H45" s="446"/>
      <c r="I45" s="446"/>
      <c r="J45" s="446"/>
    </row>
    <row r="46" spans="1:10" s="15" customFormat="1" ht="12" customHeight="1" thickBot="1">
      <c r="A46" s="54" t="s">
        <v>649</v>
      </c>
      <c r="B46" s="55" t="s">
        <v>744</v>
      </c>
      <c r="C46" s="58">
        <v>5019</v>
      </c>
      <c r="D46" s="57">
        <v>5019</v>
      </c>
      <c r="E46" s="57">
        <v>5019</v>
      </c>
      <c r="F46" s="1051">
        <f t="shared" si="0"/>
        <v>100</v>
      </c>
      <c r="H46" s="446"/>
      <c r="I46" s="446"/>
      <c r="J46" s="446"/>
    </row>
    <row r="47" spans="1:10" s="15" customFormat="1" ht="12" customHeight="1" thickBot="1">
      <c r="A47" s="16" t="s">
        <v>603</v>
      </c>
      <c r="B47" s="17" t="s">
        <v>743</v>
      </c>
      <c r="C47" s="14">
        <f>+C48+C49+C50</f>
        <v>36800</v>
      </c>
      <c r="D47" s="14">
        <f>+D48+D49+D50</f>
        <v>32300</v>
      </c>
      <c r="E47" s="14">
        <f>+E48+E49+E50</f>
        <v>5718</v>
      </c>
      <c r="F47" s="458">
        <f t="shared" si="0"/>
        <v>17.70278637770898</v>
      </c>
      <c r="H47" s="446"/>
      <c r="I47" s="446"/>
      <c r="J47" s="446"/>
    </row>
    <row r="48" spans="1:10" s="15" customFormat="1" ht="12" customHeight="1">
      <c r="A48" s="37" t="s">
        <v>702</v>
      </c>
      <c r="B48" s="23" t="s">
        <v>700</v>
      </c>
      <c r="C48" s="40">
        <v>35000</v>
      </c>
      <c r="D48" s="39">
        <v>30500</v>
      </c>
      <c r="E48" s="39">
        <v>3823</v>
      </c>
      <c r="F48" s="1050">
        <f t="shared" si="0"/>
        <v>12.534426229508197</v>
      </c>
      <c r="H48" s="446"/>
      <c r="I48" s="446"/>
      <c r="J48" s="446"/>
    </row>
    <row r="49" spans="1:10" s="15" customFormat="1" ht="12" customHeight="1">
      <c r="A49" s="19" t="s">
        <v>703</v>
      </c>
      <c r="B49" s="47" t="s">
        <v>701</v>
      </c>
      <c r="C49" s="21">
        <v>0</v>
      </c>
      <c r="D49" s="22">
        <v>0</v>
      </c>
      <c r="E49" s="22">
        <v>0</v>
      </c>
      <c r="F49" s="1021"/>
      <c r="H49" s="446"/>
      <c r="I49" s="446"/>
      <c r="J49" s="446"/>
    </row>
    <row r="50" spans="1:10" s="15" customFormat="1" ht="12" customHeight="1" thickBot="1">
      <c r="A50" s="54" t="s">
        <v>793</v>
      </c>
      <c r="B50" s="55" t="s">
        <v>741</v>
      </c>
      <c r="C50" s="58">
        <v>1800</v>
      </c>
      <c r="D50" s="57">
        <v>1800</v>
      </c>
      <c r="E50" s="57">
        <v>1895</v>
      </c>
      <c r="F50" s="1051">
        <f t="shared" si="0"/>
        <v>105.27777777777779</v>
      </c>
      <c r="H50" s="446"/>
      <c r="I50" s="446"/>
      <c r="J50" s="446"/>
    </row>
    <row r="51" spans="1:10" s="15" customFormat="1" ht="13.5" thickBot="1">
      <c r="A51" s="42" t="s">
        <v>704</v>
      </c>
      <c r="B51" s="59" t="s">
        <v>742</v>
      </c>
      <c r="C51" s="147">
        <v>15892</v>
      </c>
      <c r="D51" s="35">
        <v>15892</v>
      </c>
      <c r="E51" s="35">
        <v>14991</v>
      </c>
      <c r="F51" s="461">
        <f t="shared" si="0"/>
        <v>94.33048074502895</v>
      </c>
      <c r="H51" s="446"/>
      <c r="I51" s="446"/>
      <c r="J51" s="446"/>
    </row>
    <row r="52" spans="1:10" s="15" customFormat="1" ht="12" customHeight="1" thickBot="1">
      <c r="A52" s="16" t="s">
        <v>605</v>
      </c>
      <c r="B52" s="61" t="s">
        <v>705</v>
      </c>
      <c r="C52" s="62">
        <f>+C6+C12+C16+C17+C31+C44+C47+C51</f>
        <v>248693</v>
      </c>
      <c r="D52" s="62">
        <f>+D6+D12+D16+D17+D31+D44+D47+D51</f>
        <v>290878</v>
      </c>
      <c r="E52" s="62">
        <f>+E6+E12+E16+E17+E31+E44+E47+E51</f>
        <v>280323</v>
      </c>
      <c r="F52" s="469">
        <f t="shared" si="0"/>
        <v>96.37133093599378</v>
      </c>
      <c r="H52" s="446"/>
      <c r="I52" s="446"/>
      <c r="J52" s="446"/>
    </row>
    <row r="53" spans="1:10" s="15" customFormat="1" ht="12" customHeight="1" thickBot="1">
      <c r="A53" s="63" t="s">
        <v>606</v>
      </c>
      <c r="B53" s="17" t="s">
        <v>745</v>
      </c>
      <c r="C53" s="14">
        <f>+C54+C60</f>
        <v>41059</v>
      </c>
      <c r="D53" s="14">
        <f>+D54+D60</f>
        <v>40964</v>
      </c>
      <c r="E53" s="14">
        <f>+E54+E60</f>
        <v>31064</v>
      </c>
      <c r="F53" s="458">
        <f t="shared" si="0"/>
        <v>75.83243823845328</v>
      </c>
      <c r="H53" s="446"/>
      <c r="I53" s="446"/>
      <c r="J53" s="446"/>
    </row>
    <row r="54" spans="1:10" s="15" customFormat="1" ht="12" customHeight="1">
      <c r="A54" s="64" t="s">
        <v>677</v>
      </c>
      <c r="B54" s="44" t="s">
        <v>822</v>
      </c>
      <c r="C54" s="65">
        <f>+C55+C56+C57+C58+C59</f>
        <v>31159</v>
      </c>
      <c r="D54" s="65">
        <v>31064</v>
      </c>
      <c r="E54" s="65">
        <v>31064</v>
      </c>
      <c r="F54" s="1032">
        <f t="shared" si="0"/>
        <v>100</v>
      </c>
      <c r="H54" s="446"/>
      <c r="I54" s="446"/>
      <c r="J54" s="446"/>
    </row>
    <row r="55" spans="1:10" s="15" customFormat="1" ht="12" customHeight="1">
      <c r="A55" s="66" t="s">
        <v>757</v>
      </c>
      <c r="B55" s="47" t="s">
        <v>746</v>
      </c>
      <c r="C55" s="21">
        <v>31159</v>
      </c>
      <c r="D55" s="22">
        <v>31064</v>
      </c>
      <c r="E55" s="22">
        <v>31064</v>
      </c>
      <c r="F55" s="1021">
        <f t="shared" si="0"/>
        <v>100</v>
      </c>
      <c r="H55" s="446"/>
      <c r="I55" s="446"/>
      <c r="J55" s="446"/>
    </row>
    <row r="56" spans="1:10" s="15" customFormat="1" ht="12" customHeight="1">
      <c r="A56" s="66" t="s">
        <v>758</v>
      </c>
      <c r="B56" s="47" t="s">
        <v>747</v>
      </c>
      <c r="C56" s="21"/>
      <c r="D56" s="22">
        <v>0</v>
      </c>
      <c r="E56" s="22">
        <v>0</v>
      </c>
      <c r="F56" s="1021"/>
      <c r="H56" s="446"/>
      <c r="I56" s="446"/>
      <c r="J56" s="446"/>
    </row>
    <row r="57" spans="1:10" s="15" customFormat="1" ht="12" customHeight="1">
      <c r="A57" s="66" t="s">
        <v>759</v>
      </c>
      <c r="B57" s="47" t="s">
        <v>748</v>
      </c>
      <c r="C57" s="21"/>
      <c r="D57" s="22">
        <v>0</v>
      </c>
      <c r="E57" s="22">
        <v>0</v>
      </c>
      <c r="F57" s="1021"/>
      <c r="H57" s="446"/>
      <c r="I57" s="446"/>
      <c r="J57" s="446"/>
    </row>
    <row r="58" spans="1:10" s="15" customFormat="1" ht="12" customHeight="1">
      <c r="A58" s="66" t="s">
        <v>760</v>
      </c>
      <c r="B58" s="47" t="s">
        <v>749</v>
      </c>
      <c r="C58" s="21"/>
      <c r="D58" s="22">
        <v>0</v>
      </c>
      <c r="E58" s="22">
        <v>0</v>
      </c>
      <c r="F58" s="1021"/>
      <c r="H58" s="446"/>
      <c r="I58" s="446"/>
      <c r="J58" s="446"/>
    </row>
    <row r="59" spans="1:10" s="15" customFormat="1" ht="12" customHeight="1">
      <c r="A59" s="66" t="s">
        <v>761</v>
      </c>
      <c r="B59" s="47" t="s">
        <v>750</v>
      </c>
      <c r="C59" s="21"/>
      <c r="D59" s="22">
        <v>0</v>
      </c>
      <c r="E59" s="22">
        <v>0</v>
      </c>
      <c r="F59" s="1021"/>
      <c r="H59" s="446"/>
      <c r="I59" s="446"/>
      <c r="J59" s="446"/>
    </row>
    <row r="60" spans="1:10" s="15" customFormat="1" ht="12" customHeight="1">
      <c r="A60" s="67" t="s">
        <v>678</v>
      </c>
      <c r="B60" s="48" t="s">
        <v>821</v>
      </c>
      <c r="C60" s="49">
        <f>+C61+C62+C63+C64+C65</f>
        <v>9900</v>
      </c>
      <c r="D60" s="49">
        <v>9900</v>
      </c>
      <c r="E60" s="49">
        <v>0</v>
      </c>
      <c r="F60" s="466">
        <f t="shared" si="0"/>
        <v>0</v>
      </c>
      <c r="H60" s="446"/>
      <c r="I60" s="446"/>
      <c r="J60" s="446"/>
    </row>
    <row r="61" spans="1:10" s="15" customFormat="1" ht="12" customHeight="1">
      <c r="A61" s="66" t="s">
        <v>762</v>
      </c>
      <c r="B61" s="47" t="s">
        <v>751</v>
      </c>
      <c r="C61" s="21">
        <v>9900</v>
      </c>
      <c r="D61" s="22">
        <v>9900</v>
      </c>
      <c r="E61" s="22">
        <v>0</v>
      </c>
      <c r="F61" s="1021">
        <f t="shared" si="0"/>
        <v>0</v>
      </c>
      <c r="H61" s="446"/>
      <c r="I61" s="446"/>
      <c r="J61" s="446"/>
    </row>
    <row r="62" spans="1:10" s="15" customFormat="1" ht="12" customHeight="1">
      <c r="A62" s="66" t="s">
        <v>763</v>
      </c>
      <c r="B62" s="47" t="s">
        <v>752</v>
      </c>
      <c r="C62" s="21"/>
      <c r="D62" s="22">
        <v>0</v>
      </c>
      <c r="E62" s="22">
        <v>0</v>
      </c>
      <c r="F62" s="1021"/>
      <c r="H62" s="446"/>
      <c r="I62" s="446"/>
      <c r="J62" s="446"/>
    </row>
    <row r="63" spans="1:10" s="15" customFormat="1" ht="12" customHeight="1">
      <c r="A63" s="66" t="s">
        <v>764</v>
      </c>
      <c r="B63" s="47" t="s">
        <v>753</v>
      </c>
      <c r="C63" s="21"/>
      <c r="D63" s="22">
        <v>0</v>
      </c>
      <c r="E63" s="22">
        <v>0</v>
      </c>
      <c r="F63" s="1021"/>
      <c r="H63" s="446"/>
      <c r="I63" s="446"/>
      <c r="J63" s="446"/>
    </row>
    <row r="64" spans="1:10" s="15" customFormat="1" ht="12" customHeight="1">
      <c r="A64" s="66" t="s">
        <v>765</v>
      </c>
      <c r="B64" s="47" t="s">
        <v>754</v>
      </c>
      <c r="C64" s="21"/>
      <c r="D64" s="22">
        <v>0</v>
      </c>
      <c r="E64" s="22">
        <v>0</v>
      </c>
      <c r="F64" s="1021"/>
      <c r="H64" s="446"/>
      <c r="I64" s="446"/>
      <c r="J64" s="446"/>
    </row>
    <row r="65" spans="1:10" s="15" customFormat="1" ht="12" customHeight="1" thickBot="1">
      <c r="A65" s="68" t="s">
        <v>766</v>
      </c>
      <c r="B65" s="69" t="s">
        <v>755</v>
      </c>
      <c r="C65" s="21"/>
      <c r="D65" s="22">
        <v>0</v>
      </c>
      <c r="E65" s="22">
        <v>0</v>
      </c>
      <c r="F65" s="1021"/>
      <c r="H65" s="446"/>
      <c r="I65" s="446"/>
      <c r="J65" s="446"/>
    </row>
    <row r="66" spans="1:10" s="15" customFormat="1" ht="12" customHeight="1" thickBot="1">
      <c r="A66" s="70" t="s">
        <v>607</v>
      </c>
      <c r="B66" s="71" t="s">
        <v>819</v>
      </c>
      <c r="C66" s="14">
        <f>+C52+C53</f>
        <v>289752</v>
      </c>
      <c r="D66" s="14">
        <f>+D52+D53</f>
        <v>331842</v>
      </c>
      <c r="E66" s="14">
        <f>+E52+E53</f>
        <v>311387</v>
      </c>
      <c r="F66" s="458">
        <f t="shared" si="0"/>
        <v>93.83592191464612</v>
      </c>
      <c r="H66" s="446"/>
      <c r="I66" s="446"/>
      <c r="J66" s="446"/>
    </row>
    <row r="67" spans="1:10" s="15" customFormat="1" ht="13.5" customHeight="1" thickBot="1">
      <c r="A67" s="72" t="s">
        <v>608</v>
      </c>
      <c r="B67" s="73" t="s">
        <v>756</v>
      </c>
      <c r="C67" s="74"/>
      <c r="D67" s="75"/>
      <c r="E67" s="75"/>
      <c r="F67" s="1052"/>
      <c r="H67" s="446"/>
      <c r="I67" s="446"/>
      <c r="J67" s="446"/>
    </row>
    <row r="68" spans="1:10" s="15" customFormat="1" ht="12" customHeight="1" thickBot="1">
      <c r="A68" s="70" t="s">
        <v>609</v>
      </c>
      <c r="B68" s="71" t="s">
        <v>820</v>
      </c>
      <c r="C68" s="14">
        <f>+C66+C67</f>
        <v>289752</v>
      </c>
      <c r="D68" s="14">
        <f>+D66+D67</f>
        <v>331842</v>
      </c>
      <c r="E68" s="14">
        <f>+E66+E67</f>
        <v>311387</v>
      </c>
      <c r="F68" s="458">
        <f t="shared" si="0"/>
        <v>93.83592191464612</v>
      </c>
      <c r="H68" s="446"/>
      <c r="I68" s="446"/>
      <c r="J68" s="446"/>
    </row>
    <row r="69" spans="1:10" s="15" customFormat="1" ht="15" customHeight="1">
      <c r="A69" s="77"/>
      <c r="B69" s="78"/>
      <c r="C69" s="78"/>
      <c r="D69" s="78"/>
      <c r="E69" s="78"/>
      <c r="F69" s="78"/>
      <c r="H69" s="446"/>
      <c r="I69" s="446">
        <f>F68-D68</f>
        <v>-331748.16407808533</v>
      </c>
      <c r="J69" s="446"/>
    </row>
    <row r="70" spans="1:6" ht="16.5" customHeight="1">
      <c r="A70" s="1289" t="s">
        <v>625</v>
      </c>
      <c r="B70" s="1289"/>
      <c r="C70" s="1289"/>
      <c r="D70" s="1289"/>
      <c r="E70" s="1289"/>
      <c r="F70" s="1289"/>
    </row>
    <row r="71" spans="1:10" s="80" customFormat="1" ht="16.5" customHeight="1" thickBot="1">
      <c r="A71" s="1292"/>
      <c r="B71" s="1292"/>
      <c r="C71" s="79"/>
      <c r="D71" s="79"/>
      <c r="E71" s="79"/>
      <c r="F71" s="79"/>
      <c r="H71" s="447"/>
      <c r="I71" s="447"/>
      <c r="J71" s="447"/>
    </row>
    <row r="72" spans="1:6" ht="37.5" customHeight="1" thickBot="1">
      <c r="A72" s="4" t="s">
        <v>594</v>
      </c>
      <c r="B72" s="5" t="s">
        <v>626</v>
      </c>
      <c r="C72" s="6" t="s">
        <v>915</v>
      </c>
      <c r="D72" s="6" t="s">
        <v>916</v>
      </c>
      <c r="E72" s="6" t="s">
        <v>1186</v>
      </c>
      <c r="F72" s="7" t="s">
        <v>1187</v>
      </c>
    </row>
    <row r="73" spans="1:10" s="2" customFormat="1" ht="12" customHeight="1" thickBot="1">
      <c r="A73" s="8">
        <v>1</v>
      </c>
      <c r="B73" s="9">
        <v>2</v>
      </c>
      <c r="C73" s="10">
        <v>3</v>
      </c>
      <c r="D73" s="10">
        <v>4</v>
      </c>
      <c r="E73" s="10">
        <v>5</v>
      </c>
      <c r="F73" s="10">
        <v>6</v>
      </c>
      <c r="H73" s="445"/>
      <c r="I73" s="445"/>
      <c r="J73" s="445"/>
    </row>
    <row r="74" spans="1:6" ht="12" customHeight="1" thickBot="1">
      <c r="A74" s="12" t="s">
        <v>596</v>
      </c>
      <c r="B74" s="81" t="s">
        <v>588</v>
      </c>
      <c r="C74" s="82">
        <f>+C75+C76+C77+C78+C79</f>
        <v>179832</v>
      </c>
      <c r="D74" s="82">
        <f>+D75+D76+D77+D78+D79</f>
        <v>223339</v>
      </c>
      <c r="E74" s="82">
        <f>+E75+E76+E77+E78+E79</f>
        <v>201100</v>
      </c>
      <c r="F74" s="453">
        <f>E74/D74*100</f>
        <v>90.04249145917194</v>
      </c>
    </row>
    <row r="75" spans="1:13" ht="12" customHeight="1">
      <c r="A75" s="24" t="s">
        <v>654</v>
      </c>
      <c r="B75" s="25" t="s">
        <v>627</v>
      </c>
      <c r="C75" s="26">
        <v>55697</v>
      </c>
      <c r="D75" s="27">
        <v>49319</v>
      </c>
      <c r="E75" s="27">
        <v>46916</v>
      </c>
      <c r="F75" s="1020">
        <f>E75/D75*100</f>
        <v>95.12763843549139</v>
      </c>
      <c r="H75" s="444" t="e">
        <f>#REF!+#REF!+#REF!</f>
        <v>#REF!</v>
      </c>
      <c r="I75" s="444" t="e">
        <f>#REF!+#REF!+#REF!</f>
        <v>#REF!</v>
      </c>
      <c r="J75" s="444" t="e">
        <f>#REF!+#REF!+#REF!</f>
        <v>#REF!</v>
      </c>
      <c r="M75" s="1" t="e">
        <f>#REF!+#REF!+#REF!</f>
        <v>#REF!</v>
      </c>
    </row>
    <row r="76" spans="1:13" ht="12" customHeight="1">
      <c r="A76" s="19" t="s">
        <v>655</v>
      </c>
      <c r="B76" s="28" t="s">
        <v>706</v>
      </c>
      <c r="C76" s="21">
        <v>14000</v>
      </c>
      <c r="D76" s="22">
        <v>12561</v>
      </c>
      <c r="E76" s="22">
        <v>11945</v>
      </c>
      <c r="F76" s="1021">
        <f>E76/D76*100</f>
        <v>95.09593185255952</v>
      </c>
      <c r="H76" s="444" t="e">
        <f>#REF!+#REF!+#REF!</f>
        <v>#REF!</v>
      </c>
      <c r="I76" s="444" t="e">
        <f>#REF!+#REF!+#REF!</f>
        <v>#REF!</v>
      </c>
      <c r="J76" s="444" t="e">
        <f>#REF!+#REF!+#REF!</f>
        <v>#REF!</v>
      </c>
      <c r="M76" s="1" t="e">
        <f>#REF!+#REF!+#REF!</f>
        <v>#REF!</v>
      </c>
    </row>
    <row r="77" spans="1:13" ht="12" customHeight="1">
      <c r="A77" s="19" t="s">
        <v>656</v>
      </c>
      <c r="B77" s="28" t="s">
        <v>676</v>
      </c>
      <c r="C77" s="41">
        <v>41602</v>
      </c>
      <c r="D77" s="32">
        <v>57407</v>
      </c>
      <c r="E77" s="32">
        <v>44749</v>
      </c>
      <c r="F77" s="1022">
        <f>E77/D77*100</f>
        <v>77.95042416430053</v>
      </c>
      <c r="H77" s="444" t="e">
        <f>#REF!+#REF!+#REF!</f>
        <v>#REF!</v>
      </c>
      <c r="I77" s="444" t="e">
        <f>#REF!+#REF!+#REF!</f>
        <v>#REF!</v>
      </c>
      <c r="J77" s="444" t="e">
        <f>#REF!+#REF!+#REF!</f>
        <v>#REF!</v>
      </c>
      <c r="M77" s="1" t="e">
        <f>#REF!+#REF!+#REF!</f>
        <v>#REF!</v>
      </c>
    </row>
    <row r="78" spans="1:13" ht="12" customHeight="1">
      <c r="A78" s="19" t="s">
        <v>657</v>
      </c>
      <c r="B78" s="83" t="s">
        <v>707</v>
      </c>
      <c r="C78" s="84"/>
      <c r="D78" s="84"/>
      <c r="E78" s="84"/>
      <c r="F78" s="1023"/>
      <c r="H78" s="444" t="e">
        <f>#REF!+#REF!+#REF!</f>
        <v>#REF!</v>
      </c>
      <c r="I78" s="444" t="e">
        <f>#REF!+#REF!+#REF!</f>
        <v>#REF!</v>
      </c>
      <c r="J78" s="444" t="e">
        <f>#REF!+#REF!+#REF!</f>
        <v>#REF!</v>
      </c>
      <c r="M78" s="1" t="e">
        <f>#REF!+#REF!+#REF!</f>
        <v>#REF!</v>
      </c>
    </row>
    <row r="79" spans="1:13" ht="12" customHeight="1">
      <c r="A79" s="19" t="s">
        <v>665</v>
      </c>
      <c r="B79" s="85" t="s">
        <v>708</v>
      </c>
      <c r="C79" s="41">
        <f>SUM(C80:C86)</f>
        <v>68533</v>
      </c>
      <c r="D79" s="41">
        <f>SUM(D80:D86)</f>
        <v>104052</v>
      </c>
      <c r="E79" s="41">
        <f>SUM(E80:E86)</f>
        <v>97490</v>
      </c>
      <c r="F79" s="456">
        <f>E79/D79*100</f>
        <v>93.69353784646138</v>
      </c>
      <c r="H79" s="444" t="e">
        <f>#REF!+#REF!+#REF!</f>
        <v>#REF!</v>
      </c>
      <c r="I79" s="444" t="e">
        <f>#REF!+#REF!+#REF!</f>
        <v>#REF!</v>
      </c>
      <c r="J79" s="444" t="e">
        <f>#REF!+#REF!+#REF!</f>
        <v>#REF!</v>
      </c>
      <c r="M79" s="1" t="e">
        <f>#REF!+#REF!+#REF!</f>
        <v>#REF!</v>
      </c>
    </row>
    <row r="80" spans="1:6" ht="12" customHeight="1">
      <c r="A80" s="19" t="s">
        <v>658</v>
      </c>
      <c r="B80" s="28" t="s">
        <v>726</v>
      </c>
      <c r="C80" s="41"/>
      <c r="D80" s="32"/>
      <c r="E80" s="32"/>
      <c r="F80" s="1022"/>
    </row>
    <row r="81" spans="1:6" ht="12" customHeight="1">
      <c r="A81" s="19" t="s">
        <v>659</v>
      </c>
      <c r="B81" s="86" t="s">
        <v>727</v>
      </c>
      <c r="C81" s="41">
        <v>22809</v>
      </c>
      <c r="D81" s="32">
        <v>23852</v>
      </c>
      <c r="E81" s="32">
        <v>18673</v>
      </c>
      <c r="F81" s="1022">
        <f>E81/D81*100</f>
        <v>78.28693610598691</v>
      </c>
    </row>
    <row r="82" spans="1:6" ht="12" customHeight="1">
      <c r="A82" s="19" t="s">
        <v>666</v>
      </c>
      <c r="B82" s="86" t="s">
        <v>767</v>
      </c>
      <c r="C82" s="41">
        <v>200</v>
      </c>
      <c r="D82" s="32">
        <v>21962</v>
      </c>
      <c r="E82" s="32">
        <v>20850</v>
      </c>
      <c r="F82" s="1022">
        <f>E82/D82*100</f>
        <v>94.9367088607595</v>
      </c>
    </row>
    <row r="83" spans="1:6" ht="12" customHeight="1">
      <c r="A83" s="19" t="s">
        <v>667</v>
      </c>
      <c r="B83" s="87" t="s">
        <v>728</v>
      </c>
      <c r="C83" s="41">
        <v>45524</v>
      </c>
      <c r="D83" s="32">
        <v>58238</v>
      </c>
      <c r="E83" s="32">
        <v>57967</v>
      </c>
      <c r="F83" s="1022">
        <f>E83/D83*100</f>
        <v>99.53466808612933</v>
      </c>
    </row>
    <row r="84" spans="1:6" ht="12" customHeight="1">
      <c r="A84" s="54" t="s">
        <v>668</v>
      </c>
      <c r="B84" s="88" t="s">
        <v>729</v>
      </c>
      <c r="C84" s="41"/>
      <c r="D84" s="32">
        <v>0</v>
      </c>
      <c r="E84" s="32">
        <v>0</v>
      </c>
      <c r="F84" s="1022"/>
    </row>
    <row r="85" spans="1:6" ht="12" customHeight="1">
      <c r="A85" s="19" t="s">
        <v>669</v>
      </c>
      <c r="B85" s="88" t="s">
        <v>730</v>
      </c>
      <c r="C85" s="41"/>
      <c r="D85" s="32">
        <v>0</v>
      </c>
      <c r="E85" s="32">
        <v>0</v>
      </c>
      <c r="F85" s="1022"/>
    </row>
    <row r="86" spans="1:6" ht="12" customHeight="1" thickBot="1">
      <c r="A86" s="89" t="s">
        <v>671</v>
      </c>
      <c r="B86" s="90" t="s">
        <v>731</v>
      </c>
      <c r="C86" s="41"/>
      <c r="D86" s="32">
        <v>0</v>
      </c>
      <c r="E86" s="32">
        <v>0</v>
      </c>
      <c r="F86" s="1022"/>
    </row>
    <row r="87" spans="1:6" ht="12" customHeight="1" thickBot="1">
      <c r="A87" s="16" t="s">
        <v>597</v>
      </c>
      <c r="B87" s="91" t="s">
        <v>589</v>
      </c>
      <c r="C87" s="14">
        <f>+C88+C89+C90</f>
        <v>59821</v>
      </c>
      <c r="D87" s="14">
        <f>+D88+D89+D90</f>
        <v>106003</v>
      </c>
      <c r="E87" s="14">
        <f>+E88+E89+E90</f>
        <v>84118</v>
      </c>
      <c r="F87" s="458">
        <f>E87/D87*100</f>
        <v>79.35435789553125</v>
      </c>
    </row>
    <row r="88" spans="1:10" ht="12" customHeight="1">
      <c r="A88" s="37" t="s">
        <v>660</v>
      </c>
      <c r="B88" s="28" t="s">
        <v>768</v>
      </c>
      <c r="C88" s="40">
        <v>14081</v>
      </c>
      <c r="D88" s="39">
        <v>14223</v>
      </c>
      <c r="E88" s="39">
        <v>10959</v>
      </c>
      <c r="F88" s="1050">
        <f>E88/D88*100</f>
        <v>77.05125500949167</v>
      </c>
      <c r="H88" s="444" t="e">
        <f>#REF!+#REF!+#REF!</f>
        <v>#REF!</v>
      </c>
      <c r="I88" s="444" t="e">
        <f>#REF!+#REF!+#REF!</f>
        <v>#REF!</v>
      </c>
      <c r="J88" s="444" t="e">
        <f>#REF!+#REF!+#REF!</f>
        <v>#REF!</v>
      </c>
    </row>
    <row r="89" spans="1:10" ht="12" customHeight="1">
      <c r="A89" s="37" t="s">
        <v>661</v>
      </c>
      <c r="B89" s="30" t="s">
        <v>709</v>
      </c>
      <c r="C89" s="21">
        <v>45740</v>
      </c>
      <c r="D89" s="22">
        <v>87845</v>
      </c>
      <c r="E89" s="22">
        <v>69224</v>
      </c>
      <c r="F89" s="1021">
        <f>E89/D89*100</f>
        <v>78.80243610905572</v>
      </c>
      <c r="H89" s="444" t="e">
        <f>#REF!+#REF!+#REF!</f>
        <v>#REF!</v>
      </c>
      <c r="I89" s="444" t="e">
        <f>#REF!+#REF!+#REF!</f>
        <v>#REF!</v>
      </c>
      <c r="J89" s="444" t="e">
        <f>#REF!+#REF!+#REF!</f>
        <v>#REF!</v>
      </c>
    </row>
    <row r="90" spans="1:10" ht="12" customHeight="1">
      <c r="A90" s="37" t="s">
        <v>662</v>
      </c>
      <c r="B90" s="47" t="s">
        <v>794</v>
      </c>
      <c r="C90" s="21">
        <f>SUM(C91:C98)</f>
        <v>0</v>
      </c>
      <c r="D90" s="21">
        <v>3935</v>
      </c>
      <c r="E90" s="21">
        <v>3935</v>
      </c>
      <c r="F90" s="455">
        <f>E90/D90*100</f>
        <v>100</v>
      </c>
      <c r="H90" s="444" t="e">
        <f>#REF!+#REF!+#REF!</f>
        <v>#REF!</v>
      </c>
      <c r="I90" s="444" t="e">
        <f>#REF!+#REF!+#REF!</f>
        <v>#REF!</v>
      </c>
      <c r="J90" s="444" t="e">
        <f>#REF!+#REF!+#REF!</f>
        <v>#REF!</v>
      </c>
    </row>
    <row r="91" spans="1:6" ht="12" customHeight="1">
      <c r="A91" s="37" t="s">
        <v>663</v>
      </c>
      <c r="B91" s="47" t="s">
        <v>858</v>
      </c>
      <c r="C91" s="40"/>
      <c r="D91" s="39">
        <v>0</v>
      </c>
      <c r="E91" s="39">
        <v>0</v>
      </c>
      <c r="F91" s="1050"/>
    </row>
    <row r="92" spans="1:6" ht="12" customHeight="1">
      <c r="A92" s="37" t="s">
        <v>664</v>
      </c>
      <c r="B92" s="47" t="s">
        <v>795</v>
      </c>
      <c r="C92" s="21"/>
      <c r="D92" s="22">
        <v>3010</v>
      </c>
      <c r="E92" s="22">
        <v>3010</v>
      </c>
      <c r="F92" s="1021">
        <f>E92/D92*100</f>
        <v>100</v>
      </c>
    </row>
    <row r="93" spans="1:6" ht="15.75">
      <c r="A93" s="37" t="s">
        <v>670</v>
      </c>
      <c r="B93" s="47" t="s">
        <v>796</v>
      </c>
      <c r="C93" s="40"/>
      <c r="D93" s="39">
        <v>925</v>
      </c>
      <c r="E93" s="39">
        <v>925</v>
      </c>
      <c r="F93" s="1050">
        <f>E93/D93*100</f>
        <v>100</v>
      </c>
    </row>
    <row r="94" spans="1:10" ht="12" customHeight="1">
      <c r="A94" s="37" t="s">
        <v>672</v>
      </c>
      <c r="B94" s="92" t="s">
        <v>770</v>
      </c>
      <c r="C94" s="21"/>
      <c r="D94" s="22">
        <v>0</v>
      </c>
      <c r="E94" s="22">
        <v>0</v>
      </c>
      <c r="F94" s="1021"/>
      <c r="H94" s="444" t="e">
        <f>#REF!+#REF!+#REF!</f>
        <v>#REF!</v>
      </c>
      <c r="I94" s="444" t="e">
        <f>#REF!+#REF!+#REF!</f>
        <v>#REF!</v>
      </c>
      <c r="J94" s="444" t="e">
        <f>#REF!+#REF!+#REF!</f>
        <v>#REF!</v>
      </c>
    </row>
    <row r="95" spans="1:6" ht="12" customHeight="1">
      <c r="A95" s="37" t="s">
        <v>873</v>
      </c>
      <c r="B95" s="92" t="s">
        <v>771</v>
      </c>
      <c r="C95" s="40"/>
      <c r="D95" s="39">
        <v>0</v>
      </c>
      <c r="E95" s="39">
        <v>0</v>
      </c>
      <c r="F95" s="1050"/>
    </row>
    <row r="96" spans="1:6" ht="12" customHeight="1">
      <c r="A96" s="37" t="s">
        <v>874</v>
      </c>
      <c r="B96" s="92" t="s">
        <v>877</v>
      </c>
      <c r="C96" s="21"/>
      <c r="D96" s="22">
        <v>0</v>
      </c>
      <c r="E96" s="22">
        <v>0</v>
      </c>
      <c r="F96" s="1021"/>
    </row>
    <row r="97" spans="1:6" ht="12" customHeight="1">
      <c r="A97" s="37" t="s">
        <v>875</v>
      </c>
      <c r="B97" s="92" t="s">
        <v>769</v>
      </c>
      <c r="C97" s="40"/>
      <c r="D97" s="39">
        <v>0</v>
      </c>
      <c r="E97" s="39">
        <v>0</v>
      </c>
      <c r="F97" s="1050"/>
    </row>
    <row r="98" spans="1:6" ht="24" customHeight="1" thickBot="1">
      <c r="A98" s="37" t="s">
        <v>876</v>
      </c>
      <c r="B98" s="93" t="s">
        <v>881</v>
      </c>
      <c r="C98" s="21"/>
      <c r="D98" s="22">
        <v>0</v>
      </c>
      <c r="E98" s="22">
        <v>0</v>
      </c>
      <c r="F98" s="1021"/>
    </row>
    <row r="99" spans="1:6" ht="12" customHeight="1" thickBot="1">
      <c r="A99" s="16" t="s">
        <v>598</v>
      </c>
      <c r="B99" s="13" t="s">
        <v>797</v>
      </c>
      <c r="C99" s="14">
        <f>+C100+C101</f>
        <v>44899</v>
      </c>
      <c r="D99" s="14">
        <v>0</v>
      </c>
      <c r="E99" s="14">
        <v>0</v>
      </c>
      <c r="F99" s="458"/>
    </row>
    <row r="100" spans="1:6" ht="12" customHeight="1">
      <c r="A100" s="37" t="s">
        <v>639</v>
      </c>
      <c r="B100" s="38" t="s">
        <v>633</v>
      </c>
      <c r="C100" s="40">
        <v>5000</v>
      </c>
      <c r="D100" s="39">
        <v>0</v>
      </c>
      <c r="E100" s="39">
        <v>0</v>
      </c>
      <c r="F100" s="1050"/>
    </row>
    <row r="101" spans="1:6" ht="12" customHeight="1" thickBot="1">
      <c r="A101" s="29" t="s">
        <v>640</v>
      </c>
      <c r="B101" s="30" t="s">
        <v>634</v>
      </c>
      <c r="C101" s="41">
        <v>39899</v>
      </c>
      <c r="D101" s="32">
        <v>0</v>
      </c>
      <c r="E101" s="32">
        <v>0</v>
      </c>
      <c r="F101" s="1022"/>
    </row>
    <row r="102" spans="1:10" s="94" customFormat="1" ht="12" customHeight="1" thickBot="1">
      <c r="A102" s="63" t="s">
        <v>599</v>
      </c>
      <c r="B102" s="17" t="s">
        <v>914</v>
      </c>
      <c r="C102" s="147">
        <v>5200</v>
      </c>
      <c r="D102" s="35">
        <v>2500</v>
      </c>
      <c r="E102" s="35">
        <v>8300</v>
      </c>
      <c r="F102" s="461">
        <f>E102/D102*100</f>
        <v>332</v>
      </c>
      <c r="H102" s="448"/>
      <c r="I102" s="448"/>
      <c r="J102" s="448"/>
    </row>
    <row r="103" spans="1:6" ht="12" customHeight="1" thickBot="1">
      <c r="A103" s="95" t="s">
        <v>600</v>
      </c>
      <c r="B103" s="96" t="s">
        <v>684</v>
      </c>
      <c r="C103" s="82">
        <f>+C74+C87+C99+C102</f>
        <v>289752</v>
      </c>
      <c r="D103" s="82">
        <f>+D74+D87+D99+D102</f>
        <v>331842</v>
      </c>
      <c r="E103" s="82">
        <f>+E74+E87+E99+E102</f>
        <v>293518</v>
      </c>
      <c r="F103" s="453">
        <f>E103/D103*100</f>
        <v>88.4511303572182</v>
      </c>
    </row>
    <row r="104" spans="1:6" ht="12" customHeight="1" thickBot="1">
      <c r="A104" s="63" t="s">
        <v>601</v>
      </c>
      <c r="B104" s="17" t="s">
        <v>859</v>
      </c>
      <c r="C104" s="14">
        <f>+C105+C113</f>
        <v>0</v>
      </c>
      <c r="D104" s="18"/>
      <c r="E104" s="18">
        <v>0</v>
      </c>
      <c r="F104" s="460"/>
    </row>
    <row r="105" spans="1:6" ht="12" customHeight="1" thickBot="1">
      <c r="A105" s="97" t="s">
        <v>642</v>
      </c>
      <c r="B105" s="98" t="s">
        <v>860</v>
      </c>
      <c r="C105" s="99">
        <f>+C106+C107+C108+C109+C110+C111+C112</f>
        <v>0</v>
      </c>
      <c r="D105" s="100"/>
      <c r="E105" s="100">
        <v>0</v>
      </c>
      <c r="F105" s="462"/>
    </row>
    <row r="106" spans="1:6" ht="12" customHeight="1">
      <c r="A106" s="101" t="s">
        <v>644</v>
      </c>
      <c r="B106" s="23" t="s">
        <v>772</v>
      </c>
      <c r="C106" s="21"/>
      <c r="D106" s="22">
        <v>0</v>
      </c>
      <c r="E106" s="22">
        <v>0</v>
      </c>
      <c r="F106" s="1021"/>
    </row>
    <row r="107" spans="1:6" ht="12" customHeight="1">
      <c r="A107" s="66" t="s">
        <v>645</v>
      </c>
      <c r="B107" s="47" t="s">
        <v>773</v>
      </c>
      <c r="C107" s="21"/>
      <c r="D107" s="22">
        <v>0</v>
      </c>
      <c r="E107" s="22">
        <v>0</v>
      </c>
      <c r="F107" s="1021"/>
    </row>
    <row r="108" spans="1:6" ht="12" customHeight="1">
      <c r="A108" s="66" t="s">
        <v>646</v>
      </c>
      <c r="B108" s="47" t="s">
        <v>774</v>
      </c>
      <c r="C108" s="21"/>
      <c r="D108" s="22">
        <v>0</v>
      </c>
      <c r="E108" s="22">
        <v>0</v>
      </c>
      <c r="F108" s="1021"/>
    </row>
    <row r="109" spans="1:6" ht="12" customHeight="1">
      <c r="A109" s="66" t="s">
        <v>647</v>
      </c>
      <c r="B109" s="47" t="s">
        <v>775</v>
      </c>
      <c r="C109" s="21"/>
      <c r="D109" s="22">
        <v>0</v>
      </c>
      <c r="E109" s="22">
        <v>0</v>
      </c>
      <c r="F109" s="1021"/>
    </row>
    <row r="110" spans="1:6" ht="12" customHeight="1">
      <c r="A110" s="66" t="s">
        <v>697</v>
      </c>
      <c r="B110" s="47" t="s">
        <v>776</v>
      </c>
      <c r="C110" s="21"/>
      <c r="D110" s="22">
        <v>0</v>
      </c>
      <c r="E110" s="22">
        <v>0</v>
      </c>
      <c r="F110" s="1021"/>
    </row>
    <row r="111" spans="1:6" ht="12" customHeight="1">
      <c r="A111" s="66" t="s">
        <v>710</v>
      </c>
      <c r="B111" s="47" t="s">
        <v>777</v>
      </c>
      <c r="C111" s="21"/>
      <c r="D111" s="22">
        <v>0</v>
      </c>
      <c r="E111" s="22">
        <v>0</v>
      </c>
      <c r="F111" s="1021"/>
    </row>
    <row r="112" spans="1:6" ht="12" customHeight="1" thickBot="1">
      <c r="A112" s="102" t="s">
        <v>711</v>
      </c>
      <c r="B112" s="55" t="s">
        <v>778</v>
      </c>
      <c r="C112" s="21"/>
      <c r="D112" s="22">
        <v>0</v>
      </c>
      <c r="E112" s="22">
        <v>0</v>
      </c>
      <c r="F112" s="1021"/>
    </row>
    <row r="113" spans="1:6" ht="12" customHeight="1" thickBot="1">
      <c r="A113" s="97" t="s">
        <v>643</v>
      </c>
      <c r="B113" s="98" t="s">
        <v>861</v>
      </c>
      <c r="C113" s="99">
        <f>+C114+C115+C116+C117+C118+C119+C120+C121</f>
        <v>0</v>
      </c>
      <c r="D113" s="100"/>
      <c r="E113" s="100">
        <v>0</v>
      </c>
      <c r="F113" s="462"/>
    </row>
    <row r="114" spans="1:6" ht="12" customHeight="1">
      <c r="A114" s="101" t="s">
        <v>650</v>
      </c>
      <c r="B114" s="23" t="s">
        <v>772</v>
      </c>
      <c r="C114" s="104"/>
      <c r="D114" s="104"/>
      <c r="E114" s="104"/>
      <c r="F114" s="1027"/>
    </row>
    <row r="115" spans="1:6" ht="12" customHeight="1">
      <c r="A115" s="66" t="s">
        <v>651</v>
      </c>
      <c r="B115" s="47" t="s">
        <v>779</v>
      </c>
      <c r="C115" s="104"/>
      <c r="D115" s="104"/>
      <c r="E115" s="104"/>
      <c r="F115" s="1027"/>
    </row>
    <row r="116" spans="1:6" ht="12" customHeight="1">
      <c r="A116" s="66" t="s">
        <v>652</v>
      </c>
      <c r="B116" s="47" t="s">
        <v>774</v>
      </c>
      <c r="C116" s="104"/>
      <c r="D116" s="104"/>
      <c r="E116" s="104"/>
      <c r="F116" s="1027"/>
    </row>
    <row r="117" spans="1:6" ht="12" customHeight="1">
      <c r="A117" s="66" t="s">
        <v>653</v>
      </c>
      <c r="B117" s="47" t="s">
        <v>775</v>
      </c>
      <c r="C117" s="104"/>
      <c r="D117" s="104"/>
      <c r="E117" s="104"/>
      <c r="F117" s="1027"/>
    </row>
    <row r="118" spans="1:6" ht="12" customHeight="1">
      <c r="A118" s="66" t="s">
        <v>698</v>
      </c>
      <c r="B118" s="47" t="s">
        <v>776</v>
      </c>
      <c r="C118" s="104"/>
      <c r="D118" s="104"/>
      <c r="E118" s="104"/>
      <c r="F118" s="1027"/>
    </row>
    <row r="119" spans="1:6" ht="12" customHeight="1">
      <c r="A119" s="66" t="s">
        <v>712</v>
      </c>
      <c r="B119" s="47" t="s">
        <v>878</v>
      </c>
      <c r="C119" s="104"/>
      <c r="D119" s="104"/>
      <c r="E119" s="104"/>
      <c r="F119" s="1027"/>
    </row>
    <row r="120" spans="1:6" ht="12" customHeight="1">
      <c r="A120" s="66" t="s">
        <v>713</v>
      </c>
      <c r="B120" s="47" t="s">
        <v>778</v>
      </c>
      <c r="C120" s="104"/>
      <c r="D120" s="104"/>
      <c r="E120" s="104"/>
      <c r="F120" s="1027"/>
    </row>
    <row r="121" spans="1:6" ht="12" customHeight="1" thickBot="1">
      <c r="A121" s="102" t="s">
        <v>714</v>
      </c>
      <c r="B121" s="55" t="s">
        <v>862</v>
      </c>
      <c r="C121" s="104"/>
      <c r="D121" s="104"/>
      <c r="E121" s="104"/>
      <c r="F121" s="1027"/>
    </row>
    <row r="122" spans="1:6" ht="12" customHeight="1" thickBot="1">
      <c r="A122" s="63" t="s">
        <v>602</v>
      </c>
      <c r="B122" s="71" t="s">
        <v>780</v>
      </c>
      <c r="C122" s="148">
        <f>+C103+C104</f>
        <v>289752</v>
      </c>
      <c r="D122" s="148">
        <f>+D103+D104</f>
        <v>331842</v>
      </c>
      <c r="E122" s="148">
        <f>+E103+E104</f>
        <v>293518</v>
      </c>
      <c r="F122" s="1029">
        <f>E122/D122*100</f>
        <v>88.4511303572182</v>
      </c>
    </row>
    <row r="123" spans="1:8" ht="15" customHeight="1" thickBot="1">
      <c r="A123" s="63" t="s">
        <v>603</v>
      </c>
      <c r="B123" s="71" t="s">
        <v>781</v>
      </c>
      <c r="C123" s="107"/>
      <c r="D123" s="107"/>
      <c r="E123" s="107"/>
      <c r="F123" s="1030"/>
      <c r="H123" s="449"/>
    </row>
    <row r="124" spans="1:10" s="15" customFormat="1" ht="12.75" customHeight="1" thickBot="1">
      <c r="A124" s="109" t="s">
        <v>604</v>
      </c>
      <c r="B124" s="73" t="s">
        <v>782</v>
      </c>
      <c r="C124" s="14">
        <f>+C122+C123</f>
        <v>289752</v>
      </c>
      <c r="D124" s="14">
        <f>+D122+D123</f>
        <v>331842</v>
      </c>
      <c r="E124" s="14">
        <f>+E122+E123</f>
        <v>293518</v>
      </c>
      <c r="F124" s="458">
        <f>E124/D124*100</f>
        <v>88.4511303572182</v>
      </c>
      <c r="H124" s="446"/>
      <c r="I124" s="446"/>
      <c r="J124" s="446"/>
    </row>
    <row r="125" spans="1:6" ht="7.5" customHeight="1">
      <c r="A125" s="110"/>
      <c r="B125" s="110"/>
      <c r="C125" s="110"/>
      <c r="D125" s="110"/>
      <c r="E125" s="110"/>
      <c r="F125" s="110"/>
    </row>
    <row r="126" spans="1:6" ht="15.75">
      <c r="A126" s="1293" t="s">
        <v>687</v>
      </c>
      <c r="B126" s="1293"/>
      <c r="C126" s="1293"/>
      <c r="D126" s="1293"/>
      <c r="E126" s="1293"/>
      <c r="F126" s="1293"/>
    </row>
    <row r="127" spans="1:6" ht="15" customHeight="1" thickBot="1">
      <c r="A127" s="1291" t="s">
        <v>681</v>
      </c>
      <c r="B127" s="1291"/>
      <c r="C127" s="3"/>
      <c r="D127" s="3"/>
      <c r="E127" s="3"/>
      <c r="F127" s="3"/>
    </row>
    <row r="128" spans="1:7" ht="13.5" customHeight="1" thickBot="1">
      <c r="A128" s="16">
        <v>1</v>
      </c>
      <c r="B128" s="111" t="s">
        <v>721</v>
      </c>
      <c r="C128" s="112">
        <f>+C52-C103</f>
        <v>-41059</v>
      </c>
      <c r="D128" s="112">
        <f>+D52-D103</f>
        <v>-40964</v>
      </c>
      <c r="E128" s="112">
        <f>+E52-E103</f>
        <v>-13195</v>
      </c>
      <c r="F128" s="112">
        <f>+F52-F103</f>
        <v>7.920200578775578</v>
      </c>
      <c r="G128" s="113"/>
    </row>
    <row r="129" spans="1:6" ht="7.5" customHeight="1">
      <c r="A129" s="110"/>
      <c r="B129" s="110"/>
      <c r="C129" s="110"/>
      <c r="D129" s="110"/>
      <c r="E129" s="110"/>
      <c r="F129" s="110"/>
    </row>
    <row r="130" spans="1:7" ht="15.75" hidden="1">
      <c r="A130" s="1294" t="s">
        <v>783</v>
      </c>
      <c r="B130" s="1294"/>
      <c r="C130" s="1294"/>
      <c r="D130" s="1294"/>
      <c r="E130" s="1294"/>
      <c r="F130" s="1294"/>
      <c r="G130" s="115"/>
    </row>
    <row r="131" spans="1:6" ht="12.75" customHeight="1" hidden="1" thickBot="1">
      <c r="A131" s="1290" t="s">
        <v>682</v>
      </c>
      <c r="B131" s="1290"/>
      <c r="C131" s="116"/>
      <c r="D131" s="116"/>
      <c r="E131" s="116"/>
      <c r="F131" s="116"/>
    </row>
    <row r="132" spans="1:6" ht="13.5" customHeight="1" hidden="1" thickBot="1">
      <c r="A132" s="63" t="s">
        <v>596</v>
      </c>
      <c r="B132" s="117" t="s">
        <v>590</v>
      </c>
      <c r="C132" s="118"/>
      <c r="D132" s="118"/>
      <c r="E132" s="118"/>
      <c r="F132" s="118"/>
    </row>
    <row r="133" spans="1:6" ht="13.5" customHeight="1" hidden="1" thickBot="1">
      <c r="A133" s="63" t="s">
        <v>597</v>
      </c>
      <c r="B133" s="117" t="s">
        <v>591</v>
      </c>
      <c r="C133" s="118"/>
      <c r="D133" s="118"/>
      <c r="E133" s="118"/>
      <c r="F133" s="118"/>
    </row>
    <row r="134" spans="1:6" ht="13.5" customHeight="1" hidden="1" thickBot="1">
      <c r="A134" s="63" t="s">
        <v>598</v>
      </c>
      <c r="B134" s="117" t="s">
        <v>798</v>
      </c>
      <c r="C134" s="118"/>
      <c r="D134" s="118"/>
      <c r="E134" s="118"/>
      <c r="F134" s="118"/>
    </row>
    <row r="135" spans="1:6" ht="7.5" customHeight="1" hidden="1">
      <c r="A135" s="114"/>
      <c r="B135" s="120"/>
      <c r="C135" s="120"/>
      <c r="D135" s="120"/>
      <c r="E135" s="120"/>
      <c r="F135" s="120"/>
    </row>
    <row r="136" spans="1:6" ht="15.75" hidden="1">
      <c r="A136" s="1295" t="s">
        <v>785</v>
      </c>
      <c r="B136" s="1295"/>
      <c r="C136" s="1295"/>
      <c r="D136" s="1295"/>
      <c r="E136" s="1295"/>
      <c r="F136" s="1295"/>
    </row>
    <row r="137" spans="1:6" ht="12.75" customHeight="1" hidden="1" thickBot="1">
      <c r="A137" s="1290" t="s">
        <v>786</v>
      </c>
      <c r="B137" s="1290"/>
      <c r="C137" s="116"/>
      <c r="D137" s="116"/>
      <c r="E137" s="116"/>
      <c r="F137" s="116"/>
    </row>
    <row r="138" spans="1:6" ht="12.75" customHeight="1" hidden="1" thickBot="1">
      <c r="A138" s="63" t="s">
        <v>596</v>
      </c>
      <c r="B138" s="117" t="s">
        <v>863</v>
      </c>
      <c r="C138" s="119"/>
      <c r="D138" s="119"/>
      <c r="E138" s="119"/>
      <c r="F138" s="119"/>
    </row>
    <row r="139" spans="1:6" ht="12.75" customHeight="1" hidden="1" thickBot="1">
      <c r="A139" s="121" t="s">
        <v>654</v>
      </c>
      <c r="B139" s="122" t="s">
        <v>787</v>
      </c>
      <c r="C139" s="123"/>
      <c r="D139" s="123"/>
      <c r="E139" s="123"/>
      <c r="F139" s="123"/>
    </row>
    <row r="140" spans="1:6" ht="12.75" customHeight="1" hidden="1" thickBot="1">
      <c r="A140" s="97" t="s">
        <v>722</v>
      </c>
      <c r="B140" s="124" t="s">
        <v>788</v>
      </c>
      <c r="C140" s="125"/>
      <c r="D140" s="125"/>
      <c r="E140" s="125"/>
      <c r="F140" s="125"/>
    </row>
    <row r="141" spans="1:6" ht="12.75" customHeight="1" hidden="1" thickBot="1">
      <c r="A141" s="97" t="s">
        <v>723</v>
      </c>
      <c r="B141" s="124" t="s">
        <v>789</v>
      </c>
      <c r="C141" s="125"/>
      <c r="D141" s="125"/>
      <c r="E141" s="125"/>
      <c r="F141" s="125"/>
    </row>
    <row r="142" spans="1:6" ht="12.75" customHeight="1" hidden="1" thickBot="1">
      <c r="A142" s="121" t="s">
        <v>655</v>
      </c>
      <c r="B142" s="122" t="s">
        <v>790</v>
      </c>
      <c r="C142" s="127"/>
      <c r="D142" s="127"/>
      <c r="E142" s="127"/>
      <c r="F142" s="127"/>
    </row>
    <row r="143" spans="1:6" ht="12.75" customHeight="1" hidden="1" thickBot="1">
      <c r="A143" s="97" t="s">
        <v>724</v>
      </c>
      <c r="B143" s="124" t="s">
        <v>791</v>
      </c>
      <c r="C143" s="125"/>
      <c r="D143" s="125"/>
      <c r="E143" s="125"/>
      <c r="F143" s="125"/>
    </row>
    <row r="144" spans="1:6" ht="12.75" customHeight="1" hidden="1" thickBot="1">
      <c r="A144" s="97" t="s">
        <v>725</v>
      </c>
      <c r="B144" s="124" t="s">
        <v>792</v>
      </c>
      <c r="C144" s="125"/>
      <c r="D144" s="125"/>
      <c r="E144" s="125"/>
      <c r="F144" s="125"/>
    </row>
    <row r="145" ht="15.75" hidden="1"/>
    <row r="148" spans="3:6" ht="15.75">
      <c r="C148" s="1" t="e">
        <f>#REF!-#REF!+#REF!-#REF!+#REF!</f>
        <v>#REF!</v>
      </c>
      <c r="E148" s="1" t="e">
        <f>#REF!-#REF!+#REF!-#REF!+#REF!</f>
        <v>#REF!</v>
      </c>
      <c r="F148" s="1" t="e">
        <f>#REF!-#REF!+#REF!-#REF!+#REF!</f>
        <v>#REF!</v>
      </c>
    </row>
    <row r="150" spans="4:6" ht="15.75">
      <c r="D150" s="1" t="e">
        <f>#REF!-#REF!+#REF!-#REF!+#REF!</f>
        <v>#REF!</v>
      </c>
      <c r="E150" s="1" t="e">
        <f>#REF!-#REF!+#REF!-#REF!+#REF!</f>
        <v>#REF!</v>
      </c>
      <c r="F150" s="1" t="e">
        <f>#REF!-#REF!+#REF!-#REF!+#REF!</f>
        <v>#REF!</v>
      </c>
    </row>
  </sheetData>
  <sheetProtection selectLockedCells="1" selectUnlockedCells="1"/>
  <mergeCells count="10">
    <mergeCell ref="A137:B137"/>
    <mergeCell ref="A71:B71"/>
    <mergeCell ref="A126:F126"/>
    <mergeCell ref="A127:B127"/>
    <mergeCell ref="A131:B131"/>
    <mergeCell ref="A136:F136"/>
    <mergeCell ref="A1:F1"/>
    <mergeCell ref="A2:B2"/>
    <mergeCell ref="A70:F70"/>
    <mergeCell ref="A130:F130"/>
  </mergeCells>
  <printOptions horizontalCentered="1"/>
  <pageMargins left="0.2362204724409449" right="0.2362204724409449" top="0.7480314960629921" bottom="0.7480314960629921" header="0.31496062992125984" footer="0.31496062992125984"/>
  <pageSetup fitToHeight="2" horizontalDpi="600" verticalDpi="600" orientation="portrait" paperSize="9" scale="75" r:id="rId1"/>
  <headerFooter alignWithMargins="0">
    <oddHeader xml:space="preserve">&amp;C&amp;"Times New Roman CE,Félkövér"&amp;12Bonyhád Város Önkormányzat2013. ÉVI KÖLTSÉGVETÉSÉNEK ÖSSZEVONT MÉRLEGE
ÖNKÉNT VÁLLALT FELADATOK&amp;R&amp;"Times New Roman CE,Félkövér dőlt"&amp;11Z 1.B.melléklet </oddHeader>
  </headerFooter>
  <rowBreaks count="1" manualBreakCount="1">
    <brk id="69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44"/>
  <sheetViews>
    <sheetView view="pageBreakPreview" zoomScale="160" zoomScaleNormal="120" zoomScaleSheetLayoutView="160" zoomScalePageLayoutView="0" workbookViewId="0" topLeftCell="B112">
      <selection activeCell="C128" sqref="C128"/>
    </sheetView>
  </sheetViews>
  <sheetFormatPr defaultColWidth="9.00390625" defaultRowHeight="12.75"/>
  <cols>
    <col min="1" max="1" width="9.50390625" style="1" customWidth="1"/>
    <col min="2" max="2" width="78.125" style="1" customWidth="1"/>
    <col min="3" max="6" width="12.50390625" style="1" customWidth="1"/>
    <col min="7" max="7" width="9.00390625" style="1" customWidth="1"/>
    <col min="8" max="16384" width="9.375" style="1" customWidth="1"/>
  </cols>
  <sheetData>
    <row r="1" spans="1:6" ht="15.75" customHeight="1">
      <c r="A1" s="1289" t="s">
        <v>593</v>
      </c>
      <c r="B1" s="1289"/>
      <c r="C1" s="1289"/>
      <c r="D1" s="1289"/>
      <c r="E1" s="1289"/>
      <c r="F1" s="1289"/>
    </row>
    <row r="2" spans="1:6" ht="15.75" customHeight="1" thickBot="1">
      <c r="A2" s="1291"/>
      <c r="B2" s="1291"/>
      <c r="C2" s="1296" t="s">
        <v>784</v>
      </c>
      <c r="D2" s="1296"/>
      <c r="E2" s="1296"/>
      <c r="F2" s="1296"/>
    </row>
    <row r="3" spans="1:6" ht="37.5" customHeight="1" thickBot="1">
      <c r="A3" s="4" t="s">
        <v>638</v>
      </c>
      <c r="B3" s="5" t="s">
        <v>595</v>
      </c>
      <c r="C3" s="6" t="s">
        <v>915</v>
      </c>
      <c r="D3" s="6" t="s">
        <v>916</v>
      </c>
      <c r="E3" s="6" t="s">
        <v>1186</v>
      </c>
      <c r="F3" s="7" t="s">
        <v>1187</v>
      </c>
    </row>
    <row r="4" spans="1:6" s="2" customFormat="1" ht="12" customHeight="1" thickBot="1">
      <c r="A4" s="8">
        <v>1</v>
      </c>
      <c r="B4" s="9">
        <v>2</v>
      </c>
      <c r="C4" s="10">
        <v>3</v>
      </c>
      <c r="D4" s="10">
        <v>4</v>
      </c>
      <c r="E4" s="10">
        <v>5</v>
      </c>
      <c r="F4" s="10">
        <v>6</v>
      </c>
    </row>
    <row r="5" spans="1:6" s="15" customFormat="1" ht="12" customHeight="1" thickBot="1">
      <c r="A5" s="12" t="s">
        <v>596</v>
      </c>
      <c r="B5" s="13" t="s">
        <v>692</v>
      </c>
      <c r="C5" s="82">
        <f>+C6+C12+C16</f>
        <v>0</v>
      </c>
      <c r="D5" s="82">
        <v>0</v>
      </c>
      <c r="E5" s="82"/>
      <c r="F5" s="458"/>
    </row>
    <row r="6" spans="1:6" s="15" customFormat="1" ht="12" customHeight="1" thickBot="1">
      <c r="A6" s="16" t="s">
        <v>597</v>
      </c>
      <c r="B6" s="17" t="s">
        <v>892</v>
      </c>
      <c r="C6" s="14">
        <f>SUM(C7:C11)</f>
        <v>0</v>
      </c>
      <c r="D6" s="14">
        <f>SUM(D7:D11)</f>
        <v>44431</v>
      </c>
      <c r="E6" s="14">
        <f>SUM(E7:E11)</f>
        <v>41383</v>
      </c>
      <c r="F6" s="458">
        <f>E6/D6*100</f>
        <v>93.13992482726024</v>
      </c>
    </row>
    <row r="7" spans="1:6" s="15" customFormat="1" ht="12" customHeight="1">
      <c r="A7" s="19" t="s">
        <v>887</v>
      </c>
      <c r="B7" s="20" t="s">
        <v>882</v>
      </c>
      <c r="C7" s="21"/>
      <c r="D7" s="21"/>
      <c r="E7" s="21"/>
      <c r="F7" s="455"/>
    </row>
    <row r="8" spans="1:6" s="15" customFormat="1" ht="12" customHeight="1">
      <c r="A8" s="19" t="s">
        <v>888</v>
      </c>
      <c r="B8" s="23" t="s">
        <v>883</v>
      </c>
      <c r="C8" s="21"/>
      <c r="D8" s="21">
        <v>44431</v>
      </c>
      <c r="E8" s="21">
        <v>41383</v>
      </c>
      <c r="F8" s="455">
        <f>E8/D8*100</f>
        <v>93.13992482726024</v>
      </c>
    </row>
    <row r="9" spans="1:6" s="15" customFormat="1" ht="12" customHeight="1">
      <c r="A9" s="19" t="s">
        <v>889</v>
      </c>
      <c r="B9" s="23" t="s">
        <v>884</v>
      </c>
      <c r="C9" s="21"/>
      <c r="D9" s="21"/>
      <c r="E9" s="21"/>
      <c r="F9" s="455"/>
    </row>
    <row r="10" spans="1:6" s="15" customFormat="1" ht="12" customHeight="1">
      <c r="A10" s="19" t="s">
        <v>890</v>
      </c>
      <c r="B10" s="23" t="s">
        <v>885</v>
      </c>
      <c r="C10" s="21"/>
      <c r="D10" s="21"/>
      <c r="E10" s="21"/>
      <c r="F10" s="455"/>
    </row>
    <row r="11" spans="1:6" s="15" customFormat="1" ht="12" customHeight="1" thickBot="1">
      <c r="A11" s="19" t="s">
        <v>891</v>
      </c>
      <c r="B11" s="23" t="s">
        <v>886</v>
      </c>
      <c r="C11" s="21"/>
      <c r="D11" s="21"/>
      <c r="E11" s="21"/>
      <c r="F11" s="455"/>
    </row>
    <row r="12" spans="1:6" s="15" customFormat="1" ht="12" customHeight="1" thickBot="1">
      <c r="A12" s="16" t="s">
        <v>598</v>
      </c>
      <c r="B12" s="13" t="s">
        <v>872</v>
      </c>
      <c r="C12" s="14">
        <f>+C13+C14+C15</f>
        <v>0</v>
      </c>
      <c r="D12" s="14">
        <v>0</v>
      </c>
      <c r="E12" s="14">
        <f>F12-D12</f>
        <v>0</v>
      </c>
      <c r="F12" s="458"/>
    </row>
    <row r="13" spans="1:6" s="15" customFormat="1" ht="12" customHeight="1">
      <c r="A13" s="24" t="s">
        <v>639</v>
      </c>
      <c r="B13" s="25" t="s">
        <v>732</v>
      </c>
      <c r="C13" s="26"/>
      <c r="D13" s="26"/>
      <c r="E13" s="26"/>
      <c r="F13" s="454"/>
    </row>
    <row r="14" spans="1:6" s="15" customFormat="1" ht="12" customHeight="1">
      <c r="A14" s="19" t="s">
        <v>640</v>
      </c>
      <c r="B14" s="28" t="s">
        <v>870</v>
      </c>
      <c r="C14" s="21"/>
      <c r="D14" s="21"/>
      <c r="E14" s="21"/>
      <c r="F14" s="455"/>
    </row>
    <row r="15" spans="1:6" s="15" customFormat="1" ht="12" customHeight="1" thickBot="1">
      <c r="A15" s="29" t="s">
        <v>641</v>
      </c>
      <c r="B15" s="30" t="s">
        <v>871</v>
      </c>
      <c r="C15" s="41"/>
      <c r="D15" s="41"/>
      <c r="E15" s="41"/>
      <c r="F15" s="457"/>
    </row>
    <row r="16" spans="1:6" s="15" customFormat="1" ht="12" customHeight="1" thickBot="1">
      <c r="A16" s="33" t="s">
        <v>693</v>
      </c>
      <c r="B16" s="34" t="s">
        <v>733</v>
      </c>
      <c r="C16" s="33"/>
      <c r="D16" s="33"/>
      <c r="E16" s="33"/>
      <c r="F16" s="1031"/>
    </row>
    <row r="17" spans="1:6" s="15" customFormat="1" ht="12" customHeight="1" thickBot="1">
      <c r="A17" s="36" t="s">
        <v>600</v>
      </c>
      <c r="B17" s="13" t="s">
        <v>586</v>
      </c>
      <c r="C17" s="14">
        <f>SUM(C18:C30)</f>
        <v>0</v>
      </c>
      <c r="D17" s="14">
        <f>SUM(D18:D30)</f>
        <v>34745</v>
      </c>
      <c r="E17" s="14">
        <f>SUM(E18:E30)</f>
        <v>34745</v>
      </c>
      <c r="F17" s="458">
        <f>E17/D17*100</f>
        <v>100</v>
      </c>
    </row>
    <row r="18" spans="1:6" s="15" customFormat="1" ht="12" customHeight="1">
      <c r="A18" s="37" t="s">
        <v>900</v>
      </c>
      <c r="B18" s="38" t="s">
        <v>893</v>
      </c>
      <c r="C18" s="40"/>
      <c r="D18" s="40"/>
      <c r="E18" s="40"/>
      <c r="F18" s="454"/>
    </row>
    <row r="19" spans="1:6" s="15" customFormat="1" ht="12.75">
      <c r="A19" s="37" t="s">
        <v>901</v>
      </c>
      <c r="B19" s="38" t="s">
        <v>898</v>
      </c>
      <c r="C19" s="40"/>
      <c r="D19" s="40"/>
      <c r="E19" s="40"/>
      <c r="F19" s="459"/>
    </row>
    <row r="20" spans="1:6" s="15" customFormat="1" ht="12" customHeight="1">
      <c r="A20" s="37" t="s">
        <v>902</v>
      </c>
      <c r="B20" s="38" t="s">
        <v>899</v>
      </c>
      <c r="C20" s="40"/>
      <c r="D20" s="40"/>
      <c r="E20" s="40"/>
      <c r="F20" s="459"/>
    </row>
    <row r="21" spans="1:6" s="15" customFormat="1" ht="12.75">
      <c r="A21" s="37" t="s">
        <v>903</v>
      </c>
      <c r="B21" s="38" t="s">
        <v>895</v>
      </c>
      <c r="C21" s="40"/>
      <c r="D21" s="40"/>
      <c r="E21" s="40"/>
      <c r="F21" s="459"/>
    </row>
    <row r="22" spans="1:6" s="15" customFormat="1" ht="12.75">
      <c r="A22" s="37" t="s">
        <v>904</v>
      </c>
      <c r="B22" s="38" t="s">
        <v>894</v>
      </c>
      <c r="C22" s="40"/>
      <c r="D22" s="40"/>
      <c r="E22" s="40"/>
      <c r="F22" s="459"/>
    </row>
    <row r="23" spans="1:6" s="15" customFormat="1" ht="12" customHeight="1">
      <c r="A23" s="37" t="s">
        <v>905</v>
      </c>
      <c r="B23" s="38" t="s">
        <v>896</v>
      </c>
      <c r="C23" s="40"/>
      <c r="D23" s="40"/>
      <c r="E23" s="40"/>
      <c r="F23" s="459"/>
    </row>
    <row r="24" spans="1:6" s="15" customFormat="1" ht="12" customHeight="1">
      <c r="A24" s="37" t="s">
        <v>906</v>
      </c>
      <c r="B24" s="28" t="s">
        <v>897</v>
      </c>
      <c r="C24" s="21"/>
      <c r="D24" s="21">
        <v>33817</v>
      </c>
      <c r="E24" s="21">
        <v>33817</v>
      </c>
      <c r="F24" s="455">
        <f>E24/D24*100</f>
        <v>100</v>
      </c>
    </row>
    <row r="25" spans="1:6" s="15" customFormat="1" ht="12" customHeight="1">
      <c r="A25" s="37"/>
      <c r="B25" s="28" t="s">
        <v>1006</v>
      </c>
      <c r="C25" s="41"/>
      <c r="D25" s="41"/>
      <c r="E25" s="41"/>
      <c r="F25" s="456"/>
    </row>
    <row r="26" spans="1:6" s="15" customFormat="1" ht="12.75">
      <c r="A26" s="37" t="s">
        <v>907</v>
      </c>
      <c r="B26" s="28" t="s">
        <v>910</v>
      </c>
      <c r="C26" s="41"/>
      <c r="D26" s="41">
        <v>928</v>
      </c>
      <c r="E26" s="41">
        <v>928</v>
      </c>
      <c r="F26" s="456">
        <f>E26/D26*100</f>
        <v>100</v>
      </c>
    </row>
    <row r="27" spans="1:6" s="15" customFormat="1" ht="12.75">
      <c r="A27" s="37" t="s">
        <v>908</v>
      </c>
      <c r="B27" s="38" t="s">
        <v>911</v>
      </c>
      <c r="C27" s="41"/>
      <c r="D27" s="41"/>
      <c r="E27" s="41"/>
      <c r="F27" s="456"/>
    </row>
    <row r="28" spans="1:6" s="15" customFormat="1" ht="12" customHeight="1">
      <c r="A28" s="37" t="s">
        <v>909</v>
      </c>
      <c r="B28" s="28" t="s">
        <v>695</v>
      </c>
      <c r="C28" s="21"/>
      <c r="D28" s="21"/>
      <c r="E28" s="21"/>
      <c r="F28" s="455"/>
    </row>
    <row r="29" spans="1:6" s="15" customFormat="1" ht="12" customHeight="1">
      <c r="A29" s="37" t="s">
        <v>912</v>
      </c>
      <c r="B29" s="28" t="s">
        <v>734</v>
      </c>
      <c r="C29" s="21"/>
      <c r="D29" s="21"/>
      <c r="E29" s="21"/>
      <c r="F29" s="455"/>
    </row>
    <row r="30" spans="1:6" s="15" customFormat="1" ht="12" customHeight="1" thickBot="1">
      <c r="A30" s="37" t="s">
        <v>913</v>
      </c>
      <c r="B30" s="30" t="s">
        <v>696</v>
      </c>
      <c r="C30" s="21"/>
      <c r="D30" s="41"/>
      <c r="E30" s="41"/>
      <c r="F30" s="457"/>
    </row>
    <row r="31" spans="1:6" s="15" customFormat="1" ht="12" customHeight="1" thickBot="1">
      <c r="A31" s="42" t="s">
        <v>601</v>
      </c>
      <c r="B31" s="13" t="s">
        <v>587</v>
      </c>
      <c r="C31" s="14">
        <f>+C32+C38</f>
        <v>78248</v>
      </c>
      <c r="D31" s="14">
        <v>0</v>
      </c>
      <c r="E31" s="14">
        <f>+E32+E38</f>
        <v>0</v>
      </c>
      <c r="F31" s="458"/>
    </row>
    <row r="32" spans="1:6" s="15" customFormat="1" ht="12" customHeight="1">
      <c r="A32" s="43" t="s">
        <v>642</v>
      </c>
      <c r="B32" s="44" t="s">
        <v>854</v>
      </c>
      <c r="C32" s="65">
        <f>+C33+C34+C35+C36+C37</f>
        <v>78248</v>
      </c>
      <c r="D32" s="65">
        <f>+D33+D34+D35+D36+D37</f>
        <v>0</v>
      </c>
      <c r="E32" s="65">
        <f>+E33+E34+E35+E36+E37</f>
        <v>0</v>
      </c>
      <c r="F32" s="1032"/>
    </row>
    <row r="33" spans="1:6" s="15" customFormat="1" ht="12" customHeight="1">
      <c r="A33" s="46" t="s">
        <v>644</v>
      </c>
      <c r="B33" s="47" t="s">
        <v>735</v>
      </c>
      <c r="C33" s="21"/>
      <c r="D33" s="21"/>
      <c r="E33" s="21"/>
      <c r="F33" s="455"/>
    </row>
    <row r="34" spans="1:6" s="15" customFormat="1" ht="12" customHeight="1">
      <c r="A34" s="46" t="s">
        <v>645</v>
      </c>
      <c r="B34" s="47" t="s">
        <v>736</v>
      </c>
      <c r="C34" s="21"/>
      <c r="D34" s="21"/>
      <c r="E34" s="21"/>
      <c r="F34" s="455"/>
    </row>
    <row r="35" spans="1:6" s="15" customFormat="1" ht="12" customHeight="1">
      <c r="A35" s="46" t="s">
        <v>646</v>
      </c>
      <c r="B35" s="47" t="s">
        <v>737</v>
      </c>
      <c r="C35" s="21"/>
      <c r="D35" s="21"/>
      <c r="E35" s="21"/>
      <c r="F35" s="455"/>
    </row>
    <row r="36" spans="1:6" s="15" customFormat="1" ht="12" customHeight="1">
      <c r="A36" s="46" t="s">
        <v>647</v>
      </c>
      <c r="B36" s="47" t="s">
        <v>738</v>
      </c>
      <c r="C36" s="21"/>
      <c r="D36" s="21"/>
      <c r="E36" s="21"/>
      <c r="F36" s="455"/>
    </row>
    <row r="37" spans="1:6" s="15" customFormat="1" ht="12" customHeight="1">
      <c r="A37" s="46" t="s">
        <v>697</v>
      </c>
      <c r="B37" s="47" t="s">
        <v>855</v>
      </c>
      <c r="C37" s="21">
        <v>78248</v>
      </c>
      <c r="D37" s="21"/>
      <c r="E37" s="21"/>
      <c r="F37" s="1021"/>
    </row>
    <row r="38" spans="1:6" s="15" customFormat="1" ht="12" customHeight="1">
      <c r="A38" s="46" t="s">
        <v>643</v>
      </c>
      <c r="B38" s="48" t="s">
        <v>856</v>
      </c>
      <c r="C38" s="49">
        <f>+C39+C40+C41+C42+C43</f>
        <v>0</v>
      </c>
      <c r="D38" s="49">
        <f>+D39+D40+D41+D42+D43</f>
        <v>0</v>
      </c>
      <c r="E38" s="49">
        <f>+E39+E40+E41+E42+E43</f>
        <v>0</v>
      </c>
      <c r="F38" s="466"/>
    </row>
    <row r="39" spans="1:6" s="15" customFormat="1" ht="12" customHeight="1">
      <c r="A39" s="46" t="s">
        <v>650</v>
      </c>
      <c r="B39" s="47" t="s">
        <v>735</v>
      </c>
      <c r="C39" s="21"/>
      <c r="D39" s="21"/>
      <c r="E39" s="21"/>
      <c r="F39" s="455"/>
    </row>
    <row r="40" spans="1:6" s="15" customFormat="1" ht="12" customHeight="1">
      <c r="A40" s="46" t="s">
        <v>651</v>
      </c>
      <c r="B40" s="47" t="s">
        <v>736</v>
      </c>
      <c r="C40" s="21"/>
      <c r="D40" s="21"/>
      <c r="E40" s="21"/>
      <c r="F40" s="455"/>
    </row>
    <row r="41" spans="1:6" s="15" customFormat="1" ht="12" customHeight="1">
      <c r="A41" s="46" t="s">
        <v>652</v>
      </c>
      <c r="B41" s="47" t="s">
        <v>737</v>
      </c>
      <c r="C41" s="21"/>
      <c r="D41" s="21"/>
      <c r="E41" s="21"/>
      <c r="F41" s="455"/>
    </row>
    <row r="42" spans="1:6" s="15" customFormat="1" ht="12" customHeight="1">
      <c r="A42" s="46" t="s">
        <v>653</v>
      </c>
      <c r="B42" s="50" t="s">
        <v>738</v>
      </c>
      <c r="C42" s="21"/>
      <c r="D42" s="21"/>
      <c r="E42" s="21"/>
      <c r="F42" s="455"/>
    </row>
    <row r="43" spans="1:6" s="15" customFormat="1" ht="12" customHeight="1" thickBot="1">
      <c r="A43" s="51" t="s">
        <v>698</v>
      </c>
      <c r="B43" s="52" t="s">
        <v>857</v>
      </c>
      <c r="C43" s="21"/>
      <c r="D43" s="41"/>
      <c r="E43" s="41"/>
      <c r="F43" s="457"/>
    </row>
    <row r="44" spans="1:6" s="15" customFormat="1" ht="12" customHeight="1" thickBot="1">
      <c r="A44" s="16" t="s">
        <v>699</v>
      </c>
      <c r="B44" s="53" t="s">
        <v>739</v>
      </c>
      <c r="C44" s="14">
        <f>+C45+C46</f>
        <v>0</v>
      </c>
      <c r="D44" s="14">
        <v>0</v>
      </c>
      <c r="E44" s="14">
        <f>F44-D44</f>
        <v>0</v>
      </c>
      <c r="F44" s="458"/>
    </row>
    <row r="45" spans="1:6" s="15" customFormat="1" ht="12" customHeight="1">
      <c r="A45" s="37" t="s">
        <v>648</v>
      </c>
      <c r="B45" s="23" t="s">
        <v>740</v>
      </c>
      <c r="C45" s="26"/>
      <c r="D45" s="26"/>
      <c r="E45" s="26"/>
      <c r="F45" s="454"/>
    </row>
    <row r="46" spans="1:6" s="15" customFormat="1" ht="12" customHeight="1" thickBot="1">
      <c r="A46" s="54" t="s">
        <v>649</v>
      </c>
      <c r="B46" s="55" t="s">
        <v>744</v>
      </c>
      <c r="C46" s="58"/>
      <c r="D46" s="58"/>
      <c r="E46" s="58"/>
      <c r="F46" s="467"/>
    </row>
    <row r="47" spans="1:6" s="15" customFormat="1" ht="12" customHeight="1" thickBot="1">
      <c r="A47" s="16" t="s">
        <v>603</v>
      </c>
      <c r="B47" s="17" t="s">
        <v>743</v>
      </c>
      <c r="C47" s="14">
        <f>+C48+C49+C50</f>
        <v>0</v>
      </c>
      <c r="D47" s="14">
        <v>0</v>
      </c>
      <c r="E47" s="14">
        <f>F47-D47</f>
        <v>0</v>
      </c>
      <c r="F47" s="458"/>
    </row>
    <row r="48" spans="1:6" s="15" customFormat="1" ht="12" customHeight="1">
      <c r="A48" s="37" t="s">
        <v>702</v>
      </c>
      <c r="B48" s="23" t="s">
        <v>700</v>
      </c>
      <c r="C48" s="40"/>
      <c r="D48" s="40"/>
      <c r="E48" s="40"/>
      <c r="F48" s="459"/>
    </row>
    <row r="49" spans="1:6" s="15" customFormat="1" ht="12" customHeight="1">
      <c r="A49" s="19" t="s">
        <v>703</v>
      </c>
      <c r="B49" s="47" t="s">
        <v>701</v>
      </c>
      <c r="C49" s="21"/>
      <c r="D49" s="21"/>
      <c r="E49" s="21"/>
      <c r="F49" s="455"/>
    </row>
    <row r="50" spans="1:6" s="15" customFormat="1" ht="12" customHeight="1" thickBot="1">
      <c r="A50" s="54" t="s">
        <v>793</v>
      </c>
      <c r="B50" s="55" t="s">
        <v>741</v>
      </c>
      <c r="C50" s="58"/>
      <c r="D50" s="58"/>
      <c r="E50" s="58"/>
      <c r="F50" s="468"/>
    </row>
    <row r="51" spans="1:6" s="15" customFormat="1" ht="13.5" thickBot="1">
      <c r="A51" s="42" t="s">
        <v>704</v>
      </c>
      <c r="B51" s="59" t="s">
        <v>742</v>
      </c>
      <c r="C51" s="60"/>
      <c r="D51" s="60"/>
      <c r="E51" s="60"/>
      <c r="F51" s="1024"/>
    </row>
    <row r="52" spans="1:6" s="15" customFormat="1" ht="12" customHeight="1" thickBot="1">
      <c r="A52" s="16" t="s">
        <v>605</v>
      </c>
      <c r="B52" s="61" t="s">
        <v>705</v>
      </c>
      <c r="C52" s="62">
        <f>+C6+C12+C16+C17+C31+C44+C47+C51</f>
        <v>78248</v>
      </c>
      <c r="D52" s="62">
        <f>+D6+D12+D16+D17+D31+D44+D47+D51</f>
        <v>79176</v>
      </c>
      <c r="E52" s="62">
        <f>+E6+E12+E16+E17+E31+E44+E47+E51</f>
        <v>76128</v>
      </c>
      <c r="F52" s="469">
        <f>E52/D52*100</f>
        <v>96.15034859048195</v>
      </c>
    </row>
    <row r="53" spans="1:6" s="15" customFormat="1" ht="12" customHeight="1" thickBot="1">
      <c r="A53" s="63" t="s">
        <v>606</v>
      </c>
      <c r="B53" s="17" t="s">
        <v>745</v>
      </c>
      <c r="C53" s="14">
        <f>+C54+C60</f>
        <v>0</v>
      </c>
      <c r="D53" s="14">
        <v>0</v>
      </c>
      <c r="E53" s="14">
        <f>F53-D53</f>
        <v>0</v>
      </c>
      <c r="F53" s="458"/>
    </row>
    <row r="54" spans="1:6" s="15" customFormat="1" ht="12" customHeight="1">
      <c r="A54" s="64" t="s">
        <v>677</v>
      </c>
      <c r="B54" s="44" t="s">
        <v>822</v>
      </c>
      <c r="C54" s="65">
        <f>+C55+C56+C57+C58+C59</f>
        <v>0</v>
      </c>
      <c r="D54" s="65">
        <v>0</v>
      </c>
      <c r="E54" s="65">
        <f>F54-D54</f>
        <v>0</v>
      </c>
      <c r="F54" s="1032"/>
    </row>
    <row r="55" spans="1:6" s="15" customFormat="1" ht="12" customHeight="1">
      <c r="A55" s="66" t="s">
        <v>757</v>
      </c>
      <c r="B55" s="47" t="s">
        <v>746</v>
      </c>
      <c r="C55" s="21"/>
      <c r="D55" s="21"/>
      <c r="E55" s="21"/>
      <c r="F55" s="455"/>
    </row>
    <row r="56" spans="1:6" s="15" customFormat="1" ht="12" customHeight="1">
      <c r="A56" s="66" t="s">
        <v>758</v>
      </c>
      <c r="B56" s="47" t="s">
        <v>747</v>
      </c>
      <c r="C56" s="21"/>
      <c r="D56" s="21"/>
      <c r="E56" s="21"/>
      <c r="F56" s="455"/>
    </row>
    <row r="57" spans="1:6" s="15" customFormat="1" ht="12" customHeight="1">
      <c r="A57" s="66" t="s">
        <v>759</v>
      </c>
      <c r="B57" s="47" t="s">
        <v>748</v>
      </c>
      <c r="C57" s="21"/>
      <c r="D57" s="21"/>
      <c r="E57" s="21"/>
      <c r="F57" s="455"/>
    </row>
    <row r="58" spans="1:6" s="15" customFormat="1" ht="12" customHeight="1">
      <c r="A58" s="66" t="s">
        <v>760</v>
      </c>
      <c r="B58" s="47" t="s">
        <v>749</v>
      </c>
      <c r="C58" s="21"/>
      <c r="D58" s="21"/>
      <c r="E58" s="21"/>
      <c r="F58" s="455"/>
    </row>
    <row r="59" spans="1:6" s="15" customFormat="1" ht="12" customHeight="1">
      <c r="A59" s="66" t="s">
        <v>761</v>
      </c>
      <c r="B59" s="47" t="s">
        <v>750</v>
      </c>
      <c r="C59" s="21"/>
      <c r="D59" s="21"/>
      <c r="E59" s="21"/>
      <c r="F59" s="455"/>
    </row>
    <row r="60" spans="1:6" s="15" customFormat="1" ht="12" customHeight="1">
      <c r="A60" s="67" t="s">
        <v>678</v>
      </c>
      <c r="B60" s="48" t="s">
        <v>821</v>
      </c>
      <c r="C60" s="49">
        <f>+C61+C62+C63+C64+C65</f>
        <v>0</v>
      </c>
      <c r="D60" s="49">
        <f>+D61+D62+D63+D64+D65</f>
        <v>0</v>
      </c>
      <c r="E60" s="49">
        <f>+E61+E62+E63+E64+E65</f>
        <v>0</v>
      </c>
      <c r="F60" s="466"/>
    </row>
    <row r="61" spans="1:6" s="15" customFormat="1" ht="12" customHeight="1">
      <c r="A61" s="66" t="s">
        <v>762</v>
      </c>
      <c r="B61" s="47" t="s">
        <v>751</v>
      </c>
      <c r="C61" s="21"/>
      <c r="D61" s="21"/>
      <c r="E61" s="21"/>
      <c r="F61" s="455"/>
    </row>
    <row r="62" spans="1:6" s="15" customFormat="1" ht="12" customHeight="1">
      <c r="A62" s="66" t="s">
        <v>763</v>
      </c>
      <c r="B62" s="47" t="s">
        <v>752</v>
      </c>
      <c r="C62" s="21"/>
      <c r="D62" s="21"/>
      <c r="E62" s="21"/>
      <c r="F62" s="455"/>
    </row>
    <row r="63" spans="1:6" s="15" customFormat="1" ht="12" customHeight="1">
      <c r="A63" s="66" t="s">
        <v>764</v>
      </c>
      <c r="B63" s="47" t="s">
        <v>753</v>
      </c>
      <c r="C63" s="21"/>
      <c r="D63" s="21"/>
      <c r="E63" s="21"/>
      <c r="F63" s="455"/>
    </row>
    <row r="64" spans="1:6" s="15" customFormat="1" ht="12" customHeight="1">
      <c r="A64" s="66" t="s">
        <v>765</v>
      </c>
      <c r="B64" s="47" t="s">
        <v>754</v>
      </c>
      <c r="C64" s="21"/>
      <c r="D64" s="21"/>
      <c r="E64" s="21"/>
      <c r="F64" s="455"/>
    </row>
    <row r="65" spans="1:6" s="15" customFormat="1" ht="12" customHeight="1" thickBot="1">
      <c r="A65" s="68" t="s">
        <v>766</v>
      </c>
      <c r="B65" s="69" t="s">
        <v>755</v>
      </c>
      <c r="C65" s="21"/>
      <c r="D65" s="21"/>
      <c r="E65" s="21"/>
      <c r="F65" s="455"/>
    </row>
    <row r="66" spans="1:6" s="15" customFormat="1" ht="12" customHeight="1" thickBot="1">
      <c r="A66" s="70" t="s">
        <v>607</v>
      </c>
      <c r="B66" s="71" t="s">
        <v>819</v>
      </c>
      <c r="C66" s="14">
        <f>+C52+C53</f>
        <v>78248</v>
      </c>
      <c r="D66" s="14">
        <f>+D52+D53</f>
        <v>79176</v>
      </c>
      <c r="E66" s="14">
        <f>+E52+E53</f>
        <v>76128</v>
      </c>
      <c r="F66" s="458">
        <f>E66/D66*100</f>
        <v>96.15034859048195</v>
      </c>
    </row>
    <row r="67" spans="1:6" s="15" customFormat="1" ht="13.5" customHeight="1" thickBot="1">
      <c r="A67" s="72" t="s">
        <v>608</v>
      </c>
      <c r="B67" s="73" t="s">
        <v>756</v>
      </c>
      <c r="C67" s="74"/>
      <c r="D67" s="74"/>
      <c r="E67" s="74"/>
      <c r="F67" s="1033"/>
    </row>
    <row r="68" spans="1:6" s="15" customFormat="1" ht="12" customHeight="1" thickBot="1">
      <c r="A68" s="70" t="s">
        <v>609</v>
      </c>
      <c r="B68" s="71" t="s">
        <v>820</v>
      </c>
      <c r="C68" s="76">
        <f>+C66+C67</f>
        <v>78248</v>
      </c>
      <c r="D68" s="76">
        <f>+D66+D67</f>
        <v>79176</v>
      </c>
      <c r="E68" s="76">
        <f>+E66+E67</f>
        <v>76128</v>
      </c>
      <c r="F68" s="471">
        <f>E68/D68*100</f>
        <v>96.15034859048195</v>
      </c>
    </row>
    <row r="69" spans="1:6" s="15" customFormat="1" ht="15" customHeight="1">
      <c r="A69" s="77"/>
      <c r="B69" s="78"/>
      <c r="C69" s="78"/>
      <c r="D69" s="78"/>
      <c r="E69" s="78"/>
      <c r="F69" s="78"/>
    </row>
    <row r="70" spans="1:6" ht="16.5" customHeight="1">
      <c r="A70" s="1289" t="s">
        <v>625</v>
      </c>
      <c r="B70" s="1289"/>
      <c r="C70" s="1289"/>
      <c r="D70" s="1289"/>
      <c r="E70" s="1289"/>
      <c r="F70" s="1289"/>
    </row>
    <row r="71" spans="1:6" s="80" customFormat="1" ht="16.5" customHeight="1" thickBot="1">
      <c r="A71" s="1292"/>
      <c r="B71" s="1292"/>
      <c r="C71" s="79"/>
      <c r="D71" s="79"/>
      <c r="E71" s="79"/>
      <c r="F71" s="79"/>
    </row>
    <row r="72" spans="1:6" ht="37.5" customHeight="1" thickBot="1">
      <c r="A72" s="4" t="s">
        <v>594</v>
      </c>
      <c r="B72" s="5" t="s">
        <v>626</v>
      </c>
      <c r="C72" s="6" t="s">
        <v>915</v>
      </c>
      <c r="D72" s="6" t="s">
        <v>916</v>
      </c>
      <c r="E72" s="6" t="s">
        <v>1186</v>
      </c>
      <c r="F72" s="7" t="s">
        <v>1187</v>
      </c>
    </row>
    <row r="73" spans="1:6" s="2" customFormat="1" ht="12" customHeight="1" thickBot="1">
      <c r="A73" s="8">
        <v>1</v>
      </c>
      <c r="B73" s="9">
        <v>2</v>
      </c>
      <c r="C73" s="10">
        <v>3</v>
      </c>
      <c r="D73" s="10">
        <v>4</v>
      </c>
      <c r="E73" s="10">
        <v>5</v>
      </c>
      <c r="F73" s="10">
        <v>6</v>
      </c>
    </row>
    <row r="74" spans="1:6" ht="12" customHeight="1" thickBot="1">
      <c r="A74" s="12" t="s">
        <v>596</v>
      </c>
      <c r="B74" s="81" t="s">
        <v>588</v>
      </c>
      <c r="C74" s="82">
        <f>+C75+C76+C77+C78+C79</f>
        <v>78248</v>
      </c>
      <c r="D74" s="82">
        <f>+D75+D76+D77+D78+D79</f>
        <v>79176</v>
      </c>
      <c r="E74" s="82">
        <f>+E75+E76+E77+E78+E79</f>
        <v>76128</v>
      </c>
      <c r="F74" s="453">
        <f>E74/D74*100</f>
        <v>96.15034859048195</v>
      </c>
    </row>
    <row r="75" spans="1:6" ht="12" customHeight="1">
      <c r="A75" s="24" t="s">
        <v>654</v>
      </c>
      <c r="B75" s="25" t="s">
        <v>627</v>
      </c>
      <c r="C75" s="26">
        <v>59879</v>
      </c>
      <c r="D75" s="27">
        <v>60610</v>
      </c>
      <c r="E75" s="41">
        <v>58261</v>
      </c>
      <c r="F75" s="1020">
        <f>E75/D75*100</f>
        <v>96.1244019138756</v>
      </c>
    </row>
    <row r="76" spans="1:6" ht="12" customHeight="1">
      <c r="A76" s="19" t="s">
        <v>655</v>
      </c>
      <c r="B76" s="28" t="s">
        <v>706</v>
      </c>
      <c r="C76" s="21">
        <v>15256</v>
      </c>
      <c r="D76" s="22">
        <v>15453</v>
      </c>
      <c r="E76" s="41">
        <v>16152</v>
      </c>
      <c r="F76" s="1021">
        <f>E76/D76*100</f>
        <v>104.52339351582216</v>
      </c>
    </row>
    <row r="77" spans="1:6" ht="12" customHeight="1">
      <c r="A77" s="19" t="s">
        <v>656</v>
      </c>
      <c r="B77" s="28" t="s">
        <v>676</v>
      </c>
      <c r="C77" s="41">
        <v>3113</v>
      </c>
      <c r="D77" s="32">
        <v>3113</v>
      </c>
      <c r="E77" s="41">
        <v>1715</v>
      </c>
      <c r="F77" s="1022">
        <f>E77/D77*100</f>
        <v>55.091551557982655</v>
      </c>
    </row>
    <row r="78" spans="1:6" ht="12" customHeight="1">
      <c r="A78" s="19" t="s">
        <v>657</v>
      </c>
      <c r="B78" s="83" t="s">
        <v>707</v>
      </c>
      <c r="C78" s="84"/>
      <c r="D78" s="84"/>
      <c r="E78" s="41"/>
      <c r="F78" s="1023"/>
    </row>
    <row r="79" spans="1:6" ht="12" customHeight="1">
      <c r="A79" s="19" t="s">
        <v>665</v>
      </c>
      <c r="B79" s="85" t="s">
        <v>708</v>
      </c>
      <c r="C79" s="41">
        <f>SUM(C80:C86)</f>
        <v>0</v>
      </c>
      <c r="D79" s="41">
        <f>SUM(D80:D86)</f>
        <v>0</v>
      </c>
      <c r="E79" s="41">
        <f>SUM(E80:E86)</f>
        <v>0</v>
      </c>
      <c r="F79" s="456"/>
    </row>
    <row r="80" spans="1:6" ht="12" customHeight="1">
      <c r="A80" s="19" t="s">
        <v>658</v>
      </c>
      <c r="B80" s="28" t="s">
        <v>726</v>
      </c>
      <c r="C80" s="41"/>
      <c r="D80" s="41"/>
      <c r="E80" s="41"/>
      <c r="F80" s="456"/>
    </row>
    <row r="81" spans="1:6" ht="12" customHeight="1">
      <c r="A81" s="19" t="s">
        <v>659</v>
      </c>
      <c r="B81" s="86" t="s">
        <v>727</v>
      </c>
      <c r="C81" s="41"/>
      <c r="D81" s="41"/>
      <c r="E81" s="41"/>
      <c r="F81" s="456"/>
    </row>
    <row r="82" spans="1:6" ht="12" customHeight="1">
      <c r="A82" s="19" t="s">
        <v>666</v>
      </c>
      <c r="B82" s="86" t="s">
        <v>767</v>
      </c>
      <c r="C82" s="41"/>
      <c r="D82" s="41"/>
      <c r="E82" s="41"/>
      <c r="F82" s="456"/>
    </row>
    <row r="83" spans="1:6" ht="12" customHeight="1">
      <c r="A83" s="19" t="s">
        <v>667</v>
      </c>
      <c r="B83" s="87" t="s">
        <v>728</v>
      </c>
      <c r="C83" s="41"/>
      <c r="D83" s="41"/>
      <c r="E83" s="41"/>
      <c r="F83" s="456"/>
    </row>
    <row r="84" spans="1:6" ht="12" customHeight="1">
      <c r="A84" s="54" t="s">
        <v>668</v>
      </c>
      <c r="B84" s="88" t="s">
        <v>729</v>
      </c>
      <c r="C84" s="41"/>
      <c r="D84" s="41"/>
      <c r="E84" s="41"/>
      <c r="F84" s="456"/>
    </row>
    <row r="85" spans="1:6" ht="12" customHeight="1">
      <c r="A85" s="19" t="s">
        <v>669</v>
      </c>
      <c r="B85" s="88" t="s">
        <v>730</v>
      </c>
      <c r="C85" s="41"/>
      <c r="D85" s="41"/>
      <c r="E85" s="41"/>
      <c r="F85" s="456"/>
    </row>
    <row r="86" spans="1:6" ht="12" customHeight="1" thickBot="1">
      <c r="A86" s="89" t="s">
        <v>671</v>
      </c>
      <c r="B86" s="90" t="s">
        <v>731</v>
      </c>
      <c r="C86" s="41"/>
      <c r="D86" s="41"/>
      <c r="E86" s="41"/>
      <c r="F86" s="457"/>
    </row>
    <row r="87" spans="1:6" ht="12" customHeight="1" thickBot="1">
      <c r="A87" s="16" t="s">
        <v>597</v>
      </c>
      <c r="B87" s="91" t="s">
        <v>589</v>
      </c>
      <c r="C87" s="14">
        <f>+C88+C89+C90</f>
        <v>0</v>
      </c>
      <c r="D87" s="14">
        <v>0</v>
      </c>
      <c r="E87" s="14">
        <f aca="true" t="shared" si="0" ref="E87:E99">F87-D87</f>
        <v>0</v>
      </c>
      <c r="F87" s="458"/>
    </row>
    <row r="88" spans="1:6" ht="12" customHeight="1">
      <c r="A88" s="37" t="s">
        <v>660</v>
      </c>
      <c r="B88" s="28" t="s">
        <v>768</v>
      </c>
      <c r="C88" s="40"/>
      <c r="D88" s="40"/>
      <c r="E88" s="40">
        <f t="shared" si="0"/>
        <v>0</v>
      </c>
      <c r="F88" s="454"/>
    </row>
    <row r="89" spans="1:6" ht="12" customHeight="1">
      <c r="A89" s="37" t="s">
        <v>661</v>
      </c>
      <c r="B89" s="30" t="s">
        <v>709</v>
      </c>
      <c r="C89" s="21"/>
      <c r="D89" s="41"/>
      <c r="E89" s="41">
        <f t="shared" si="0"/>
        <v>0</v>
      </c>
      <c r="F89" s="456"/>
    </row>
    <row r="90" spans="1:6" ht="12" customHeight="1">
      <c r="A90" s="37" t="s">
        <v>662</v>
      </c>
      <c r="B90" s="47" t="s">
        <v>794</v>
      </c>
      <c r="C90" s="21">
        <f>SUM(C91:C98)</f>
        <v>0</v>
      </c>
      <c r="D90" s="21">
        <v>0</v>
      </c>
      <c r="E90" s="21">
        <f t="shared" si="0"/>
        <v>0</v>
      </c>
      <c r="F90" s="455"/>
    </row>
    <row r="91" spans="1:6" ht="12" customHeight="1">
      <c r="A91" s="37" t="s">
        <v>663</v>
      </c>
      <c r="B91" s="47" t="s">
        <v>858</v>
      </c>
      <c r="C91" s="40"/>
      <c r="D91" s="40"/>
      <c r="E91" s="40">
        <f t="shared" si="0"/>
        <v>0</v>
      </c>
      <c r="F91" s="459"/>
    </row>
    <row r="92" spans="1:6" ht="12" customHeight="1">
      <c r="A92" s="37" t="s">
        <v>664</v>
      </c>
      <c r="B92" s="47" t="s">
        <v>795</v>
      </c>
      <c r="C92" s="21"/>
      <c r="D92" s="21"/>
      <c r="E92" s="21">
        <f t="shared" si="0"/>
        <v>0</v>
      </c>
      <c r="F92" s="455"/>
    </row>
    <row r="93" spans="1:6" ht="15.75">
      <c r="A93" s="37" t="s">
        <v>670</v>
      </c>
      <c r="B93" s="47" t="s">
        <v>796</v>
      </c>
      <c r="C93" s="40"/>
      <c r="D93" s="40"/>
      <c r="E93" s="40">
        <f t="shared" si="0"/>
        <v>0</v>
      </c>
      <c r="F93" s="459"/>
    </row>
    <row r="94" spans="1:6" ht="12" customHeight="1">
      <c r="A94" s="37" t="s">
        <v>672</v>
      </c>
      <c r="B94" s="92" t="s">
        <v>770</v>
      </c>
      <c r="C94" s="21"/>
      <c r="D94" s="21"/>
      <c r="E94" s="21">
        <f t="shared" si="0"/>
        <v>0</v>
      </c>
      <c r="F94" s="455"/>
    </row>
    <row r="95" spans="1:6" ht="12" customHeight="1">
      <c r="A95" s="37" t="s">
        <v>873</v>
      </c>
      <c r="B95" s="92" t="s">
        <v>771</v>
      </c>
      <c r="C95" s="40"/>
      <c r="D95" s="40"/>
      <c r="E95" s="40">
        <f t="shared" si="0"/>
        <v>0</v>
      </c>
      <c r="F95" s="459"/>
    </row>
    <row r="96" spans="1:6" ht="12" customHeight="1">
      <c r="A96" s="37" t="s">
        <v>874</v>
      </c>
      <c r="B96" s="92" t="s">
        <v>877</v>
      </c>
      <c r="C96" s="21"/>
      <c r="D96" s="21"/>
      <c r="E96" s="21">
        <f t="shared" si="0"/>
        <v>0</v>
      </c>
      <c r="F96" s="455"/>
    </row>
    <row r="97" spans="1:6" ht="12" customHeight="1">
      <c r="A97" s="37" t="s">
        <v>875</v>
      </c>
      <c r="B97" s="92" t="s">
        <v>769</v>
      </c>
      <c r="C97" s="40"/>
      <c r="D97" s="40"/>
      <c r="E97" s="40">
        <f t="shared" si="0"/>
        <v>0</v>
      </c>
      <c r="F97" s="459"/>
    </row>
    <row r="98" spans="1:6" ht="24" customHeight="1" thickBot="1">
      <c r="A98" s="37" t="s">
        <v>876</v>
      </c>
      <c r="B98" s="93" t="s">
        <v>881</v>
      </c>
      <c r="C98" s="21"/>
      <c r="D98" s="41"/>
      <c r="E98" s="41">
        <f t="shared" si="0"/>
        <v>0</v>
      </c>
      <c r="F98" s="457"/>
    </row>
    <row r="99" spans="1:6" ht="12" customHeight="1" thickBot="1">
      <c r="A99" s="16" t="s">
        <v>598</v>
      </c>
      <c r="B99" s="13" t="s">
        <v>797</v>
      </c>
      <c r="C99" s="14">
        <f>+C100+C101</f>
        <v>0</v>
      </c>
      <c r="D99" s="14">
        <v>0</v>
      </c>
      <c r="E99" s="14">
        <f t="shared" si="0"/>
        <v>0</v>
      </c>
      <c r="F99" s="458"/>
    </row>
    <row r="100" spans="1:6" ht="12" customHeight="1">
      <c r="A100" s="37" t="s">
        <v>639</v>
      </c>
      <c r="B100" s="38" t="s">
        <v>633</v>
      </c>
      <c r="C100" s="40"/>
      <c r="D100" s="40"/>
      <c r="E100" s="40"/>
      <c r="F100" s="459"/>
    </row>
    <row r="101" spans="1:6" ht="12" customHeight="1" thickBot="1">
      <c r="A101" s="29" t="s">
        <v>640</v>
      </c>
      <c r="B101" s="30" t="s">
        <v>634</v>
      </c>
      <c r="C101" s="41"/>
      <c r="D101" s="41"/>
      <c r="E101" s="41"/>
      <c r="F101" s="457"/>
    </row>
    <row r="102" spans="1:6" s="94" customFormat="1" ht="12" customHeight="1" thickBot="1">
      <c r="A102" s="63" t="s">
        <v>599</v>
      </c>
      <c r="B102" s="17" t="s">
        <v>914</v>
      </c>
      <c r="C102" s="60"/>
      <c r="D102" s="60"/>
      <c r="E102" s="60"/>
      <c r="F102" s="1024"/>
    </row>
    <row r="103" spans="1:6" ht="12" customHeight="1" thickBot="1">
      <c r="A103" s="95" t="s">
        <v>600</v>
      </c>
      <c r="B103" s="96" t="s">
        <v>684</v>
      </c>
      <c r="C103" s="82">
        <f>+C74+C87+C99+C102</f>
        <v>78248</v>
      </c>
      <c r="D103" s="82">
        <f>+D74+D87+D99+D102</f>
        <v>79176</v>
      </c>
      <c r="E103" s="82">
        <f>+E74+E87+E99+E102</f>
        <v>76128</v>
      </c>
      <c r="F103" s="453">
        <f>E103/D103*100</f>
        <v>96.15034859048195</v>
      </c>
    </row>
    <row r="104" spans="1:6" ht="12" customHeight="1" thickBot="1">
      <c r="A104" s="63" t="s">
        <v>601</v>
      </c>
      <c r="B104" s="17" t="s">
        <v>859</v>
      </c>
      <c r="C104" s="14">
        <f>+C105+C113</f>
        <v>0</v>
      </c>
      <c r="D104" s="14">
        <f>+D105+D113</f>
        <v>0</v>
      </c>
      <c r="E104" s="14">
        <f>+E105+E113</f>
        <v>0</v>
      </c>
      <c r="F104" s="458"/>
    </row>
    <row r="105" spans="1:6" ht="12" customHeight="1" thickBot="1">
      <c r="A105" s="97" t="s">
        <v>642</v>
      </c>
      <c r="B105" s="98" t="s">
        <v>860</v>
      </c>
      <c r="C105" s="99">
        <f>+C106+C107+C108+C109+C110+C111+C112</f>
        <v>0</v>
      </c>
      <c r="D105" s="99">
        <f>+D106+D107+D108+D109+D110+D111+D112</f>
        <v>0</v>
      </c>
      <c r="E105" s="99">
        <f>+E106+E107+E108+E109+E110+E111+E112</f>
        <v>0</v>
      </c>
      <c r="F105" s="1025"/>
    </row>
    <row r="106" spans="1:6" ht="12" customHeight="1">
      <c r="A106" s="101" t="s">
        <v>644</v>
      </c>
      <c r="B106" s="23" t="s">
        <v>772</v>
      </c>
      <c r="C106" s="21"/>
      <c r="D106" s="40"/>
      <c r="E106" s="40"/>
      <c r="F106" s="454"/>
    </row>
    <row r="107" spans="1:6" ht="12" customHeight="1">
      <c r="A107" s="66" t="s">
        <v>645</v>
      </c>
      <c r="B107" s="47" t="s">
        <v>773</v>
      </c>
      <c r="C107" s="21"/>
      <c r="D107" s="21"/>
      <c r="E107" s="21"/>
      <c r="F107" s="455"/>
    </row>
    <row r="108" spans="1:6" ht="12" customHeight="1">
      <c r="A108" s="66" t="s">
        <v>646</v>
      </c>
      <c r="B108" s="47" t="s">
        <v>774</v>
      </c>
      <c r="C108" s="21"/>
      <c r="D108" s="21"/>
      <c r="E108" s="21"/>
      <c r="F108" s="455"/>
    </row>
    <row r="109" spans="1:6" ht="12" customHeight="1">
      <c r="A109" s="66" t="s">
        <v>647</v>
      </c>
      <c r="B109" s="47" t="s">
        <v>775</v>
      </c>
      <c r="C109" s="21"/>
      <c r="D109" s="21"/>
      <c r="E109" s="21"/>
      <c r="F109" s="455"/>
    </row>
    <row r="110" spans="1:6" ht="12" customHeight="1">
      <c r="A110" s="66" t="s">
        <v>697</v>
      </c>
      <c r="B110" s="47" t="s">
        <v>776</v>
      </c>
      <c r="C110" s="21"/>
      <c r="D110" s="21"/>
      <c r="E110" s="21"/>
      <c r="F110" s="455"/>
    </row>
    <row r="111" spans="1:6" ht="12" customHeight="1">
      <c r="A111" s="66" t="s">
        <v>710</v>
      </c>
      <c r="B111" s="47" t="s">
        <v>777</v>
      </c>
      <c r="C111" s="21"/>
      <c r="D111" s="21"/>
      <c r="E111" s="21"/>
      <c r="F111" s="455"/>
    </row>
    <row r="112" spans="1:6" ht="12" customHeight="1" thickBot="1">
      <c r="A112" s="102" t="s">
        <v>711</v>
      </c>
      <c r="B112" s="55" t="s">
        <v>778</v>
      </c>
      <c r="C112" s="21"/>
      <c r="D112" s="41"/>
      <c r="E112" s="41"/>
      <c r="F112" s="457"/>
    </row>
    <row r="113" spans="1:6" ht="12" customHeight="1" thickBot="1">
      <c r="A113" s="97" t="s">
        <v>643</v>
      </c>
      <c r="B113" s="98" t="s">
        <v>861</v>
      </c>
      <c r="C113" s="99">
        <f>+C114+C115+C116+C117+C118+C119+C120+C121</f>
        <v>0</v>
      </c>
      <c r="D113" s="99">
        <f>+D114+D115+D116+D117+D118+D119+D120+D121</f>
        <v>0</v>
      </c>
      <c r="E113" s="99">
        <f>+E114+E115+E116+E117+E118+E119+E120+E121</f>
        <v>0</v>
      </c>
      <c r="F113" s="1025"/>
    </row>
    <row r="114" spans="1:6" ht="12" customHeight="1">
      <c r="A114" s="101" t="s">
        <v>650</v>
      </c>
      <c r="B114" s="23" t="s">
        <v>772</v>
      </c>
      <c r="C114" s="104"/>
      <c r="D114" s="190"/>
      <c r="E114" s="21"/>
      <c r="F114" s="1026"/>
    </row>
    <row r="115" spans="1:6" ht="12" customHeight="1">
      <c r="A115" s="66" t="s">
        <v>651</v>
      </c>
      <c r="B115" s="47" t="s">
        <v>779</v>
      </c>
      <c r="C115" s="104"/>
      <c r="D115" s="104"/>
      <c r="E115" s="21"/>
      <c r="F115" s="1027"/>
    </row>
    <row r="116" spans="1:6" ht="12" customHeight="1">
      <c r="A116" s="66" t="s">
        <v>652</v>
      </c>
      <c r="B116" s="47" t="s">
        <v>774</v>
      </c>
      <c r="C116" s="104"/>
      <c r="D116" s="104"/>
      <c r="E116" s="21"/>
      <c r="F116" s="1027"/>
    </row>
    <row r="117" spans="1:6" ht="12" customHeight="1">
      <c r="A117" s="66" t="s">
        <v>653</v>
      </c>
      <c r="B117" s="47" t="s">
        <v>775</v>
      </c>
      <c r="C117" s="104"/>
      <c r="D117" s="104"/>
      <c r="E117" s="21"/>
      <c r="F117" s="1027"/>
    </row>
    <row r="118" spans="1:6" ht="12" customHeight="1">
      <c r="A118" s="66" t="s">
        <v>698</v>
      </c>
      <c r="B118" s="47" t="s">
        <v>776</v>
      </c>
      <c r="C118" s="104"/>
      <c r="D118" s="104"/>
      <c r="E118" s="21"/>
      <c r="F118" s="1027"/>
    </row>
    <row r="119" spans="1:6" ht="12" customHeight="1">
      <c r="A119" s="66" t="s">
        <v>712</v>
      </c>
      <c r="B119" s="47" t="s">
        <v>878</v>
      </c>
      <c r="C119" s="104"/>
      <c r="D119" s="104"/>
      <c r="E119" s="21"/>
      <c r="F119" s="1027"/>
    </row>
    <row r="120" spans="1:6" ht="12" customHeight="1">
      <c r="A120" s="66" t="s">
        <v>713</v>
      </c>
      <c r="B120" s="47" t="s">
        <v>778</v>
      </c>
      <c r="C120" s="104"/>
      <c r="D120" s="104"/>
      <c r="E120" s="21"/>
      <c r="F120" s="1027"/>
    </row>
    <row r="121" spans="1:6" ht="12" customHeight="1" thickBot="1">
      <c r="A121" s="102" t="s">
        <v>714</v>
      </c>
      <c r="B121" s="55" t="s">
        <v>862</v>
      </c>
      <c r="C121" s="104"/>
      <c r="D121" s="191"/>
      <c r="E121" s="21"/>
      <c r="F121" s="1028"/>
    </row>
    <row r="122" spans="1:6" ht="12" customHeight="1" thickBot="1">
      <c r="A122" s="63" t="s">
        <v>602</v>
      </c>
      <c r="B122" s="71" t="s">
        <v>780</v>
      </c>
      <c r="C122" s="148">
        <f>+C103+C104</f>
        <v>78248</v>
      </c>
      <c r="D122" s="148">
        <f>+D103+D104</f>
        <v>79176</v>
      </c>
      <c r="E122" s="148">
        <f>+E103+E104</f>
        <v>76128</v>
      </c>
      <c r="F122" s="1029">
        <f>E122/D122*100</f>
        <v>96.15034859048195</v>
      </c>
    </row>
    <row r="123" spans="1:8" ht="15" customHeight="1" thickBot="1">
      <c r="A123" s="63" t="s">
        <v>603</v>
      </c>
      <c r="B123" s="71" t="s">
        <v>781</v>
      </c>
      <c r="C123" s="107"/>
      <c r="D123" s="107"/>
      <c r="E123" s="107"/>
      <c r="F123" s="1030"/>
      <c r="H123" s="108"/>
    </row>
    <row r="124" spans="1:6" s="15" customFormat="1" ht="12.75" customHeight="1" thickBot="1">
      <c r="A124" s="109" t="s">
        <v>604</v>
      </c>
      <c r="B124" s="73" t="s">
        <v>782</v>
      </c>
      <c r="C124" s="14">
        <f>+C122+C123</f>
        <v>78248</v>
      </c>
      <c r="D124" s="14">
        <f>+D122+D123</f>
        <v>79176</v>
      </c>
      <c r="E124" s="14">
        <f>+E122+E123</f>
        <v>76128</v>
      </c>
      <c r="F124" s="458">
        <f>E124/D124*100</f>
        <v>96.15034859048195</v>
      </c>
    </row>
    <row r="125" spans="1:6" ht="7.5" customHeight="1">
      <c r="A125" s="110"/>
      <c r="B125" s="110"/>
      <c r="C125" s="110"/>
      <c r="D125" s="110"/>
      <c r="E125" s="110"/>
      <c r="F125" s="110"/>
    </row>
    <row r="126" spans="1:6" ht="15.75">
      <c r="A126" s="1293" t="s">
        <v>687</v>
      </c>
      <c r="B126" s="1293"/>
      <c r="C126" s="1293"/>
      <c r="D126" s="1293"/>
      <c r="E126" s="1293"/>
      <c r="F126" s="1293"/>
    </row>
    <row r="127" spans="1:6" ht="15" customHeight="1" thickBot="1">
      <c r="A127" s="1291" t="s">
        <v>681</v>
      </c>
      <c r="B127" s="1291"/>
      <c r="C127" s="3"/>
      <c r="D127" s="3"/>
      <c r="E127" s="3"/>
      <c r="F127" s="3"/>
    </row>
    <row r="128" spans="1:7" ht="13.5" customHeight="1" thickBot="1">
      <c r="A128" s="16">
        <v>1</v>
      </c>
      <c r="B128" s="111" t="s">
        <v>721</v>
      </c>
      <c r="C128" s="112">
        <f>+C52-C103</f>
        <v>0</v>
      </c>
      <c r="D128" s="112"/>
      <c r="E128" s="112"/>
      <c r="F128" s="112">
        <f>+F52-F103</f>
        <v>0</v>
      </c>
      <c r="G128" s="113"/>
    </row>
    <row r="129" spans="1:6" ht="7.5" customHeight="1">
      <c r="A129" s="110"/>
      <c r="B129" s="110"/>
      <c r="C129" s="110"/>
      <c r="D129" s="110"/>
      <c r="E129" s="110"/>
      <c r="F129" s="110"/>
    </row>
    <row r="130" spans="1:7" ht="15.75" hidden="1">
      <c r="A130" s="1294" t="s">
        <v>783</v>
      </c>
      <c r="B130" s="1294"/>
      <c r="C130" s="1294"/>
      <c r="D130" s="1294"/>
      <c r="E130" s="1294"/>
      <c r="F130" s="1294"/>
      <c r="G130" s="115"/>
    </row>
    <row r="131" spans="1:6" ht="12.75" customHeight="1" hidden="1" thickBot="1">
      <c r="A131" s="1290" t="s">
        <v>682</v>
      </c>
      <c r="B131" s="1290"/>
      <c r="C131" s="116"/>
      <c r="D131" s="116"/>
      <c r="E131" s="116"/>
      <c r="F131" s="116"/>
    </row>
    <row r="132" spans="1:6" ht="13.5" customHeight="1" hidden="1" thickBot="1">
      <c r="A132" s="63" t="s">
        <v>596</v>
      </c>
      <c r="B132" s="117" t="s">
        <v>590</v>
      </c>
      <c r="C132" s="118"/>
      <c r="D132" s="118"/>
      <c r="E132" s="118"/>
      <c r="F132" s="118"/>
    </row>
    <row r="133" spans="1:6" ht="13.5" customHeight="1" hidden="1" thickBot="1">
      <c r="A133" s="63" t="s">
        <v>597</v>
      </c>
      <c r="B133" s="117" t="s">
        <v>591</v>
      </c>
      <c r="C133" s="118"/>
      <c r="D133" s="118"/>
      <c r="E133" s="118"/>
      <c r="F133" s="118"/>
    </row>
    <row r="134" spans="1:6" ht="13.5" customHeight="1" hidden="1" thickBot="1">
      <c r="A134" s="63" t="s">
        <v>598</v>
      </c>
      <c r="B134" s="117" t="s">
        <v>798</v>
      </c>
      <c r="C134" s="118">
        <f>C133+C132</f>
        <v>0</v>
      </c>
      <c r="D134" s="118"/>
      <c r="E134" s="118"/>
      <c r="F134" s="118">
        <f>F133+F132</f>
        <v>0</v>
      </c>
    </row>
    <row r="135" spans="1:6" ht="7.5" customHeight="1" hidden="1">
      <c r="A135" s="114"/>
      <c r="B135" s="120"/>
      <c r="C135" s="120"/>
      <c r="D135" s="120"/>
      <c r="E135" s="120"/>
      <c r="F135" s="120"/>
    </row>
    <row r="136" spans="1:6" ht="15.75" hidden="1">
      <c r="A136" s="1295" t="s">
        <v>785</v>
      </c>
      <c r="B136" s="1295"/>
      <c r="C136" s="1295"/>
      <c r="D136" s="1295"/>
      <c r="E136" s="1295"/>
      <c r="F136" s="1295"/>
    </row>
    <row r="137" spans="1:6" ht="12.75" customHeight="1" hidden="1" thickBot="1">
      <c r="A137" s="1290" t="s">
        <v>786</v>
      </c>
      <c r="B137" s="1290"/>
      <c r="C137" s="116"/>
      <c r="D137" s="116"/>
      <c r="E137" s="116"/>
      <c r="F137" s="116"/>
    </row>
    <row r="138" spans="1:6" ht="12.75" customHeight="1" hidden="1" thickBot="1">
      <c r="A138" s="63" t="s">
        <v>596</v>
      </c>
      <c r="B138" s="117" t="s">
        <v>863</v>
      </c>
      <c r="C138" s="119"/>
      <c r="D138" s="119"/>
      <c r="E138" s="119"/>
      <c r="F138" s="119"/>
    </row>
    <row r="139" spans="1:6" ht="12.75" customHeight="1" hidden="1" thickBot="1">
      <c r="A139" s="121" t="s">
        <v>654</v>
      </c>
      <c r="B139" s="122" t="s">
        <v>787</v>
      </c>
      <c r="C139" s="123"/>
      <c r="D139" s="123"/>
      <c r="E139" s="123"/>
      <c r="F139" s="123"/>
    </row>
    <row r="140" spans="1:6" ht="12.75" customHeight="1" hidden="1" thickBot="1">
      <c r="A140" s="97" t="s">
        <v>722</v>
      </c>
      <c r="B140" s="124" t="s">
        <v>788</v>
      </c>
      <c r="C140" s="125"/>
      <c r="D140" s="125"/>
      <c r="E140" s="125"/>
      <c r="F140" s="125"/>
    </row>
    <row r="141" spans="1:6" ht="12.75" customHeight="1" hidden="1" thickBot="1">
      <c r="A141" s="97" t="s">
        <v>723</v>
      </c>
      <c r="B141" s="124" t="s">
        <v>789</v>
      </c>
      <c r="C141" s="125"/>
      <c r="D141" s="125"/>
      <c r="E141" s="125"/>
      <c r="F141" s="125"/>
    </row>
    <row r="142" spans="1:6" ht="12.75" customHeight="1" hidden="1" thickBot="1">
      <c r="A142" s="121" t="s">
        <v>655</v>
      </c>
      <c r="B142" s="122" t="s">
        <v>790</v>
      </c>
      <c r="C142" s="127"/>
      <c r="D142" s="127"/>
      <c r="E142" s="127"/>
      <c r="F142" s="127"/>
    </row>
    <row r="143" spans="1:6" ht="12.75" customHeight="1" hidden="1" thickBot="1">
      <c r="A143" s="97" t="s">
        <v>724</v>
      </c>
      <c r="B143" s="124" t="s">
        <v>791</v>
      </c>
      <c r="C143" s="125"/>
      <c r="D143" s="125"/>
      <c r="E143" s="125"/>
      <c r="F143" s="125"/>
    </row>
    <row r="144" spans="1:6" ht="12.75" customHeight="1" hidden="1" thickBot="1">
      <c r="A144" s="97" t="s">
        <v>725</v>
      </c>
      <c r="B144" s="124" t="s">
        <v>792</v>
      </c>
      <c r="C144" s="125"/>
      <c r="D144" s="125"/>
      <c r="E144" s="125"/>
      <c r="F144" s="125"/>
    </row>
  </sheetData>
  <sheetProtection selectLockedCells="1" selectUnlockedCells="1"/>
  <mergeCells count="11">
    <mergeCell ref="A137:B137"/>
    <mergeCell ref="A71:B71"/>
    <mergeCell ref="A126:F126"/>
    <mergeCell ref="A127:B127"/>
    <mergeCell ref="A130:F130"/>
    <mergeCell ref="A131:B131"/>
    <mergeCell ref="A136:F136"/>
    <mergeCell ref="A1:F1"/>
    <mergeCell ref="A2:B2"/>
    <mergeCell ref="C2:F2"/>
    <mergeCell ref="A70:F70"/>
  </mergeCells>
  <printOptions horizontalCentered="1"/>
  <pageMargins left="0.2362204724409449" right="0.2362204724409449" top="0.7480314960629921" bottom="0.7480314960629921" header="0.31496062992125984" footer="0.31496062992125984"/>
  <pageSetup fitToHeight="2" horizontalDpi="600" verticalDpi="600" orientation="portrait" paperSize="9" scale="75" r:id="rId1"/>
  <headerFooter alignWithMargins="0">
    <oddHeader xml:space="preserve">&amp;C&amp;"Times New Roman CE,Félkövér"&amp;12Bonyhád Város Önkormányzat2013. ÉVI KÖLTSÉGVETÉSÉNEK ÖSSZEVONT MÉRLEGE
ÁLLAMI FELADATOK&amp;R&amp;"Times New Roman CE,Félkövér dőlt"&amp;11Z 1.C. melléklet </oddHeader>
  </headerFooter>
  <rowBreaks count="1" manualBreakCount="1">
    <brk id="69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72"/>
  <sheetViews>
    <sheetView view="pageBreakPreview" zoomScaleSheetLayoutView="100" zoomScalePageLayoutView="0" workbookViewId="0" topLeftCell="A31">
      <selection activeCell="E7" sqref="E7"/>
    </sheetView>
  </sheetViews>
  <sheetFormatPr defaultColWidth="9.00390625" defaultRowHeight="12.75"/>
  <cols>
    <col min="1" max="1" width="6.875" style="128" customWidth="1"/>
    <col min="2" max="2" width="52.875" style="131" bestFit="1" customWidth="1"/>
    <col min="3" max="3" width="11.875" style="131" bestFit="1" customWidth="1"/>
    <col min="4" max="5" width="11.875" style="131" customWidth="1"/>
    <col min="6" max="6" width="53.125" style="128" bestFit="1" customWidth="1"/>
    <col min="7" max="7" width="11.875" style="128" bestFit="1" customWidth="1"/>
    <col min="8" max="9" width="11.875" style="128" customWidth="1"/>
    <col min="10" max="16384" width="9.375" style="128" customWidth="1"/>
  </cols>
  <sheetData>
    <row r="1" spans="2:9" ht="39.75" customHeight="1">
      <c r="B1" s="129" t="s">
        <v>688</v>
      </c>
      <c r="C1" s="129"/>
      <c r="D1" s="129"/>
      <c r="E1" s="129"/>
      <c r="F1" s="130"/>
      <c r="G1" s="130"/>
      <c r="H1" s="130"/>
      <c r="I1" s="130"/>
    </row>
    <row r="2" ht="13.5" thickBot="1"/>
    <row r="3" spans="1:9" ht="18" customHeight="1" thickBot="1">
      <c r="A3" s="1297" t="s">
        <v>638</v>
      </c>
      <c r="B3" s="132" t="s">
        <v>629</v>
      </c>
      <c r="C3" s="149"/>
      <c r="D3" s="149"/>
      <c r="E3" s="149"/>
      <c r="F3" s="132" t="s">
        <v>632</v>
      </c>
      <c r="G3" s="152"/>
      <c r="H3" s="152"/>
      <c r="I3" s="152"/>
    </row>
    <row r="4" spans="1:9" s="133" customFormat="1" ht="24.75" thickBot="1">
      <c r="A4" s="1298"/>
      <c r="B4" s="162" t="s">
        <v>636</v>
      </c>
      <c r="C4" s="6" t="s">
        <v>915</v>
      </c>
      <c r="D4" s="6" t="s">
        <v>916</v>
      </c>
      <c r="E4" s="6" t="s">
        <v>1186</v>
      </c>
      <c r="F4" s="162" t="s">
        <v>636</v>
      </c>
      <c r="G4" s="6" t="s">
        <v>915</v>
      </c>
      <c r="H4" s="6" t="s">
        <v>916</v>
      </c>
      <c r="I4" s="6" t="s">
        <v>1186</v>
      </c>
    </row>
    <row r="5" spans="1:9" s="135" customFormat="1" ht="12" customHeight="1" thickBot="1">
      <c r="A5" s="134">
        <v>1</v>
      </c>
      <c r="B5" s="163">
        <v>2</v>
      </c>
      <c r="C5" s="134">
        <v>3</v>
      </c>
      <c r="D5" s="134"/>
      <c r="E5" s="134">
        <v>4</v>
      </c>
      <c r="F5" s="134">
        <v>8</v>
      </c>
      <c r="G5" s="134">
        <v>9</v>
      </c>
      <c r="H5" s="134"/>
      <c r="I5" s="134">
        <v>10</v>
      </c>
    </row>
    <row r="6" spans="1:9" ht="12.75" customHeight="1">
      <c r="A6" s="136" t="s">
        <v>596</v>
      </c>
      <c r="B6" s="164" t="s">
        <v>694</v>
      </c>
      <c r="C6" s="172">
        <v>393600</v>
      </c>
      <c r="D6" s="172">
        <v>381741</v>
      </c>
      <c r="E6" s="172">
        <v>431065</v>
      </c>
      <c r="F6" s="164" t="s">
        <v>637</v>
      </c>
      <c r="G6" s="172">
        <f>'1.sz.mell.'!C75</f>
        <v>584682</v>
      </c>
      <c r="H6" s="172">
        <f>'1.sz.mell.'!D75</f>
        <v>552820</v>
      </c>
      <c r="I6" s="172">
        <f>'1.sz.mell.'!E75</f>
        <v>544061</v>
      </c>
    </row>
    <row r="7" spans="1:9" ht="12.75" customHeight="1">
      <c r="A7" s="137" t="s">
        <v>597</v>
      </c>
      <c r="B7" s="165" t="s">
        <v>630</v>
      </c>
      <c r="C7" s="173">
        <f>'1.sz.mell.'!C12</f>
        <v>224620</v>
      </c>
      <c r="D7" s="173">
        <f>'1.sz.mell.'!D12</f>
        <v>184375</v>
      </c>
      <c r="E7" s="307">
        <f>'1.sz.mell.'!E12</f>
        <v>187779</v>
      </c>
      <c r="F7" s="165" t="s">
        <v>706</v>
      </c>
      <c r="G7" s="172">
        <f>'1.sz.mell.'!C76</f>
        <v>147480</v>
      </c>
      <c r="H7" s="172">
        <f>'1.sz.mell.'!D76</f>
        <v>136826</v>
      </c>
      <c r="I7" s="172">
        <f>'1.sz.mell.'!E76</f>
        <v>131355</v>
      </c>
    </row>
    <row r="8" spans="1:9" ht="12.75" customHeight="1">
      <c r="A8" s="137" t="s">
        <v>598</v>
      </c>
      <c r="B8" s="165" t="s">
        <v>631</v>
      </c>
      <c r="C8" s="173">
        <f>'1.sz.mell.'!C16</f>
        <v>0</v>
      </c>
      <c r="D8" s="173">
        <f>'1.sz.mell.'!D16</f>
        <v>0</v>
      </c>
      <c r="E8" s="307">
        <f>'1.sz.mell.'!E16</f>
        <v>0</v>
      </c>
      <c r="F8" s="165" t="s">
        <v>812</v>
      </c>
      <c r="G8" s="173">
        <f>'1.sz.mell.'!C77</f>
        <v>732928</v>
      </c>
      <c r="H8" s="173">
        <f>'1.sz.mell.'!D77</f>
        <v>669702</v>
      </c>
      <c r="I8" s="173">
        <f>'1.sz.mell.'!E77</f>
        <v>643670</v>
      </c>
    </row>
    <row r="9" spans="1:9" ht="12.75" customHeight="1">
      <c r="A9" s="137" t="s">
        <v>599</v>
      </c>
      <c r="B9" s="139" t="s">
        <v>799</v>
      </c>
      <c r="C9" s="173">
        <f>'1.sz.mell.'!C17</f>
        <v>633099</v>
      </c>
      <c r="D9" s="173">
        <f>'1.sz.mell.'!D17</f>
        <v>875482</v>
      </c>
      <c r="E9" s="307">
        <f>'1.sz.mell.'!E17</f>
        <v>875482</v>
      </c>
      <c r="F9" s="165" t="s">
        <v>707</v>
      </c>
      <c r="G9" s="173">
        <f>'1.sz.mell.'!C78</f>
        <v>0</v>
      </c>
      <c r="H9" s="173">
        <f>'1.sz.mell.'!D78</f>
        <v>0</v>
      </c>
      <c r="I9" s="173">
        <f>'1.sz.mell.'!E78</f>
        <v>0</v>
      </c>
    </row>
    <row r="10" spans="1:9" ht="12.75" customHeight="1">
      <c r="A10" s="137" t="s">
        <v>600</v>
      </c>
      <c r="B10" s="165" t="s">
        <v>800</v>
      </c>
      <c r="C10" s="173">
        <f>'1.sz.mell.'!C32</f>
        <v>380460</v>
      </c>
      <c r="D10" s="173">
        <f>'1.sz.mell.'!D32</f>
        <v>264432</v>
      </c>
      <c r="E10" s="307">
        <f>'1.sz.mell.'!E32</f>
        <v>193432</v>
      </c>
      <c r="F10" s="165" t="s">
        <v>708</v>
      </c>
      <c r="G10" s="173">
        <f>'1.sz.mell.'!C79</f>
        <v>167271</v>
      </c>
      <c r="H10" s="173">
        <f>'1.sz.mell.'!D79</f>
        <v>307367</v>
      </c>
      <c r="I10" s="173">
        <f>'1.sz.mell.'!E79</f>
        <v>276889</v>
      </c>
    </row>
    <row r="11" spans="1:9" ht="12.75" customHeight="1">
      <c r="A11" s="137" t="s">
        <v>601</v>
      </c>
      <c r="B11" s="165" t="s">
        <v>833</v>
      </c>
      <c r="C11" s="173">
        <f>'1.sz.mell.'!C36</f>
        <v>32836</v>
      </c>
      <c r="D11" s="173">
        <f>'1.sz.mell.'!D36</f>
        <v>82256</v>
      </c>
      <c r="E11" s="307">
        <f>'1.sz.mell.'!E36</f>
        <v>62192</v>
      </c>
      <c r="F11" s="165" t="s">
        <v>628</v>
      </c>
      <c r="G11" s="173">
        <f>'1.sz.mell.'!C100</f>
        <v>5000</v>
      </c>
      <c r="H11" s="173">
        <f>'1.sz.mell.'!D100</f>
        <v>0</v>
      </c>
      <c r="I11" s="173">
        <f>'1.sz.mell.'!E100</f>
        <v>0</v>
      </c>
    </row>
    <row r="12" spans="1:9" ht="12.75" customHeight="1">
      <c r="A12" s="137" t="s">
        <v>602</v>
      </c>
      <c r="B12" s="165" t="s">
        <v>801</v>
      </c>
      <c r="C12" s="173">
        <f>'1.sz.mell.'!C45</f>
        <v>0</v>
      </c>
      <c r="D12" s="173">
        <f>'1.sz.mell.'!D45</f>
        <v>206</v>
      </c>
      <c r="E12" s="307">
        <f>'1.sz.mell.'!E45</f>
        <v>206</v>
      </c>
      <c r="F12" s="165" t="s">
        <v>592</v>
      </c>
      <c r="G12" s="173">
        <f>'1.sz.mell.'!C102</f>
        <v>5200</v>
      </c>
      <c r="H12" s="173">
        <f>'1.sz.mell.'!D102</f>
        <v>2500</v>
      </c>
      <c r="I12" s="173">
        <f>'1.sz.mell.'!E102</f>
        <v>14786</v>
      </c>
    </row>
    <row r="13" spans="1:9" ht="12.75" customHeight="1">
      <c r="A13" s="137" t="s">
        <v>603</v>
      </c>
      <c r="B13" s="165" t="s">
        <v>802</v>
      </c>
      <c r="C13" s="173">
        <f>'1.sz.mell.'!C51</f>
        <v>15892</v>
      </c>
      <c r="D13" s="173">
        <f>'1.sz.mell.'!D51</f>
        <v>15892</v>
      </c>
      <c r="E13" s="307">
        <f>'1.sz.mell.'!E51</f>
        <v>15145</v>
      </c>
      <c r="F13" s="166"/>
      <c r="G13" s="173"/>
      <c r="H13" s="173"/>
      <c r="I13" s="192"/>
    </row>
    <row r="14" spans="1:9" ht="12.75" customHeight="1">
      <c r="A14" s="137" t="s">
        <v>604</v>
      </c>
      <c r="B14" s="140" t="s">
        <v>803</v>
      </c>
      <c r="C14" s="173"/>
      <c r="D14" s="173"/>
      <c r="E14" s="171"/>
      <c r="F14" s="166"/>
      <c r="G14" s="173"/>
      <c r="H14" s="173"/>
      <c r="I14" s="192"/>
    </row>
    <row r="15" spans="1:9" ht="12.75" customHeight="1">
      <c r="A15" s="137" t="s">
        <v>605</v>
      </c>
      <c r="B15" s="166"/>
      <c r="C15" s="173"/>
      <c r="D15" s="173"/>
      <c r="E15" s="171"/>
      <c r="F15" s="166"/>
      <c r="G15" s="173"/>
      <c r="H15" s="173"/>
      <c r="I15" s="192"/>
    </row>
    <row r="16" spans="1:9" ht="12.75" customHeight="1">
      <c r="A16" s="137" t="s">
        <v>606</v>
      </c>
      <c r="B16" s="166"/>
      <c r="C16" s="173"/>
      <c r="D16" s="173"/>
      <c r="E16" s="171"/>
      <c r="F16" s="166"/>
      <c r="G16" s="173"/>
      <c r="H16" s="173"/>
      <c r="I16" s="192"/>
    </row>
    <row r="17" spans="1:9" ht="12.75" customHeight="1" thickBot="1">
      <c r="A17" s="137" t="s">
        <v>607</v>
      </c>
      <c r="B17" s="167"/>
      <c r="C17" s="174"/>
      <c r="D17" s="174"/>
      <c r="E17" s="179"/>
      <c r="F17" s="166"/>
      <c r="G17" s="174"/>
      <c r="H17" s="174"/>
      <c r="I17" s="193"/>
    </row>
    <row r="18" spans="1:9" ht="15.75" customHeight="1" thickBot="1">
      <c r="A18" s="142" t="s">
        <v>608</v>
      </c>
      <c r="B18" s="168" t="s">
        <v>826</v>
      </c>
      <c r="C18" s="175">
        <f>+C6+C7+C8+C9+C10+C12+C13+C14+C15+C16+C17</f>
        <v>1647671</v>
      </c>
      <c r="D18" s="175">
        <f>+D6+D7+D8+D9+D10+D12+D13+D14+D15+D16+D17</f>
        <v>1722128</v>
      </c>
      <c r="E18" s="308">
        <f>+E6+E7+E8+E9+E10+E12+E13+E14+E15+E16+E17</f>
        <v>1703109</v>
      </c>
      <c r="F18" s="168" t="s">
        <v>825</v>
      </c>
      <c r="G18" s="175">
        <f>SUM(G6:G17)</f>
        <v>1642561</v>
      </c>
      <c r="H18" s="175">
        <f>SUM(H6:H17)</f>
        <v>1669215</v>
      </c>
      <c r="I18" s="175">
        <f>SUM(I6:I17)</f>
        <v>1610761</v>
      </c>
    </row>
    <row r="19" spans="1:9" ht="12.75" customHeight="1">
      <c r="A19" s="143" t="s">
        <v>609</v>
      </c>
      <c r="B19" s="139" t="s">
        <v>804</v>
      </c>
      <c r="C19" s="176">
        <f>+C20+C21+C22+C23</f>
        <v>25516</v>
      </c>
      <c r="D19" s="176">
        <f>+D20+D21+D22+D23</f>
        <v>18246</v>
      </c>
      <c r="E19" s="176">
        <f>+E20+E21+E22+E23</f>
        <v>18162</v>
      </c>
      <c r="F19" s="165" t="s">
        <v>715</v>
      </c>
      <c r="G19" s="178">
        <f>'1.sz.mell.'!C106</f>
        <v>0</v>
      </c>
      <c r="H19" s="178">
        <f>'1.sz.mell.'!D106</f>
        <v>0</v>
      </c>
      <c r="I19" s="194"/>
    </row>
    <row r="20" spans="1:9" ht="12.75" customHeight="1">
      <c r="A20" s="137" t="s">
        <v>610</v>
      </c>
      <c r="B20" s="165" t="s">
        <v>746</v>
      </c>
      <c r="C20" s="173">
        <v>25516</v>
      </c>
      <c r="D20" s="173">
        <v>18246</v>
      </c>
      <c r="E20" s="173">
        <v>18162</v>
      </c>
      <c r="F20" s="165" t="s">
        <v>716</v>
      </c>
      <c r="G20" s="173">
        <f>'1.sz.mell.'!C107</f>
        <v>30626</v>
      </c>
      <c r="H20" s="173">
        <f>'1.sz.mell.'!D107</f>
        <v>30626</v>
      </c>
      <c r="I20" s="173">
        <f>'1.sz.mell.'!E107</f>
        <v>30626</v>
      </c>
    </row>
    <row r="21" spans="1:9" ht="12.75" customHeight="1">
      <c r="A21" s="137" t="s">
        <v>611</v>
      </c>
      <c r="B21" s="165" t="s">
        <v>747</v>
      </c>
      <c r="C21" s="173"/>
      <c r="D21" s="173"/>
      <c r="E21" s="171"/>
      <c r="F21" s="165" t="s">
        <v>685</v>
      </c>
      <c r="G21" s="173">
        <f>'1.sz.mell.'!C108</f>
        <v>0</v>
      </c>
      <c r="H21" s="173">
        <f>'1.sz.mell.'!D108</f>
        <v>0</v>
      </c>
      <c r="I21" s="192"/>
    </row>
    <row r="22" spans="1:9" ht="12.75" customHeight="1">
      <c r="A22" s="137" t="s">
        <v>612</v>
      </c>
      <c r="B22" s="165" t="s">
        <v>805</v>
      </c>
      <c r="C22" s="173"/>
      <c r="D22" s="173"/>
      <c r="E22" s="171"/>
      <c r="F22" s="165" t="s">
        <v>686</v>
      </c>
      <c r="G22" s="173">
        <f>'1.sz.mell.'!C109</f>
        <v>0</v>
      </c>
      <c r="H22" s="173">
        <f>'1.sz.mell.'!D109</f>
        <v>0</v>
      </c>
      <c r="I22" s="192"/>
    </row>
    <row r="23" spans="1:9" ht="12.75" customHeight="1">
      <c r="A23" s="137" t="s">
        <v>613</v>
      </c>
      <c r="B23" s="165" t="s">
        <v>806</v>
      </c>
      <c r="C23" s="173"/>
      <c r="D23" s="173"/>
      <c r="E23" s="171"/>
      <c r="F23" s="139" t="s">
        <v>813</v>
      </c>
      <c r="G23" s="173">
        <f>'1.sz.mell.'!C110</f>
        <v>0</v>
      </c>
      <c r="H23" s="173">
        <f>'1.sz.mell.'!D110</f>
        <v>0</v>
      </c>
      <c r="I23" s="192"/>
    </row>
    <row r="24" spans="1:9" ht="12.75" customHeight="1">
      <c r="A24" s="137" t="s">
        <v>614</v>
      </c>
      <c r="B24" s="165" t="s">
        <v>807</v>
      </c>
      <c r="C24" s="177">
        <f>+C25+C26</f>
        <v>0</v>
      </c>
      <c r="D24" s="177">
        <f>+D25+D26</f>
        <v>0</v>
      </c>
      <c r="E24" s="180"/>
      <c r="F24" s="165" t="s">
        <v>717</v>
      </c>
      <c r="G24" s="173">
        <f>'1.sz.mell.'!C111</f>
        <v>0</v>
      </c>
      <c r="H24" s="173">
        <f>'1.sz.mell.'!D111</f>
        <v>0</v>
      </c>
      <c r="I24" s="192"/>
    </row>
    <row r="25" spans="1:9" ht="12.75" customHeight="1">
      <c r="A25" s="143" t="s">
        <v>615</v>
      </c>
      <c r="B25" s="139" t="s">
        <v>808</v>
      </c>
      <c r="C25" s="178">
        <f>'1.sz.mell.'!C62</f>
        <v>0</v>
      </c>
      <c r="D25" s="178">
        <f>'1.sz.mell.'!D62</f>
        <v>0</v>
      </c>
      <c r="E25" s="146"/>
      <c r="F25" s="164" t="s">
        <v>718</v>
      </c>
      <c r="G25" s="178">
        <f>'1.sz.mell.'!C112</f>
        <v>0</v>
      </c>
      <c r="H25" s="178">
        <f>'1.sz.mell.'!D112</f>
        <v>0</v>
      </c>
      <c r="I25" s="194"/>
    </row>
    <row r="26" spans="1:9" ht="12.75" customHeight="1" thickBot="1">
      <c r="A26" s="137" t="s">
        <v>616</v>
      </c>
      <c r="B26" s="165" t="s">
        <v>755</v>
      </c>
      <c r="C26" s="173"/>
      <c r="D26" s="173"/>
      <c r="E26" s="171"/>
      <c r="F26" s="166"/>
      <c r="G26" s="173"/>
      <c r="H26" s="173"/>
      <c r="I26" s="192"/>
    </row>
    <row r="27" spans="1:9" ht="15.75" customHeight="1" thickBot="1">
      <c r="A27" s="142" t="s">
        <v>617</v>
      </c>
      <c r="B27" s="168" t="s">
        <v>823</v>
      </c>
      <c r="C27" s="175">
        <f>+C19+C24</f>
        <v>25516</v>
      </c>
      <c r="D27" s="175">
        <f>+D19+D24</f>
        <v>18246</v>
      </c>
      <c r="E27" s="308">
        <f>+E19+E24</f>
        <v>18162</v>
      </c>
      <c r="F27" s="168" t="s">
        <v>824</v>
      </c>
      <c r="G27" s="175">
        <f>SUM(G19:G26)</f>
        <v>30626</v>
      </c>
      <c r="H27" s="175">
        <f>SUM(H19:H26)</f>
        <v>30626</v>
      </c>
      <c r="I27" s="175">
        <f>SUM(I19:I26)</f>
        <v>30626</v>
      </c>
    </row>
    <row r="28" spans="1:9" ht="18" customHeight="1" thickBot="1">
      <c r="A28" s="142" t="s">
        <v>618</v>
      </c>
      <c r="B28" s="169" t="s">
        <v>811</v>
      </c>
      <c r="C28" s="175">
        <f>+C18+C27</f>
        <v>1673187</v>
      </c>
      <c r="D28" s="175">
        <f>+D18+D27</f>
        <v>1740374</v>
      </c>
      <c r="E28" s="308">
        <f>+E18+E27</f>
        <v>1721271</v>
      </c>
      <c r="F28" s="169" t="s">
        <v>814</v>
      </c>
      <c r="G28" s="175">
        <f>+G18+G27</f>
        <v>1673187</v>
      </c>
      <c r="H28" s="175">
        <f>+H18+H27</f>
        <v>1699841</v>
      </c>
      <c r="I28" s="175">
        <f>+I18+I27</f>
        <v>1641387</v>
      </c>
    </row>
    <row r="29" spans="1:9" ht="18" customHeight="1" thickBot="1">
      <c r="A29" s="142" t="s">
        <v>619</v>
      </c>
      <c r="B29" s="168" t="s">
        <v>809</v>
      </c>
      <c r="C29" s="160">
        <f>'1.sz.mell.'!C67</f>
        <v>0</v>
      </c>
      <c r="D29" s="160">
        <f>'1.sz.mell.'!D67</f>
        <v>0</v>
      </c>
      <c r="E29" s="175">
        <v>-887</v>
      </c>
      <c r="F29" s="168" t="s">
        <v>815</v>
      </c>
      <c r="G29" s="160">
        <f>'1.sz.mell.'!C123</f>
        <v>0</v>
      </c>
      <c r="H29" s="160">
        <f>'1.sz.mell.'!D123</f>
        <v>0</v>
      </c>
      <c r="I29" s="175">
        <v>-6453</v>
      </c>
    </row>
    <row r="30" spans="1:9" ht="13.5" thickBot="1">
      <c r="A30" s="142" t="s">
        <v>620</v>
      </c>
      <c r="B30" s="170" t="s">
        <v>810</v>
      </c>
      <c r="C30" s="145">
        <f>+C28+C29</f>
        <v>1673187</v>
      </c>
      <c r="D30" s="145">
        <f>+D28+D29</f>
        <v>1740374</v>
      </c>
      <c r="E30" s="309">
        <f>+E28+E29</f>
        <v>1720384</v>
      </c>
      <c r="F30" s="170" t="s">
        <v>816</v>
      </c>
      <c r="G30" s="145">
        <f>+G28+G29</f>
        <v>1673187</v>
      </c>
      <c r="H30" s="145">
        <f>+H28+H29</f>
        <v>1699841</v>
      </c>
      <c r="I30" s="145">
        <f>+I28+I29</f>
        <v>1634934</v>
      </c>
    </row>
    <row r="31" spans="1:9" ht="13.5" thickBot="1">
      <c r="A31" s="142" t="s">
        <v>621</v>
      </c>
      <c r="B31" s="170" t="s">
        <v>690</v>
      </c>
      <c r="C31" s="145" t="str">
        <f>IF(C18-G18&lt;0,G18-C18,"-")</f>
        <v>-</v>
      </c>
      <c r="D31" s="145" t="str">
        <f>IF(D18-H18&lt;0,H18-D18,"-")</f>
        <v>-</v>
      </c>
      <c r="E31" s="309" t="str">
        <f>IF(E18-I18&lt;0,I18-E18,"-")</f>
        <v>-</v>
      </c>
      <c r="F31" s="170" t="s">
        <v>691</v>
      </c>
      <c r="G31" s="145">
        <f>IF(C18-G18&gt;0,C18-G18,"-")</f>
        <v>5110</v>
      </c>
      <c r="H31" s="145">
        <f>IF(D18-H18&gt;0,D18-H18,"-")</f>
        <v>52913</v>
      </c>
      <c r="I31" s="145">
        <f>IF(E18-I18&gt;0,E18-I18,"-")</f>
        <v>92348</v>
      </c>
    </row>
    <row r="32" spans="1:9" ht="13.5" thickBot="1">
      <c r="A32" s="142" t="s">
        <v>622</v>
      </c>
      <c r="B32" s="170" t="s">
        <v>817</v>
      </c>
      <c r="C32" s="145" t="str">
        <f>IF(C18+C19-G28&lt;0,G28-(C18+C19),"-")</f>
        <v>-</v>
      </c>
      <c r="D32" s="145" t="str">
        <f>IF(D18+D19-H28&lt;0,H28-(D18+D19),"-")</f>
        <v>-</v>
      </c>
      <c r="E32" s="309" t="str">
        <f>IF(E18+E19-I28&lt;0,I28-(E18+E19),"-")</f>
        <v>-</v>
      </c>
      <c r="F32" s="170" t="s">
        <v>818</v>
      </c>
      <c r="G32" s="145" t="str">
        <f>IF(C18+C19-G28&gt;0,C18+C19-G28,"-")</f>
        <v>-</v>
      </c>
      <c r="H32" s="145">
        <f>IF(D18+D19-H28&gt;0,D18+D19-H28,"-")</f>
        <v>40533</v>
      </c>
      <c r="I32" s="145">
        <f>IF(E18+E19-I28&gt;0,E18+E19-I28,"-")</f>
        <v>79884</v>
      </c>
    </row>
    <row r="33" spans="1:9" ht="12.75">
      <c r="A33" s="144"/>
      <c r="B33" s="144"/>
      <c r="C33" s="144"/>
      <c r="D33" s="144"/>
      <c r="E33" s="144"/>
      <c r="F33" s="144"/>
      <c r="G33" s="144"/>
      <c r="H33" s="144"/>
      <c r="I33" s="144"/>
    </row>
    <row r="35" spans="2:9" ht="31.5" customHeight="1">
      <c r="B35" s="129" t="s">
        <v>689</v>
      </c>
      <c r="C35" s="129"/>
      <c r="D35" s="129"/>
      <c r="E35" s="129"/>
      <c r="F35" s="130"/>
      <c r="G35" s="130"/>
      <c r="H35" s="130"/>
      <c r="I35" s="130"/>
    </row>
    <row r="36" ht="13.5" thickBot="1"/>
    <row r="37" spans="1:9" ht="13.5" thickBot="1">
      <c r="A37" s="1299" t="s">
        <v>638</v>
      </c>
      <c r="B37" s="132" t="s">
        <v>629</v>
      </c>
      <c r="C37" s="149"/>
      <c r="D37" s="149"/>
      <c r="E37" s="149"/>
      <c r="F37" s="132" t="s">
        <v>632</v>
      </c>
      <c r="G37" s="152"/>
      <c r="H37" s="152"/>
      <c r="I37" s="152"/>
    </row>
    <row r="38" spans="1:9" s="133" customFormat="1" ht="24.75" thickBot="1">
      <c r="A38" s="1300"/>
      <c r="B38" s="162" t="s">
        <v>636</v>
      </c>
      <c r="C38" s="6" t="s">
        <v>915</v>
      </c>
      <c r="D38" s="6" t="s">
        <v>916</v>
      </c>
      <c r="E38" s="6" t="s">
        <v>1186</v>
      </c>
      <c r="F38" s="153" t="s">
        <v>636</v>
      </c>
      <c r="G38" s="6" t="s">
        <v>915</v>
      </c>
      <c r="H38" s="6" t="s">
        <v>916</v>
      </c>
      <c r="I38" s="6" t="s">
        <v>1186</v>
      </c>
    </row>
    <row r="39" spans="1:9" s="133" customFormat="1" ht="13.5" thickBot="1">
      <c r="A39" s="134">
        <v>1</v>
      </c>
      <c r="B39" s="163">
        <v>2</v>
      </c>
      <c r="C39" s="134">
        <v>3</v>
      </c>
      <c r="D39" s="134"/>
      <c r="E39" s="134">
        <v>4</v>
      </c>
      <c r="F39" s="1049">
        <v>8</v>
      </c>
      <c r="G39" s="134">
        <v>9</v>
      </c>
      <c r="H39" s="134"/>
      <c r="I39" s="134">
        <v>10</v>
      </c>
    </row>
    <row r="40" spans="1:9" ht="12.75" customHeight="1">
      <c r="A40" s="136" t="s">
        <v>596</v>
      </c>
      <c r="B40" s="164" t="s">
        <v>853</v>
      </c>
      <c r="C40" s="172">
        <f>'1.sz.mell.'!C48</f>
        <v>35000</v>
      </c>
      <c r="D40" s="172">
        <f>'1.sz.mell.'!D48</f>
        <v>30500</v>
      </c>
      <c r="E40" s="172">
        <f>'1.sz.mell.'!E48</f>
        <v>3823</v>
      </c>
      <c r="F40" s="154" t="s">
        <v>768</v>
      </c>
      <c r="G40" s="172">
        <f>'1.sz.mell.'!C88</f>
        <v>21141</v>
      </c>
      <c r="H40" s="172">
        <f>'1.sz.mell.'!D88</f>
        <v>32973</v>
      </c>
      <c r="I40" s="172">
        <f>'1.sz.mell.'!E88</f>
        <v>30200</v>
      </c>
    </row>
    <row r="41" spans="1:9" ht="22.5" customHeight="1">
      <c r="A41" s="137" t="s">
        <v>597</v>
      </c>
      <c r="B41" s="165" t="s">
        <v>827</v>
      </c>
      <c r="C41" s="173">
        <f>'1.sz.mell.'!C49</f>
        <v>50600</v>
      </c>
      <c r="D41" s="173">
        <f>'1.sz.mell.'!D49</f>
        <v>50600</v>
      </c>
      <c r="E41" s="173">
        <f>'1.sz.mell.'!E49</f>
        <v>53035</v>
      </c>
      <c r="F41" s="150" t="s">
        <v>709</v>
      </c>
      <c r="G41" s="172">
        <f>'1.sz.mell.'!C89</f>
        <v>84240</v>
      </c>
      <c r="H41" s="172">
        <f>'1.sz.mell.'!D89</f>
        <v>135608</v>
      </c>
      <c r="I41" s="172">
        <f>'1.sz.mell.'!E89</f>
        <v>107916</v>
      </c>
    </row>
    <row r="42" spans="1:9" ht="12.75" customHeight="1">
      <c r="A42" s="137" t="s">
        <v>598</v>
      </c>
      <c r="B42" s="165" t="s">
        <v>683</v>
      </c>
      <c r="C42" s="173">
        <f>'1.sz.mell.'!C50</f>
        <v>1800</v>
      </c>
      <c r="D42" s="173">
        <f>'1.sz.mell.'!D50</f>
        <v>1800</v>
      </c>
      <c r="E42" s="173">
        <f>'1.sz.mell.'!E50</f>
        <v>1895</v>
      </c>
      <c r="F42" s="150" t="s">
        <v>794</v>
      </c>
      <c r="G42" s="173">
        <f>SUM(G43:G50)</f>
        <v>12761</v>
      </c>
      <c r="H42" s="173">
        <f>SUM(H43:H50)</f>
        <v>17124</v>
      </c>
      <c r="I42" s="173">
        <f>SUM(I43:I50)</f>
        <v>17263</v>
      </c>
    </row>
    <row r="43" spans="1:9" ht="12.75" customHeight="1">
      <c r="A43" s="137" t="s">
        <v>599</v>
      </c>
      <c r="B43" s="165" t="s">
        <v>695</v>
      </c>
      <c r="C43" s="173"/>
      <c r="D43" s="173"/>
      <c r="E43" s="173"/>
      <c r="F43" s="150" t="s">
        <v>834</v>
      </c>
      <c r="G43" s="173">
        <f>'1.sz.mell.'!C91</f>
        <v>0</v>
      </c>
      <c r="H43" s="173">
        <f>'1.sz.mell.'!D91</f>
        <v>0</v>
      </c>
      <c r="I43" s="173">
        <f>'1.sz.mell.'!E91</f>
        <v>0</v>
      </c>
    </row>
    <row r="44" spans="1:9" ht="12.75" customHeight="1">
      <c r="A44" s="137" t="s">
        <v>600</v>
      </c>
      <c r="B44" s="165" t="s">
        <v>734</v>
      </c>
      <c r="C44" s="173"/>
      <c r="D44" s="173"/>
      <c r="E44" s="173"/>
      <c r="F44" s="150" t="s">
        <v>835</v>
      </c>
      <c r="G44" s="173">
        <f>'1.sz.mell.'!C92</f>
        <v>2400</v>
      </c>
      <c r="H44" s="173">
        <f>'1.sz.mell.'!D92</f>
        <v>5838</v>
      </c>
      <c r="I44" s="173">
        <f>'1.sz.mell.'!E92</f>
        <v>5831</v>
      </c>
    </row>
    <row r="45" spans="1:9" ht="12.75" customHeight="1">
      <c r="A45" s="137" t="s">
        <v>601</v>
      </c>
      <c r="B45" s="165" t="s">
        <v>828</v>
      </c>
      <c r="C45" s="173">
        <v>53500</v>
      </c>
      <c r="D45" s="173">
        <v>53500</v>
      </c>
      <c r="E45" s="173">
        <v>56658</v>
      </c>
      <c r="F45" s="158" t="s">
        <v>836</v>
      </c>
      <c r="G45" s="173">
        <f>'1.sz.mell.'!C93</f>
        <v>0</v>
      </c>
      <c r="H45" s="173">
        <f>'1.sz.mell.'!D93</f>
        <v>925</v>
      </c>
      <c r="I45" s="173">
        <f>'1.sz.mell.'!E93</f>
        <v>925</v>
      </c>
    </row>
    <row r="46" spans="1:9" ht="12.75" customHeight="1">
      <c r="A46" s="137" t="s">
        <v>602</v>
      </c>
      <c r="B46" s="165" t="s">
        <v>829</v>
      </c>
      <c r="C46" s="173"/>
      <c r="D46" s="173"/>
      <c r="E46" s="173"/>
      <c r="F46" s="158" t="s">
        <v>770</v>
      </c>
      <c r="G46" s="173">
        <f>'1.sz.mell.'!C94</f>
        <v>0</v>
      </c>
      <c r="H46" s="173">
        <f>'1.sz.mell.'!D94</f>
        <v>0</v>
      </c>
      <c r="I46" s="173">
        <f>'1.sz.mell.'!E94</f>
        <v>0</v>
      </c>
    </row>
    <row r="47" spans="1:9" ht="12.75" customHeight="1">
      <c r="A47" s="137" t="s">
        <v>603</v>
      </c>
      <c r="B47" s="165" t="s">
        <v>832</v>
      </c>
      <c r="C47" s="173">
        <f>'1.sz.mell.'!C38</f>
        <v>10804</v>
      </c>
      <c r="D47" s="173">
        <f>'1.sz.mell.'!D38</f>
        <v>10804</v>
      </c>
      <c r="E47" s="173">
        <f>'1.sz.mell.'!E38</f>
        <v>3132</v>
      </c>
      <c r="F47" s="158" t="s">
        <v>771</v>
      </c>
      <c r="G47" s="173">
        <f>'1.sz.mell.'!C95</f>
        <v>0</v>
      </c>
      <c r="H47" s="173">
        <f>'1.sz.mell.'!D95</f>
        <v>0</v>
      </c>
      <c r="I47" s="173">
        <f>'1.sz.mell.'!E95</f>
        <v>0</v>
      </c>
    </row>
    <row r="48" spans="1:9" ht="12.75" customHeight="1">
      <c r="A48" s="137"/>
      <c r="B48" s="181" t="s">
        <v>851</v>
      </c>
      <c r="C48" s="173">
        <f>'1.sz.mell.'!C42</f>
        <v>10804</v>
      </c>
      <c r="D48" s="173">
        <f>'1.sz.mell.'!D42</f>
        <v>10804</v>
      </c>
      <c r="E48" s="173">
        <f>'1.sz.mell.'!E42</f>
        <v>3132</v>
      </c>
      <c r="F48" s="189" t="s">
        <v>877</v>
      </c>
      <c r="G48" s="173">
        <f>'1.sz.mell.'!C96</f>
        <v>10361</v>
      </c>
      <c r="H48" s="173">
        <f>'1.sz.mell.'!D96</f>
        <v>10361</v>
      </c>
      <c r="I48" s="173">
        <f>'1.sz.mell.'!E96</f>
        <v>10507</v>
      </c>
    </row>
    <row r="49" spans="1:9" ht="12.75" customHeight="1">
      <c r="A49" s="137" t="s">
        <v>604</v>
      </c>
      <c r="B49" s="165" t="s">
        <v>830</v>
      </c>
      <c r="C49" s="173">
        <f>'1.sz.mell.'!C46</f>
        <v>5019</v>
      </c>
      <c r="D49" s="173">
        <f>'1.sz.mell.'!D46</f>
        <v>5019</v>
      </c>
      <c r="E49" s="173">
        <f>'1.sz.mell.'!E46</f>
        <v>5019</v>
      </c>
      <c r="F49" s="158" t="s">
        <v>837</v>
      </c>
      <c r="G49" s="173">
        <f>'1.sz.mell.'!C97</f>
        <v>0</v>
      </c>
      <c r="H49" s="173">
        <f>'1.sz.mell.'!D97</f>
        <v>0</v>
      </c>
      <c r="I49" s="173">
        <f>'1.sz.mell.'!E97</f>
        <v>0</v>
      </c>
    </row>
    <row r="50" spans="1:9" ht="22.5" customHeight="1">
      <c r="A50" s="137" t="s">
        <v>605</v>
      </c>
      <c r="B50" s="165" t="s">
        <v>831</v>
      </c>
      <c r="C50" s="173"/>
      <c r="D50" s="173"/>
      <c r="E50" s="173"/>
      <c r="F50" s="158" t="s">
        <v>838</v>
      </c>
      <c r="G50" s="173">
        <f>'1.sz.mell.'!C98</f>
        <v>0</v>
      </c>
      <c r="H50" s="173">
        <f>'1.sz.mell.'!D98</f>
        <v>0</v>
      </c>
      <c r="I50" s="173">
        <f>'1.sz.mell.'!E98</f>
        <v>0</v>
      </c>
    </row>
    <row r="51" spans="1:9" ht="12.75" customHeight="1">
      <c r="A51" s="137" t="s">
        <v>606</v>
      </c>
      <c r="B51" s="165"/>
      <c r="C51" s="173"/>
      <c r="D51" s="173"/>
      <c r="E51" s="173"/>
      <c r="F51" s="150" t="s">
        <v>628</v>
      </c>
      <c r="G51" s="173">
        <f>'1.sz.mell.'!C101</f>
        <v>51399</v>
      </c>
      <c r="H51" s="173">
        <f>'1.sz.mell.'!D101</f>
        <v>0</v>
      </c>
      <c r="I51" s="173">
        <f>'1.sz.mell.'!E101</f>
        <v>0</v>
      </c>
    </row>
    <row r="52" spans="1:9" ht="12.75" customHeight="1" thickBot="1">
      <c r="A52" s="143" t="s">
        <v>607</v>
      </c>
      <c r="B52" s="139"/>
      <c r="C52" s="178"/>
      <c r="D52" s="178"/>
      <c r="E52" s="178"/>
      <c r="F52" s="140" t="s">
        <v>592</v>
      </c>
      <c r="G52" s="178"/>
      <c r="H52" s="178"/>
      <c r="I52" s="194"/>
    </row>
    <row r="53" spans="1:9" ht="15.75" customHeight="1" thickBot="1">
      <c r="A53" s="142" t="s">
        <v>608</v>
      </c>
      <c r="B53" s="168" t="s">
        <v>679</v>
      </c>
      <c r="C53" s="175">
        <f>+C40+C41+C42+C43+C44+C45+C46+C47+C50+C51+C52+C49</f>
        <v>156723</v>
      </c>
      <c r="D53" s="175">
        <f>+D40+D41+D42+D43+D44+D45+D46+D47+D50+D51+D52+D49</f>
        <v>152223</v>
      </c>
      <c r="E53" s="175">
        <f>+E40+E41+E42+E43+E44+E45+E46+E47+E50+E51+E52+E49</f>
        <v>123562</v>
      </c>
      <c r="F53" s="156" t="s">
        <v>680</v>
      </c>
      <c r="G53" s="175">
        <f>+G40+G41+G42+G51+G52</f>
        <v>169541</v>
      </c>
      <c r="H53" s="175">
        <f>+H40+H41+H42+H51+H52</f>
        <v>185705</v>
      </c>
      <c r="I53" s="175">
        <f>+I40+I41+I42+I51+I52</f>
        <v>155379</v>
      </c>
    </row>
    <row r="54" spans="1:9" ht="12.75" customHeight="1">
      <c r="A54" s="136" t="s">
        <v>609</v>
      </c>
      <c r="B54" s="182" t="s">
        <v>850</v>
      </c>
      <c r="C54" s="188">
        <f>+C55+C56+C57+C58+C59</f>
        <v>26985</v>
      </c>
      <c r="D54" s="188">
        <f>+D55+D56+D57+D58+D59</f>
        <v>26985</v>
      </c>
      <c r="E54" s="188">
        <f>+E55+E56+E57+E58+E59</f>
        <v>26985</v>
      </c>
      <c r="F54" s="150" t="s">
        <v>715</v>
      </c>
      <c r="G54" s="172">
        <f>'1.sz.mell.'!C114</f>
        <v>0</v>
      </c>
      <c r="H54" s="172">
        <f>'1.sz.mell.'!D114</f>
        <v>0</v>
      </c>
      <c r="I54" s="172">
        <f>'1.sz.mell.'!E114</f>
        <v>0</v>
      </c>
    </row>
    <row r="55" spans="1:9" ht="12.75" customHeight="1">
      <c r="A55" s="137" t="s">
        <v>610</v>
      </c>
      <c r="B55" s="183" t="s">
        <v>839</v>
      </c>
      <c r="C55" s="173">
        <v>26985</v>
      </c>
      <c r="D55" s="173">
        <v>26985</v>
      </c>
      <c r="E55" s="173">
        <v>26985</v>
      </c>
      <c r="F55" s="150" t="s">
        <v>719</v>
      </c>
      <c r="G55" s="173">
        <f>'1.sz.mell.'!C115</f>
        <v>0</v>
      </c>
      <c r="H55" s="173">
        <f>'1.sz.mell.'!D115</f>
        <v>0</v>
      </c>
      <c r="I55" s="173">
        <f>'1.sz.mell.'!E115</f>
        <v>0</v>
      </c>
    </row>
    <row r="56" spans="1:9" ht="12.75" customHeight="1">
      <c r="A56" s="136" t="s">
        <v>611</v>
      </c>
      <c r="B56" s="183" t="s">
        <v>840</v>
      </c>
      <c r="C56" s="173"/>
      <c r="D56" s="173"/>
      <c r="E56" s="173"/>
      <c r="F56" s="150" t="s">
        <v>685</v>
      </c>
      <c r="G56" s="173">
        <f>'1.sz.mell.'!C116</f>
        <v>0</v>
      </c>
      <c r="H56" s="173">
        <f>'1.sz.mell.'!D116</f>
        <v>0</v>
      </c>
      <c r="I56" s="173">
        <f>'1.sz.mell.'!E116</f>
        <v>0</v>
      </c>
    </row>
    <row r="57" spans="1:9" ht="12.75" customHeight="1">
      <c r="A57" s="137" t="s">
        <v>612</v>
      </c>
      <c r="B57" s="183" t="s">
        <v>841</v>
      </c>
      <c r="C57" s="173"/>
      <c r="D57" s="173"/>
      <c r="E57" s="173"/>
      <c r="F57" s="150" t="s">
        <v>686</v>
      </c>
      <c r="G57" s="173">
        <f>'1.sz.mell.'!C117</f>
        <v>720</v>
      </c>
      <c r="H57" s="173">
        <f>'1.sz.mell.'!D117</f>
        <v>19663</v>
      </c>
      <c r="I57" s="173">
        <f>'1.sz.mell.'!E117</f>
        <v>19663</v>
      </c>
    </row>
    <row r="58" spans="1:9" ht="12.75" customHeight="1">
      <c r="A58" s="136" t="s">
        <v>613</v>
      </c>
      <c r="B58" s="183" t="s">
        <v>842</v>
      </c>
      <c r="C58" s="173"/>
      <c r="D58" s="173"/>
      <c r="E58" s="173"/>
      <c r="F58" s="140" t="s">
        <v>813</v>
      </c>
      <c r="G58" s="173">
        <f>'1.sz.mell.'!C118</f>
        <v>0</v>
      </c>
      <c r="H58" s="173">
        <f>'1.sz.mell.'!D118</f>
        <v>0</v>
      </c>
      <c r="I58" s="173">
        <f>'1.sz.mell.'!E118</f>
        <v>0</v>
      </c>
    </row>
    <row r="59" spans="1:9" ht="12.75" customHeight="1">
      <c r="A59" s="137" t="s">
        <v>614</v>
      </c>
      <c r="B59" s="184" t="s">
        <v>843</v>
      </c>
      <c r="C59" s="173"/>
      <c r="D59" s="173"/>
      <c r="E59" s="173"/>
      <c r="F59" s="150" t="s">
        <v>720</v>
      </c>
      <c r="G59" s="173">
        <f>'1.sz.mell.'!C119</f>
        <v>23347</v>
      </c>
      <c r="H59" s="173">
        <f>'1.sz.mell.'!D119</f>
        <v>24273</v>
      </c>
      <c r="I59" s="173">
        <f>'1.sz.mell.'!E119</f>
        <v>24273</v>
      </c>
    </row>
    <row r="60" spans="1:9" ht="12.75" customHeight="1">
      <c r="A60" s="136" t="s">
        <v>615</v>
      </c>
      <c r="B60" s="185" t="s">
        <v>844</v>
      </c>
      <c r="C60" s="177">
        <f>+C61+C62+C63+C64+C65</f>
        <v>9900</v>
      </c>
      <c r="D60" s="177">
        <f>+D61+D62+D63+D64+D65</f>
        <v>9900</v>
      </c>
      <c r="E60" s="177">
        <f>+E61+E62+E63+E64+E65</f>
        <v>108339</v>
      </c>
      <c r="F60" s="154" t="s">
        <v>718</v>
      </c>
      <c r="G60" s="173">
        <f>'1.sz.mell.'!C120</f>
        <v>0</v>
      </c>
      <c r="H60" s="173">
        <f>'1.sz.mell.'!D120</f>
        <v>0</v>
      </c>
      <c r="I60" s="173">
        <f>'1.sz.mell.'!E120</f>
        <v>0</v>
      </c>
    </row>
    <row r="61" spans="1:9" ht="12.75" customHeight="1">
      <c r="A61" s="137" t="s">
        <v>616</v>
      </c>
      <c r="B61" s="184" t="s">
        <v>845</v>
      </c>
      <c r="C61" s="173">
        <f>'1.sz.mell.'!C61</f>
        <v>9900</v>
      </c>
      <c r="D61" s="173">
        <f>'1.sz.mell.'!D61</f>
        <v>9900</v>
      </c>
      <c r="E61" s="173">
        <f>'1.sz.mell.'!E61</f>
        <v>0</v>
      </c>
      <c r="F61" s="154" t="s">
        <v>852</v>
      </c>
      <c r="G61" s="173">
        <f>'1.sz.mell.'!C121</f>
        <v>0</v>
      </c>
      <c r="H61" s="173">
        <f>'1.sz.mell.'!D121</f>
        <v>0</v>
      </c>
      <c r="I61" s="192"/>
    </row>
    <row r="62" spans="1:9" ht="12.75" customHeight="1">
      <c r="A62" s="136" t="s">
        <v>617</v>
      </c>
      <c r="B62" s="184" t="s">
        <v>846</v>
      </c>
      <c r="C62" s="173"/>
      <c r="D62" s="173"/>
      <c r="E62" s="173"/>
      <c r="F62" s="159"/>
      <c r="G62" s="173"/>
      <c r="H62" s="173"/>
      <c r="I62" s="192"/>
    </row>
    <row r="63" spans="1:9" ht="12.75" customHeight="1">
      <c r="A63" s="137" t="s">
        <v>618</v>
      </c>
      <c r="B63" s="183" t="s">
        <v>847</v>
      </c>
      <c r="C63" s="173">
        <f>'1.sz.mell.'!C63</f>
        <v>0</v>
      </c>
      <c r="D63" s="173">
        <f>'1.sz.mell.'!D63</f>
        <v>0</v>
      </c>
      <c r="E63" s="173">
        <f>'1.sz.mell.'!E63</f>
        <v>108339</v>
      </c>
      <c r="F63" s="159"/>
      <c r="G63" s="173"/>
      <c r="H63" s="173"/>
      <c r="I63" s="192"/>
    </row>
    <row r="64" spans="1:9" ht="12.75" customHeight="1">
      <c r="A64" s="136" t="s">
        <v>619</v>
      </c>
      <c r="B64" s="186" t="s">
        <v>848</v>
      </c>
      <c r="C64" s="173"/>
      <c r="D64" s="173"/>
      <c r="E64" s="173"/>
      <c r="F64" s="155"/>
      <c r="G64" s="173"/>
      <c r="H64" s="173"/>
      <c r="I64" s="192"/>
    </row>
    <row r="65" spans="1:9" ht="12.75" customHeight="1" thickBot="1">
      <c r="A65" s="137" t="s">
        <v>620</v>
      </c>
      <c r="B65" s="187" t="s">
        <v>849</v>
      </c>
      <c r="C65" s="173"/>
      <c r="D65" s="173"/>
      <c r="E65" s="173"/>
      <c r="F65" s="159"/>
      <c r="G65" s="173"/>
      <c r="H65" s="173"/>
      <c r="I65" s="192"/>
    </row>
    <row r="66" spans="1:9" ht="21.75" customHeight="1" thickBot="1">
      <c r="A66" s="142" t="s">
        <v>621</v>
      </c>
      <c r="B66" s="168" t="s">
        <v>866</v>
      </c>
      <c r="C66" s="175">
        <f>+C54+C60</f>
        <v>36885</v>
      </c>
      <c r="D66" s="175">
        <f>+D54+D60</f>
        <v>36885</v>
      </c>
      <c r="E66" s="175">
        <f>+E54+E60</f>
        <v>135324</v>
      </c>
      <c r="F66" s="156" t="s">
        <v>867</v>
      </c>
      <c r="G66" s="175">
        <f>SUM(G54:G65)</f>
        <v>24067</v>
      </c>
      <c r="H66" s="175">
        <f>SUM(H54:H65)</f>
        <v>43936</v>
      </c>
      <c r="I66" s="175">
        <f>SUM(I54:I65)</f>
        <v>43936</v>
      </c>
    </row>
    <row r="67" spans="1:9" ht="18" customHeight="1" thickBot="1">
      <c r="A67" s="142" t="s">
        <v>622</v>
      </c>
      <c r="B67" s="169" t="s">
        <v>864</v>
      </c>
      <c r="C67" s="175">
        <f>+C53+C66</f>
        <v>193608</v>
      </c>
      <c r="D67" s="175">
        <f>+D53+D66</f>
        <v>189108</v>
      </c>
      <c r="E67" s="175">
        <f>+E53+E66</f>
        <v>258886</v>
      </c>
      <c r="F67" s="157" t="s">
        <v>868</v>
      </c>
      <c r="G67" s="175">
        <f>+G53+G66</f>
        <v>193608</v>
      </c>
      <c r="H67" s="175">
        <f>+H53+H66</f>
        <v>229641</v>
      </c>
      <c r="I67" s="175">
        <f>+I53+I66</f>
        <v>199315</v>
      </c>
    </row>
    <row r="68" spans="1:9" ht="18" customHeight="1" thickBot="1">
      <c r="A68" s="142" t="s">
        <v>623</v>
      </c>
      <c r="B68" s="168" t="s">
        <v>809</v>
      </c>
      <c r="C68" s="160"/>
      <c r="D68" s="160"/>
      <c r="E68" s="160"/>
      <c r="F68" s="156" t="s">
        <v>815</v>
      </c>
      <c r="G68" s="161"/>
      <c r="H68" s="161"/>
      <c r="I68" s="195"/>
    </row>
    <row r="69" spans="1:9" ht="13.5" thickBot="1">
      <c r="A69" s="142" t="s">
        <v>624</v>
      </c>
      <c r="B69" s="170" t="s">
        <v>865</v>
      </c>
      <c r="C69" s="145">
        <f>+C67+C68</f>
        <v>193608</v>
      </c>
      <c r="D69" s="145">
        <f>+D67+D68</f>
        <v>189108</v>
      </c>
      <c r="E69" s="145">
        <f>+E67+E68</f>
        <v>258886</v>
      </c>
      <c r="F69" s="151" t="s">
        <v>869</v>
      </c>
      <c r="G69" s="145">
        <f>+G67+G68</f>
        <v>193608</v>
      </c>
      <c r="H69" s="145">
        <f>+H67+H68</f>
        <v>229641</v>
      </c>
      <c r="I69" s="145">
        <f>+I67+I68</f>
        <v>199315</v>
      </c>
    </row>
    <row r="70" spans="1:9" ht="13.5" thickBot="1">
      <c r="A70" s="142" t="s">
        <v>673</v>
      </c>
      <c r="B70" s="170" t="s">
        <v>879</v>
      </c>
      <c r="C70" s="145">
        <f>SUM(C69,C30)</f>
        <v>1866795</v>
      </c>
      <c r="D70" s="145">
        <f>SUM(D69,D30)</f>
        <v>1929482</v>
      </c>
      <c r="E70" s="145">
        <f>SUM(E69,E30)</f>
        <v>1979270</v>
      </c>
      <c r="F70" s="151" t="s">
        <v>880</v>
      </c>
      <c r="G70" s="145">
        <f>SUM(G69,G30)</f>
        <v>1866795</v>
      </c>
      <c r="H70" s="145">
        <f>SUM(H69,H30)</f>
        <v>1929482</v>
      </c>
      <c r="I70" s="145">
        <f>SUM(I69,I30)</f>
        <v>1834249</v>
      </c>
    </row>
    <row r="71" spans="1:9" ht="13.5" thickBot="1">
      <c r="A71" s="142" t="s">
        <v>674</v>
      </c>
      <c r="B71" s="170" t="s">
        <v>690</v>
      </c>
      <c r="C71" s="145">
        <f>IF(C53-G53&lt;0,G53-C53,"-")</f>
        <v>12818</v>
      </c>
      <c r="D71" s="145">
        <f>IF(D53-H53&lt;0,H53-D53,"-")</f>
        <v>33482</v>
      </c>
      <c r="E71" s="145">
        <f>IF(E53-I53&lt;0,I53-E53,"-")</f>
        <v>31817</v>
      </c>
      <c r="F71" s="151" t="s">
        <v>691</v>
      </c>
      <c r="G71" s="145" t="str">
        <f>IF(C53-G53&gt;0,C53-G53,"-")</f>
        <v>-</v>
      </c>
      <c r="H71" s="145" t="str">
        <f>IF(D53-H53&gt;0,D53-H53,"-")</f>
        <v>-</v>
      </c>
      <c r="I71" s="145" t="str">
        <f>IF(E53-I53&gt;0,E53-I53,"-")</f>
        <v>-</v>
      </c>
    </row>
    <row r="72" spans="1:9" ht="13.5" thickBot="1">
      <c r="A72" s="142" t="s">
        <v>675</v>
      </c>
      <c r="B72" s="170" t="s">
        <v>817</v>
      </c>
      <c r="C72" s="145">
        <f>IF(C53+C54-G67&lt;0,G67-(C53+C54),"-")</f>
        <v>9900</v>
      </c>
      <c r="D72" s="145">
        <f>IF(D53+D54-H67&lt;0,H67-(D53+D54),"-")</f>
        <v>50433</v>
      </c>
      <c r="E72" s="145">
        <f>IF(E53+E54-I67&lt;0,I67-(E53+E54),"-")</f>
        <v>48768</v>
      </c>
      <c r="F72" s="151" t="s">
        <v>818</v>
      </c>
      <c r="G72" s="145" t="str">
        <f>IF(C53+C54-G67&gt;0,C53+C54-G67,"-")</f>
        <v>-</v>
      </c>
      <c r="H72" s="145" t="str">
        <f>IF(D53+D54-H67&gt;0,D53+D54-H67,"-")</f>
        <v>-</v>
      </c>
      <c r="I72" s="145" t="str">
        <f>IF(E53+E54-I67&gt;0,E53+E54-I67,"-")</f>
        <v>-</v>
      </c>
    </row>
  </sheetData>
  <sheetProtection selectLockedCells="1" selectUnlockedCells="1"/>
  <mergeCells count="2">
    <mergeCell ref="A3:A4"/>
    <mergeCell ref="A37:A3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headerFooter alignWithMargins="0">
    <oddHeader xml:space="preserve">&amp;R&amp;"Times New Roman CE,Félkövér dőlt"&amp;11 Z2. sz. melléklet </oddHeader>
  </headerFooter>
  <rowBreaks count="1" manualBreakCount="1">
    <brk id="34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208"/>
  <sheetViews>
    <sheetView zoomScaleSheetLayoutView="100" zoomScalePageLayoutView="0" workbookViewId="0" topLeftCell="A97">
      <selection activeCell="A2" sqref="A2:H2"/>
    </sheetView>
  </sheetViews>
  <sheetFormatPr defaultColWidth="10.625" defaultRowHeight="12.75"/>
  <cols>
    <col min="1" max="1" width="5.625" style="196" customWidth="1"/>
    <col min="2" max="2" width="4.875" style="196" customWidth="1"/>
    <col min="3" max="3" width="6.125" style="197" customWidth="1"/>
    <col min="4" max="4" width="7.00390625" style="197" customWidth="1"/>
    <col min="5" max="5" width="66.375" style="197" customWidth="1"/>
    <col min="6" max="6" width="17.375" style="198" bestFit="1" customWidth="1"/>
    <col min="7" max="7" width="16.375" style="197" customWidth="1"/>
    <col min="8" max="8" width="17.375" style="198" customWidth="1"/>
    <col min="9" max="9" width="17.00390625" style="197" customWidth="1"/>
    <col min="10" max="10" width="13.50390625" style="197" bestFit="1" customWidth="1"/>
    <col min="11" max="12" width="10.625" style="197" customWidth="1"/>
    <col min="13" max="14" width="14.875" style="197" bestFit="1" customWidth="1"/>
    <col min="15" max="16384" width="10.625" style="197" customWidth="1"/>
  </cols>
  <sheetData>
    <row r="1" spans="7:8" ht="16.5" thickBot="1">
      <c r="G1" s="199"/>
      <c r="H1" s="199" t="s">
        <v>469</v>
      </c>
    </row>
    <row r="2" spans="1:8" ht="15.75">
      <c r="A2" s="1301" t="s">
        <v>918</v>
      </c>
      <c r="B2" s="1302"/>
      <c r="C2" s="1302"/>
      <c r="D2" s="1302"/>
      <c r="E2" s="1302"/>
      <c r="F2" s="1302"/>
      <c r="G2" s="1302"/>
      <c r="H2" s="1302"/>
    </row>
    <row r="3" spans="1:8" ht="15.75">
      <c r="A3" s="1303" t="s">
        <v>919</v>
      </c>
      <c r="B3" s="1304"/>
      <c r="C3" s="1304"/>
      <c r="D3" s="1304"/>
      <c r="E3" s="1304"/>
      <c r="F3" s="1304"/>
      <c r="G3" s="1304"/>
      <c r="H3" s="1304"/>
    </row>
    <row r="4" spans="1:8" ht="16.5" thickBot="1">
      <c r="A4" s="1305" t="s">
        <v>920</v>
      </c>
      <c r="B4" s="1306"/>
      <c r="C4" s="1306"/>
      <c r="D4" s="1306"/>
      <c r="E4" s="1306"/>
      <c r="F4" s="1306"/>
      <c r="G4" s="1306"/>
      <c r="H4" s="1306"/>
    </row>
    <row r="5" spans="1:8" ht="15.75">
      <c r="A5" s="1307" t="s">
        <v>921</v>
      </c>
      <c r="B5" s="1308"/>
      <c r="C5" s="1308"/>
      <c r="D5" s="1308"/>
      <c r="E5" s="200"/>
      <c r="F5" s="201"/>
      <c r="H5" s="200"/>
    </row>
    <row r="6" spans="1:8" ht="16.5" thickBot="1">
      <c r="A6" s="1308"/>
      <c r="B6" s="1308"/>
      <c r="C6" s="1308"/>
      <c r="D6" s="1308"/>
      <c r="E6" s="202"/>
      <c r="F6" s="203"/>
      <c r="G6" s="202" t="s">
        <v>922</v>
      </c>
      <c r="H6" s="202"/>
    </row>
    <row r="7" spans="1:8" ht="15.75" customHeight="1">
      <c r="A7" s="1318" t="s">
        <v>923</v>
      </c>
      <c r="B7" s="1286" t="s">
        <v>924</v>
      </c>
      <c r="C7" s="1284" t="s">
        <v>925</v>
      </c>
      <c r="D7" s="1318" t="s">
        <v>926</v>
      </c>
      <c r="E7" s="204" t="s">
        <v>927</v>
      </c>
      <c r="F7" s="1309" t="s">
        <v>928</v>
      </c>
      <c r="G7" s="1312" t="s">
        <v>1178</v>
      </c>
      <c r="H7" s="1309" t="s">
        <v>1176</v>
      </c>
    </row>
    <row r="8" spans="1:8" ht="15.75">
      <c r="A8" s="1319"/>
      <c r="B8" s="1287"/>
      <c r="C8" s="1285"/>
      <c r="D8" s="1282"/>
      <c r="E8" s="205" t="s">
        <v>929</v>
      </c>
      <c r="F8" s="1310"/>
      <c r="G8" s="1313"/>
      <c r="H8" s="1310"/>
    </row>
    <row r="9" spans="1:8" ht="15.75">
      <c r="A9" s="1319"/>
      <c r="B9" s="1287"/>
      <c r="C9" s="1285"/>
      <c r="D9" s="1282"/>
      <c r="E9" s="205" t="s">
        <v>930</v>
      </c>
      <c r="F9" s="1310"/>
      <c r="G9" s="1313"/>
      <c r="H9" s="1310"/>
    </row>
    <row r="10" spans="1:8" ht="16.5" thickBot="1">
      <c r="A10" s="1288"/>
      <c r="B10" s="1283"/>
      <c r="C10" s="1281"/>
      <c r="D10" s="1274"/>
      <c r="E10" s="312" t="s">
        <v>931</v>
      </c>
      <c r="F10" s="1311"/>
      <c r="G10" s="1314"/>
      <c r="H10" s="1311"/>
    </row>
    <row r="11" spans="1:8" ht="15.75">
      <c r="A11" s="206">
        <v>102</v>
      </c>
      <c r="B11" s="207"/>
      <c r="C11" s="263"/>
      <c r="D11" s="752"/>
      <c r="E11" s="209" t="s">
        <v>932</v>
      </c>
      <c r="F11" s="270"/>
      <c r="G11" s="270"/>
      <c r="H11" s="753"/>
    </row>
    <row r="12" spans="1:8" ht="15.75">
      <c r="A12" s="206"/>
      <c r="B12" s="207"/>
      <c r="C12" s="263"/>
      <c r="D12" s="752"/>
      <c r="E12" s="210" t="s">
        <v>933</v>
      </c>
      <c r="F12" s="270"/>
      <c r="G12" s="270"/>
      <c r="H12" s="753"/>
    </row>
    <row r="13" spans="1:9" ht="15.75">
      <c r="A13" s="206"/>
      <c r="B13" s="207"/>
      <c r="C13" s="263">
        <v>1</v>
      </c>
      <c r="D13" s="752"/>
      <c r="E13" s="210" t="s">
        <v>934</v>
      </c>
      <c r="F13" s="270">
        <v>48902</v>
      </c>
      <c r="G13" s="270">
        <v>50751</v>
      </c>
      <c r="H13" s="753">
        <v>58271</v>
      </c>
      <c r="I13" s="211"/>
    </row>
    <row r="14" spans="1:9" ht="15.75">
      <c r="A14" s="206"/>
      <c r="B14" s="207"/>
      <c r="C14" s="263">
        <v>3</v>
      </c>
      <c r="D14" s="752"/>
      <c r="E14" s="210" t="s">
        <v>935</v>
      </c>
      <c r="F14" s="270">
        <v>1611</v>
      </c>
      <c r="G14" s="270">
        <v>825</v>
      </c>
      <c r="H14" s="753">
        <v>1552</v>
      </c>
      <c r="I14" s="211"/>
    </row>
    <row r="15" spans="1:9" ht="15.75">
      <c r="A15" s="206"/>
      <c r="B15" s="207"/>
      <c r="C15" s="263">
        <v>7</v>
      </c>
      <c r="D15" s="752"/>
      <c r="E15" s="210" t="s">
        <v>936</v>
      </c>
      <c r="F15" s="270">
        <v>1374</v>
      </c>
      <c r="G15" s="270">
        <v>1374</v>
      </c>
      <c r="H15" s="753">
        <v>1291</v>
      </c>
      <c r="I15" s="211"/>
    </row>
    <row r="16" spans="1:9" s="216" customFormat="1" ht="15.75">
      <c r="A16" s="212"/>
      <c r="B16" s="213"/>
      <c r="C16" s="741"/>
      <c r="D16" s="754"/>
      <c r="E16" s="214" t="s">
        <v>937</v>
      </c>
      <c r="F16" s="314">
        <f>SUM(F13:F15)</f>
        <v>51887</v>
      </c>
      <c r="G16" s="314">
        <f>SUM(G13:G15)</f>
        <v>52950</v>
      </c>
      <c r="H16" s="314">
        <f>SUM(H13:H15)</f>
        <v>61114</v>
      </c>
      <c r="I16" s="215"/>
    </row>
    <row r="17" spans="1:9" ht="15.75">
      <c r="A17" s="206"/>
      <c r="B17" s="207">
        <v>1</v>
      </c>
      <c r="C17" s="263"/>
      <c r="D17" s="752"/>
      <c r="E17" s="209" t="s">
        <v>938</v>
      </c>
      <c r="F17" s="270"/>
      <c r="G17" s="270">
        <v>0</v>
      </c>
      <c r="H17" s="753">
        <v>0</v>
      </c>
      <c r="I17" s="211"/>
    </row>
    <row r="18" spans="1:8" ht="15.75">
      <c r="A18" s="206"/>
      <c r="B18" s="207"/>
      <c r="C18" s="263">
        <v>1</v>
      </c>
      <c r="D18" s="752"/>
      <c r="E18" s="210" t="s">
        <v>934</v>
      </c>
      <c r="F18" s="270">
        <v>28060</v>
      </c>
      <c r="G18" s="270">
        <v>28060</v>
      </c>
      <c r="H18" s="753">
        <v>28861</v>
      </c>
    </row>
    <row r="19" spans="1:8" ht="15.75">
      <c r="A19" s="206"/>
      <c r="B19" s="207"/>
      <c r="C19" s="263">
        <v>2</v>
      </c>
      <c r="D19" s="752"/>
      <c r="E19" s="210" t="s">
        <v>935</v>
      </c>
      <c r="F19" s="270">
        <v>0</v>
      </c>
      <c r="G19" s="270">
        <v>440</v>
      </c>
      <c r="H19" s="753">
        <v>440</v>
      </c>
    </row>
    <row r="20" spans="1:8" ht="15.75">
      <c r="A20" s="206"/>
      <c r="B20" s="207"/>
      <c r="C20" s="263">
        <v>7</v>
      </c>
      <c r="D20" s="752"/>
      <c r="E20" s="210" t="s">
        <v>936</v>
      </c>
      <c r="F20" s="270">
        <v>1264</v>
      </c>
      <c r="G20" s="270">
        <v>1264</v>
      </c>
      <c r="H20" s="753">
        <v>1263</v>
      </c>
    </row>
    <row r="21" spans="1:8" s="216" customFormat="1" ht="15.75">
      <c r="A21" s="212"/>
      <c r="B21" s="213"/>
      <c r="C21" s="741"/>
      <c r="D21" s="754"/>
      <c r="E21" s="214" t="s">
        <v>940</v>
      </c>
      <c r="F21" s="314">
        <f>SUM(F18:F20)</f>
        <v>29324</v>
      </c>
      <c r="G21" s="314">
        <f>SUM(G18:G20)</f>
        <v>29764</v>
      </c>
      <c r="H21" s="314">
        <f>SUM(H18:H20)</f>
        <v>30564</v>
      </c>
    </row>
    <row r="22" spans="1:8" s="220" customFormat="1" ht="15.75">
      <c r="A22" s="217"/>
      <c r="B22" s="218">
        <v>2</v>
      </c>
      <c r="C22" s="742"/>
      <c r="D22" s="756"/>
      <c r="E22" s="219" t="s">
        <v>941</v>
      </c>
      <c r="F22" s="315"/>
      <c r="G22" s="315">
        <v>0</v>
      </c>
      <c r="H22" s="757">
        <v>0</v>
      </c>
    </row>
    <row r="23" spans="1:8" ht="15.75">
      <c r="A23" s="206"/>
      <c r="B23" s="207"/>
      <c r="C23" s="263">
        <v>1</v>
      </c>
      <c r="D23" s="752"/>
      <c r="E23" s="210" t="s">
        <v>934</v>
      </c>
      <c r="F23" s="270">
        <v>9400</v>
      </c>
      <c r="G23" s="270">
        <v>8900</v>
      </c>
      <c r="H23" s="753">
        <v>8982</v>
      </c>
    </row>
    <row r="24" spans="1:8" ht="15.75">
      <c r="A24" s="206"/>
      <c r="B24" s="207"/>
      <c r="C24" s="263">
        <v>2</v>
      </c>
      <c r="D24" s="752"/>
      <c r="E24" s="210" t="s">
        <v>939</v>
      </c>
      <c r="F24" s="270">
        <v>0</v>
      </c>
      <c r="G24" s="270">
        <v>206</v>
      </c>
      <c r="H24" s="753">
        <v>206</v>
      </c>
    </row>
    <row r="25" spans="1:8" ht="15.75">
      <c r="A25" s="206"/>
      <c r="B25" s="207"/>
      <c r="C25" s="263">
        <v>3</v>
      </c>
      <c r="D25" s="752"/>
      <c r="E25" s="210" t="s">
        <v>935</v>
      </c>
      <c r="F25" s="270">
        <v>18385</v>
      </c>
      <c r="G25" s="270">
        <v>19282</v>
      </c>
      <c r="H25" s="753">
        <v>17966</v>
      </c>
    </row>
    <row r="26" spans="1:8" ht="15.75">
      <c r="A26" s="206"/>
      <c r="B26" s="207"/>
      <c r="C26" s="263">
        <v>7</v>
      </c>
      <c r="D26" s="752"/>
      <c r="E26" s="210" t="s">
        <v>936</v>
      </c>
      <c r="F26" s="270">
        <v>2299</v>
      </c>
      <c r="G26" s="270">
        <v>2299</v>
      </c>
      <c r="H26" s="753">
        <v>2299</v>
      </c>
    </row>
    <row r="27" spans="1:8" ht="15.75">
      <c r="A27" s="221"/>
      <c r="B27" s="222"/>
      <c r="C27" s="743">
        <v>9</v>
      </c>
      <c r="D27" s="758"/>
      <c r="E27" s="223" t="s">
        <v>942</v>
      </c>
      <c r="F27" s="316">
        <v>0</v>
      </c>
      <c r="G27" s="316">
        <v>0</v>
      </c>
      <c r="H27" s="759">
        <v>1700</v>
      </c>
    </row>
    <row r="28" spans="1:8" s="216" customFormat="1" ht="16.5" thickBot="1">
      <c r="A28" s="224"/>
      <c r="B28" s="225"/>
      <c r="C28" s="744"/>
      <c r="D28" s="760"/>
      <c r="E28" s="226" t="s">
        <v>943</v>
      </c>
      <c r="F28" s="317">
        <f>SUM(F23:F27)</f>
        <v>30084</v>
      </c>
      <c r="G28" s="317">
        <f>SUM(G23:G27)</f>
        <v>30687</v>
      </c>
      <c r="H28" s="317">
        <f>SUM(H23:H27)</f>
        <v>31153</v>
      </c>
    </row>
    <row r="29" spans="1:8" ht="15.75">
      <c r="A29" s="227"/>
      <c r="B29" s="228">
        <v>3</v>
      </c>
      <c r="C29" s="261"/>
      <c r="D29" s="761"/>
      <c r="E29" s="229" t="s">
        <v>944</v>
      </c>
      <c r="F29" s="313"/>
      <c r="G29" s="313">
        <v>0</v>
      </c>
      <c r="H29" s="762">
        <v>0</v>
      </c>
    </row>
    <row r="30" spans="1:8" ht="15.75">
      <c r="A30" s="206"/>
      <c r="B30" s="207"/>
      <c r="C30" s="263">
        <v>1</v>
      </c>
      <c r="D30" s="752"/>
      <c r="E30" s="210" t="s">
        <v>934</v>
      </c>
      <c r="F30" s="270">
        <v>39748</v>
      </c>
      <c r="G30" s="270">
        <v>0</v>
      </c>
      <c r="H30" s="753">
        <v>0</v>
      </c>
    </row>
    <row r="31" spans="1:8" ht="15.75">
      <c r="A31" s="206"/>
      <c r="B31" s="207"/>
      <c r="C31" s="745">
        <v>3</v>
      </c>
      <c r="D31" s="763"/>
      <c r="E31" s="230" t="s">
        <v>935</v>
      </c>
      <c r="F31" s="270">
        <v>2526</v>
      </c>
      <c r="G31" s="270">
        <v>0</v>
      </c>
      <c r="H31" s="753">
        <v>0</v>
      </c>
    </row>
    <row r="32" spans="1:8" ht="15.75">
      <c r="A32" s="206"/>
      <c r="B32" s="207"/>
      <c r="C32" s="263">
        <v>7</v>
      </c>
      <c r="D32" s="752"/>
      <c r="E32" s="210" t="s">
        <v>936</v>
      </c>
      <c r="F32" s="270">
        <v>1870</v>
      </c>
      <c r="G32" s="270">
        <v>0</v>
      </c>
      <c r="H32" s="753">
        <v>0</v>
      </c>
    </row>
    <row r="33" spans="1:8" s="216" customFormat="1" ht="15.75">
      <c r="A33" s="212"/>
      <c r="B33" s="213"/>
      <c r="C33" s="741"/>
      <c r="D33" s="754"/>
      <c r="E33" s="214" t="s">
        <v>945</v>
      </c>
      <c r="F33" s="314">
        <f>SUM(F30:F32)</f>
        <v>44144</v>
      </c>
      <c r="G33" s="314">
        <f>SUM(G30:G32)</f>
        <v>0</v>
      </c>
      <c r="H33" s="314">
        <f>SUM(H30:H32)</f>
        <v>0</v>
      </c>
    </row>
    <row r="34" spans="1:8" ht="15.75">
      <c r="A34" s="231"/>
      <c r="B34" s="232">
        <v>4</v>
      </c>
      <c r="C34" s="746"/>
      <c r="D34" s="764"/>
      <c r="E34" s="233" t="s">
        <v>946</v>
      </c>
      <c r="F34" s="318"/>
      <c r="G34" s="318">
        <v>0</v>
      </c>
      <c r="H34" s="765">
        <v>0</v>
      </c>
    </row>
    <row r="35" spans="1:8" s="234" customFormat="1" ht="15.75">
      <c r="A35" s="206"/>
      <c r="B35" s="207"/>
      <c r="C35" s="263">
        <v>1</v>
      </c>
      <c r="D35" s="752"/>
      <c r="E35" s="210" t="s">
        <v>934</v>
      </c>
      <c r="F35" s="270">
        <v>1358</v>
      </c>
      <c r="G35" s="270">
        <v>1097</v>
      </c>
      <c r="H35" s="753">
        <v>1089</v>
      </c>
    </row>
    <row r="36" spans="1:9" s="234" customFormat="1" ht="15.75">
      <c r="A36" s="235"/>
      <c r="B36" s="236"/>
      <c r="C36" s="747">
        <v>3</v>
      </c>
      <c r="D36" s="763"/>
      <c r="E36" s="766" t="s">
        <v>935</v>
      </c>
      <c r="F36" s="319">
        <v>11425</v>
      </c>
      <c r="G36" s="319">
        <v>12340</v>
      </c>
      <c r="H36" s="767">
        <v>12372</v>
      </c>
      <c r="I36" s="237"/>
    </row>
    <row r="37" spans="1:8" ht="15.75">
      <c r="A37" s="206"/>
      <c r="B37" s="207"/>
      <c r="C37" s="745">
        <v>6</v>
      </c>
      <c r="D37" s="763"/>
      <c r="E37" s="230" t="s">
        <v>947</v>
      </c>
      <c r="F37" s="270">
        <v>2981</v>
      </c>
      <c r="G37" s="270">
        <v>2981</v>
      </c>
      <c r="H37" s="753">
        <v>1247</v>
      </c>
    </row>
    <row r="38" spans="1:8" ht="15.75">
      <c r="A38" s="206"/>
      <c r="B38" s="207"/>
      <c r="C38" s="263">
        <v>7</v>
      </c>
      <c r="D38" s="752"/>
      <c r="E38" s="210" t="s">
        <v>936</v>
      </c>
      <c r="F38" s="270">
        <v>575</v>
      </c>
      <c r="G38" s="270">
        <v>575</v>
      </c>
      <c r="H38" s="753">
        <v>575</v>
      </c>
    </row>
    <row r="39" spans="1:8" ht="15.75">
      <c r="A39" s="221"/>
      <c r="B39" s="222"/>
      <c r="C39" s="743">
        <v>9</v>
      </c>
      <c r="D39" s="758"/>
      <c r="E39" s="223" t="s">
        <v>942</v>
      </c>
      <c r="F39" s="316">
        <v>0</v>
      </c>
      <c r="G39" s="316">
        <v>0</v>
      </c>
      <c r="H39" s="759">
        <v>900</v>
      </c>
    </row>
    <row r="40" spans="1:8" s="216" customFormat="1" ht="15.75">
      <c r="A40" s="221"/>
      <c r="B40" s="222"/>
      <c r="C40" s="741"/>
      <c r="D40" s="768"/>
      <c r="E40" s="238" t="s">
        <v>948</v>
      </c>
      <c r="F40" s="320">
        <f>SUM(F35:F39)</f>
        <v>16339</v>
      </c>
      <c r="G40" s="320">
        <f>SUM(G35:G39)</f>
        <v>16993</v>
      </c>
      <c r="H40" s="320">
        <f>SUM(H35:H39)</f>
        <v>16183</v>
      </c>
    </row>
    <row r="41" spans="1:8" ht="15.75">
      <c r="A41" s="206"/>
      <c r="B41" s="207">
        <v>5</v>
      </c>
      <c r="C41" s="263"/>
      <c r="D41" s="752"/>
      <c r="E41" s="209" t="s">
        <v>949</v>
      </c>
      <c r="F41" s="270"/>
      <c r="G41" s="270">
        <v>0</v>
      </c>
      <c r="H41" s="753">
        <v>0</v>
      </c>
    </row>
    <row r="42" spans="1:8" ht="15.75">
      <c r="A42" s="206"/>
      <c r="B42" s="207"/>
      <c r="C42" s="263">
        <v>1</v>
      </c>
      <c r="D42" s="752"/>
      <c r="E42" s="210" t="s">
        <v>934</v>
      </c>
      <c r="F42" s="270">
        <v>700</v>
      </c>
      <c r="G42" s="270">
        <v>700</v>
      </c>
      <c r="H42" s="753">
        <v>927</v>
      </c>
    </row>
    <row r="43" spans="1:9" s="234" customFormat="1" ht="15.75">
      <c r="A43" s="235"/>
      <c r="B43" s="236"/>
      <c r="C43" s="747">
        <v>3</v>
      </c>
      <c r="D43" s="763"/>
      <c r="E43" s="766" t="s">
        <v>935</v>
      </c>
      <c r="F43" s="319">
        <v>0</v>
      </c>
      <c r="G43" s="319">
        <v>320</v>
      </c>
      <c r="H43" s="767">
        <v>320</v>
      </c>
      <c r="I43" s="237"/>
    </row>
    <row r="44" spans="1:8" ht="15.75">
      <c r="A44" s="206"/>
      <c r="B44" s="207"/>
      <c r="C44" s="263">
        <v>7</v>
      </c>
      <c r="D44" s="752"/>
      <c r="E44" s="210" t="s">
        <v>936</v>
      </c>
      <c r="F44" s="270">
        <v>274</v>
      </c>
      <c r="G44" s="270">
        <v>274</v>
      </c>
      <c r="H44" s="753">
        <v>274</v>
      </c>
    </row>
    <row r="45" spans="1:8" s="216" customFormat="1" ht="15.75">
      <c r="A45" s="212"/>
      <c r="B45" s="213"/>
      <c r="C45" s="741"/>
      <c r="D45" s="754"/>
      <c r="E45" s="214" t="s">
        <v>950</v>
      </c>
      <c r="F45" s="314">
        <f>SUM(F42:F44)</f>
        <v>974</v>
      </c>
      <c r="G45" s="314">
        <f>SUM(G42:G44)</f>
        <v>1294</v>
      </c>
      <c r="H45" s="314">
        <f>SUM(H42:H44)</f>
        <v>1521</v>
      </c>
    </row>
    <row r="46" spans="1:8" ht="15.75">
      <c r="A46" s="206"/>
      <c r="B46" s="207">
        <v>6</v>
      </c>
      <c r="C46" s="263"/>
      <c r="D46" s="752"/>
      <c r="E46" s="209" t="s">
        <v>951</v>
      </c>
      <c r="F46" s="270"/>
      <c r="G46" s="270">
        <v>0</v>
      </c>
      <c r="H46" s="753">
        <v>0</v>
      </c>
    </row>
    <row r="47" spans="1:8" ht="15.75">
      <c r="A47" s="206"/>
      <c r="B47" s="207"/>
      <c r="C47" s="263">
        <v>1</v>
      </c>
      <c r="D47" s="752"/>
      <c r="E47" s="210" t="s">
        <v>934</v>
      </c>
      <c r="F47" s="270">
        <v>14807</v>
      </c>
      <c r="G47" s="270">
        <v>20807</v>
      </c>
      <c r="H47" s="753">
        <v>19713</v>
      </c>
    </row>
    <row r="48" spans="1:8" ht="15.75">
      <c r="A48" s="221"/>
      <c r="B48" s="222"/>
      <c r="C48" s="263">
        <v>7</v>
      </c>
      <c r="D48" s="758"/>
      <c r="E48" s="223" t="s">
        <v>936</v>
      </c>
      <c r="F48" s="316">
        <v>3392</v>
      </c>
      <c r="G48" s="316">
        <v>3392</v>
      </c>
      <c r="H48" s="759">
        <v>3392</v>
      </c>
    </row>
    <row r="49" spans="1:8" s="216" customFormat="1" ht="16.5" thickBot="1">
      <c r="A49" s="206"/>
      <c r="B49" s="207"/>
      <c r="C49" s="748"/>
      <c r="D49" s="769"/>
      <c r="E49" s="209" t="s">
        <v>952</v>
      </c>
      <c r="F49" s="287">
        <f>SUM(F47:F48)</f>
        <v>18199</v>
      </c>
      <c r="G49" s="287">
        <f>SUM(G47:G48)</f>
        <v>24199</v>
      </c>
      <c r="H49" s="287">
        <f>SUM(H47:H48)</f>
        <v>23105</v>
      </c>
    </row>
    <row r="50" spans="1:8" s="216" customFormat="1" ht="16.5" thickBot="1">
      <c r="A50" s="239"/>
      <c r="B50" s="240"/>
      <c r="C50" s="240"/>
      <c r="D50" s="770"/>
      <c r="E50" s="241" t="s">
        <v>953</v>
      </c>
      <c r="F50" s="289">
        <f>F45+F40+F33+F28+F21+F16+F49</f>
        <v>190951</v>
      </c>
      <c r="G50" s="289">
        <f>G45+G40+G33+G28+G21+G16+G49</f>
        <v>155887</v>
      </c>
      <c r="H50" s="289">
        <f>H45+H40+H33+H28+H21+H16+H49</f>
        <v>163640</v>
      </c>
    </row>
    <row r="51" spans="1:8" ht="15.75">
      <c r="A51" s="206">
        <v>103</v>
      </c>
      <c r="B51" s="207"/>
      <c r="C51" s="263"/>
      <c r="D51" s="752"/>
      <c r="E51" s="209" t="s">
        <v>954</v>
      </c>
      <c r="F51" s="270"/>
      <c r="G51" s="270">
        <v>0</v>
      </c>
      <c r="H51" s="753">
        <v>0</v>
      </c>
    </row>
    <row r="52" spans="1:9" ht="15.75">
      <c r="A52" s="206"/>
      <c r="B52" s="207"/>
      <c r="C52" s="263">
        <v>1</v>
      </c>
      <c r="D52" s="752"/>
      <c r="E52" s="210" t="s">
        <v>934</v>
      </c>
      <c r="F52" s="270">
        <v>330</v>
      </c>
      <c r="G52" s="270">
        <v>330</v>
      </c>
      <c r="H52" s="753">
        <v>177</v>
      </c>
      <c r="I52" s="211"/>
    </row>
    <row r="53" spans="1:9" ht="15.75">
      <c r="A53" s="206"/>
      <c r="B53" s="207"/>
      <c r="C53" s="263">
        <v>6</v>
      </c>
      <c r="D53" s="752"/>
      <c r="E53" s="210" t="s">
        <v>936</v>
      </c>
      <c r="F53" s="270">
        <v>5400</v>
      </c>
      <c r="G53" s="270">
        <v>0</v>
      </c>
      <c r="H53" s="753">
        <v>0</v>
      </c>
      <c r="I53" s="211"/>
    </row>
    <row r="54" spans="1:9" s="216" customFormat="1" ht="16.5" thickBot="1">
      <c r="A54" s="212"/>
      <c r="B54" s="213"/>
      <c r="C54" s="741"/>
      <c r="D54" s="754"/>
      <c r="E54" s="214" t="s">
        <v>955</v>
      </c>
      <c r="F54" s="314">
        <f>SUM(F52:F53)</f>
        <v>5730</v>
      </c>
      <c r="G54" s="314">
        <f>SUM(G52:G53)</f>
        <v>330</v>
      </c>
      <c r="H54" s="314">
        <f>SUM(H52:H53)</f>
        <v>177</v>
      </c>
      <c r="I54" s="215"/>
    </row>
    <row r="55" spans="1:8" s="244" customFormat="1" ht="31.5">
      <c r="A55" s="242">
        <v>132</v>
      </c>
      <c r="B55" s="243"/>
      <c r="C55" s="243"/>
      <c r="D55" s="771"/>
      <c r="E55" s="229" t="s">
        <v>956</v>
      </c>
      <c r="F55" s="266"/>
      <c r="G55" s="266">
        <v>0</v>
      </c>
      <c r="H55" s="772">
        <v>0</v>
      </c>
    </row>
    <row r="56" spans="1:8" s="244" customFormat="1" ht="15.75">
      <c r="A56" s="245"/>
      <c r="B56" s="246">
        <v>1</v>
      </c>
      <c r="C56" s="246"/>
      <c r="D56" s="773"/>
      <c r="E56" s="247" t="s">
        <v>957</v>
      </c>
      <c r="F56" s="288"/>
      <c r="G56" s="288">
        <v>0</v>
      </c>
      <c r="H56" s="774">
        <v>0</v>
      </c>
    </row>
    <row r="57" spans="1:8" s="244" customFormat="1" ht="16.5" thickBot="1">
      <c r="A57" s="245"/>
      <c r="B57" s="246"/>
      <c r="C57" s="246">
        <v>1</v>
      </c>
      <c r="D57" s="775"/>
      <c r="E57" s="210" t="s">
        <v>958</v>
      </c>
      <c r="F57" s="288"/>
      <c r="G57" s="288">
        <v>289</v>
      </c>
      <c r="H57" s="774">
        <v>289</v>
      </c>
    </row>
    <row r="58" spans="1:8" s="244" customFormat="1" ht="16.5" thickBot="1">
      <c r="A58" s="239"/>
      <c r="B58" s="240"/>
      <c r="C58" s="240"/>
      <c r="D58" s="770"/>
      <c r="E58" s="241" t="s">
        <v>959</v>
      </c>
      <c r="F58" s="289">
        <f>SUM(F56:F57)</f>
        <v>0</v>
      </c>
      <c r="G58" s="289">
        <f>SUM(G56:G57)</f>
        <v>289</v>
      </c>
      <c r="H58" s="289">
        <f>SUM(H56:H57)</f>
        <v>289</v>
      </c>
    </row>
    <row r="59" spans="1:9" ht="31.5">
      <c r="A59" s="248">
        <v>133</v>
      </c>
      <c r="B59" s="208"/>
      <c r="C59" s="260"/>
      <c r="D59" s="752"/>
      <c r="E59" s="249" t="s">
        <v>960</v>
      </c>
      <c r="F59" s="270"/>
      <c r="G59" s="270">
        <v>0</v>
      </c>
      <c r="H59" s="753">
        <v>0</v>
      </c>
      <c r="I59" s="250"/>
    </row>
    <row r="60" spans="1:9" ht="15.75">
      <c r="A60" s="206"/>
      <c r="B60" s="207">
        <v>1</v>
      </c>
      <c r="C60" s="263"/>
      <c r="D60" s="752"/>
      <c r="E60" s="210" t="s">
        <v>961</v>
      </c>
      <c r="F60" s="270"/>
      <c r="G60" s="270">
        <v>0</v>
      </c>
      <c r="H60" s="753">
        <v>0</v>
      </c>
      <c r="I60" s="250"/>
    </row>
    <row r="61" spans="1:9" ht="15.75">
      <c r="A61" s="206"/>
      <c r="B61" s="207"/>
      <c r="C61" s="263">
        <v>1</v>
      </c>
      <c r="D61" s="752"/>
      <c r="E61" s="230" t="s">
        <v>962</v>
      </c>
      <c r="F61" s="270">
        <v>2157</v>
      </c>
      <c r="G61" s="270">
        <v>2157</v>
      </c>
      <c r="H61" s="753">
        <v>2157</v>
      </c>
      <c r="I61" s="250"/>
    </row>
    <row r="62" spans="1:10" ht="15.75">
      <c r="A62" s="206"/>
      <c r="B62" s="207"/>
      <c r="C62" s="263">
        <v>2</v>
      </c>
      <c r="D62" s="752"/>
      <c r="E62" s="230" t="s">
        <v>963</v>
      </c>
      <c r="F62" s="270">
        <v>5878</v>
      </c>
      <c r="G62" s="270">
        <v>5878</v>
      </c>
      <c r="H62" s="753">
        <v>5941</v>
      </c>
      <c r="I62" s="250"/>
      <c r="J62" s="211">
        <f>SUM(G58,G73,G77,G82)</f>
        <v>60437</v>
      </c>
    </row>
    <row r="63" spans="1:9" ht="15.75">
      <c r="A63" s="206"/>
      <c r="B63" s="207"/>
      <c r="C63" s="263">
        <v>3</v>
      </c>
      <c r="D63" s="752"/>
      <c r="E63" s="210" t="s">
        <v>964</v>
      </c>
      <c r="F63" s="270">
        <v>4032</v>
      </c>
      <c r="G63" s="270">
        <v>4032</v>
      </c>
      <c r="H63" s="753">
        <v>4032</v>
      </c>
      <c r="I63" s="250"/>
    </row>
    <row r="64" spans="1:9" ht="15.75">
      <c r="A64" s="206"/>
      <c r="B64" s="207"/>
      <c r="C64" s="263">
        <v>4</v>
      </c>
      <c r="D64" s="752"/>
      <c r="E64" s="210" t="s">
        <v>965</v>
      </c>
      <c r="F64" s="270">
        <v>9795</v>
      </c>
      <c r="G64" s="270">
        <v>9795</v>
      </c>
      <c r="H64" s="753">
        <v>9781</v>
      </c>
      <c r="I64" s="250"/>
    </row>
    <row r="65" spans="1:9" ht="15.75">
      <c r="A65" s="206"/>
      <c r="B65" s="207"/>
      <c r="C65" s="263">
        <v>5</v>
      </c>
      <c r="D65" s="752"/>
      <c r="E65" s="210" t="s">
        <v>966</v>
      </c>
      <c r="F65" s="270">
        <v>5656</v>
      </c>
      <c r="G65" s="270">
        <v>5656</v>
      </c>
      <c r="H65" s="753">
        <v>5656</v>
      </c>
      <c r="I65" s="250"/>
    </row>
    <row r="66" spans="1:9" ht="15.75">
      <c r="A66" s="206"/>
      <c r="B66" s="207"/>
      <c r="C66" s="263">
        <v>6</v>
      </c>
      <c r="D66" s="752"/>
      <c r="E66" s="230" t="s">
        <v>967</v>
      </c>
      <c r="F66" s="270">
        <v>4947</v>
      </c>
      <c r="G66" s="270">
        <v>4947</v>
      </c>
      <c r="H66" s="753">
        <v>4947</v>
      </c>
      <c r="I66" s="250"/>
    </row>
    <row r="67" spans="1:9" ht="15.75">
      <c r="A67" s="206"/>
      <c r="B67" s="207"/>
      <c r="C67" s="263">
        <v>7</v>
      </c>
      <c r="D67" s="752"/>
      <c r="E67" s="230" t="s">
        <v>968</v>
      </c>
      <c r="F67" s="270">
        <v>4134</v>
      </c>
      <c r="G67" s="270">
        <v>4134</v>
      </c>
      <c r="H67" s="753">
        <v>4134</v>
      </c>
      <c r="I67" s="250"/>
    </row>
    <row r="68" spans="1:9" ht="15.75">
      <c r="A68" s="206"/>
      <c r="B68" s="207"/>
      <c r="C68" s="263">
        <v>8</v>
      </c>
      <c r="D68" s="752"/>
      <c r="E68" s="230" t="s">
        <v>969</v>
      </c>
      <c r="F68" s="270">
        <v>9906</v>
      </c>
      <c r="G68" s="270">
        <v>9906</v>
      </c>
      <c r="H68" s="753">
        <v>9906</v>
      </c>
      <c r="I68" s="250"/>
    </row>
    <row r="69" spans="1:9" ht="15.75">
      <c r="A69" s="206"/>
      <c r="B69" s="207">
        <v>2</v>
      </c>
      <c r="C69" s="263"/>
      <c r="D69" s="752"/>
      <c r="E69" s="230" t="s">
        <v>970</v>
      </c>
      <c r="F69" s="270"/>
      <c r="G69" s="270">
        <v>0</v>
      </c>
      <c r="H69" s="753">
        <v>0</v>
      </c>
      <c r="I69" s="250"/>
    </row>
    <row r="70" spans="1:9" ht="15.75">
      <c r="A70" s="206"/>
      <c r="B70" s="207"/>
      <c r="C70" s="263">
        <v>1</v>
      </c>
      <c r="D70" s="752"/>
      <c r="E70" s="230" t="s">
        <v>971</v>
      </c>
      <c r="F70" s="270">
        <v>259</v>
      </c>
      <c r="G70" s="270">
        <v>259</v>
      </c>
      <c r="H70" s="753">
        <v>59</v>
      </c>
      <c r="I70" s="250"/>
    </row>
    <row r="71" spans="1:9" ht="15.75">
      <c r="A71" s="206"/>
      <c r="B71" s="207">
        <v>3</v>
      </c>
      <c r="C71" s="263"/>
      <c r="D71" s="752"/>
      <c r="E71" s="230" t="s">
        <v>972</v>
      </c>
      <c r="F71" s="270"/>
      <c r="G71" s="270">
        <v>0</v>
      </c>
      <c r="H71" s="753">
        <v>0</v>
      </c>
      <c r="I71" s="250"/>
    </row>
    <row r="72" spans="1:9" ht="16.5" thickBot="1">
      <c r="A72" s="206"/>
      <c r="B72" s="207"/>
      <c r="C72" s="263">
        <v>1</v>
      </c>
      <c r="D72" s="752"/>
      <c r="E72" s="230" t="s">
        <v>973</v>
      </c>
      <c r="F72" s="270"/>
      <c r="G72" s="270">
        <v>5400</v>
      </c>
      <c r="H72" s="753">
        <v>4490</v>
      </c>
      <c r="I72" s="250"/>
    </row>
    <row r="73" spans="1:9" s="216" customFormat="1" ht="16.5" thickBot="1">
      <c r="A73" s="239"/>
      <c r="B73" s="240"/>
      <c r="C73" s="240"/>
      <c r="D73" s="770"/>
      <c r="E73" s="241" t="s">
        <v>974</v>
      </c>
      <c r="F73" s="289">
        <f>SUM(F61:F72)</f>
        <v>46764</v>
      </c>
      <c r="G73" s="289">
        <f>SUM(G61:G72)</f>
        <v>52164</v>
      </c>
      <c r="H73" s="289">
        <f>SUM(H61:H72)</f>
        <v>51103</v>
      </c>
      <c r="I73" s="251"/>
    </row>
    <row r="74" spans="1:8" s="216" customFormat="1" ht="31.5">
      <c r="A74" s="252">
        <v>135</v>
      </c>
      <c r="B74" s="253"/>
      <c r="C74" s="253"/>
      <c r="D74" s="776"/>
      <c r="E74" s="254" t="s">
        <v>975</v>
      </c>
      <c r="F74" s="285"/>
      <c r="G74" s="285">
        <v>0</v>
      </c>
      <c r="H74" s="777">
        <v>0</v>
      </c>
    </row>
    <row r="75" spans="1:8" s="216" customFormat="1" ht="15.75">
      <c r="A75" s="255"/>
      <c r="B75" s="256">
        <v>1</v>
      </c>
      <c r="C75" s="256"/>
      <c r="D75" s="778"/>
      <c r="E75" s="257" t="s">
        <v>976</v>
      </c>
      <c r="F75" s="287"/>
      <c r="G75" s="287">
        <v>0</v>
      </c>
      <c r="H75" s="779">
        <v>0</v>
      </c>
    </row>
    <row r="76" spans="1:8" s="216" customFormat="1" ht="16.5" thickBot="1">
      <c r="A76" s="255"/>
      <c r="B76" s="256"/>
      <c r="C76" s="256">
        <v>1</v>
      </c>
      <c r="D76" s="778"/>
      <c r="E76" s="257" t="s">
        <v>1157</v>
      </c>
      <c r="F76" s="288">
        <v>0</v>
      </c>
      <c r="G76" s="288">
        <v>927</v>
      </c>
      <c r="H76" s="774">
        <v>926</v>
      </c>
    </row>
    <row r="77" spans="1:8" s="216" customFormat="1" ht="16.5" thickBot="1">
      <c r="A77" s="239"/>
      <c r="B77" s="240"/>
      <c r="C77" s="240"/>
      <c r="D77" s="770"/>
      <c r="E77" s="241" t="s">
        <v>977</v>
      </c>
      <c r="F77" s="289">
        <f>SUM(F76:F76)</f>
        <v>0</v>
      </c>
      <c r="G77" s="289">
        <f>SUM(G76:G76)</f>
        <v>927</v>
      </c>
      <c r="H77" s="289">
        <f>SUM(H76:H76)</f>
        <v>926</v>
      </c>
    </row>
    <row r="78" spans="1:8" s="216" customFormat="1" ht="15.75">
      <c r="A78" s="255">
        <v>137</v>
      </c>
      <c r="B78" s="256"/>
      <c r="C78" s="256"/>
      <c r="D78" s="778"/>
      <c r="E78" s="209" t="s">
        <v>978</v>
      </c>
      <c r="F78" s="287"/>
      <c r="G78" s="287">
        <v>0</v>
      </c>
      <c r="H78" s="779">
        <v>0</v>
      </c>
    </row>
    <row r="79" spans="1:8" s="216" customFormat="1" ht="15.75">
      <c r="A79" s="255"/>
      <c r="B79" s="256"/>
      <c r="C79" s="246">
        <v>1</v>
      </c>
      <c r="D79" s="778"/>
      <c r="E79" s="257" t="s">
        <v>979</v>
      </c>
      <c r="F79" s="287"/>
      <c r="G79" s="287">
        <v>0</v>
      </c>
      <c r="H79" s="779">
        <v>0</v>
      </c>
    </row>
    <row r="80" spans="1:8" s="216" customFormat="1" ht="15.75">
      <c r="A80" s="255"/>
      <c r="B80" s="256"/>
      <c r="C80" s="246"/>
      <c r="D80" s="778"/>
      <c r="E80" s="257" t="s">
        <v>1156</v>
      </c>
      <c r="F80" s="287">
        <v>0</v>
      </c>
      <c r="G80" s="288">
        <v>4097</v>
      </c>
      <c r="H80" s="774">
        <v>4445</v>
      </c>
    </row>
    <row r="81" spans="1:8" s="216" customFormat="1" ht="16.5" thickBot="1">
      <c r="A81" s="255"/>
      <c r="B81" s="258"/>
      <c r="C81" s="258"/>
      <c r="D81" s="780"/>
      <c r="E81" s="259" t="s">
        <v>980</v>
      </c>
      <c r="F81" s="288">
        <v>0</v>
      </c>
      <c r="G81" s="288">
        <v>2960</v>
      </c>
      <c r="H81" s="774">
        <v>2628</v>
      </c>
    </row>
    <row r="82" spans="1:8" s="216" customFormat="1" ht="16.5" thickBot="1">
      <c r="A82" s="239"/>
      <c r="B82" s="240"/>
      <c r="C82" s="240"/>
      <c r="D82" s="770"/>
      <c r="E82" s="241" t="s">
        <v>981</v>
      </c>
      <c r="F82" s="289">
        <f>SUM(F80:F81)</f>
        <v>0</v>
      </c>
      <c r="G82" s="289">
        <f>SUM(G80:G81)</f>
        <v>7057</v>
      </c>
      <c r="H82" s="289">
        <f>SUM(H80:H81)</f>
        <v>7073</v>
      </c>
    </row>
    <row r="83" spans="1:8" s="216" customFormat="1" ht="16.5" thickBot="1">
      <c r="A83" s="239"/>
      <c r="B83" s="240"/>
      <c r="C83" s="240"/>
      <c r="D83" s="770"/>
      <c r="E83" s="241" t="s">
        <v>982</v>
      </c>
      <c r="F83" s="289">
        <f>SUM(F58,F54,F73,F82,F77)</f>
        <v>52494</v>
      </c>
      <c r="G83" s="289">
        <f>SUM(G58,G54,G73,G82,G77)</f>
        <v>60767</v>
      </c>
      <c r="H83" s="289">
        <f>SUM(H58,H54,H73,H82,H77)</f>
        <v>59568</v>
      </c>
    </row>
    <row r="84" spans="1:8" ht="15.75">
      <c r="A84" s="206">
        <v>104</v>
      </c>
      <c r="B84" s="207"/>
      <c r="C84" s="263"/>
      <c r="D84" s="752"/>
      <c r="E84" s="209" t="s">
        <v>983</v>
      </c>
      <c r="F84" s="270"/>
      <c r="G84" s="270">
        <v>0</v>
      </c>
      <c r="H84" s="753">
        <v>0</v>
      </c>
    </row>
    <row r="85" spans="1:9" ht="15.75">
      <c r="A85" s="206"/>
      <c r="B85" s="207"/>
      <c r="C85" s="263">
        <v>1</v>
      </c>
      <c r="D85" s="752"/>
      <c r="E85" s="210" t="s">
        <v>934</v>
      </c>
      <c r="F85" s="270">
        <v>81315</v>
      </c>
      <c r="G85" s="270">
        <v>73730</v>
      </c>
      <c r="H85" s="753">
        <v>69789</v>
      </c>
      <c r="I85" s="211"/>
    </row>
    <row r="86" spans="1:9" ht="15.75">
      <c r="A86" s="206"/>
      <c r="B86" s="207"/>
      <c r="C86" s="263">
        <v>2</v>
      </c>
      <c r="D86" s="752"/>
      <c r="E86" s="210" t="s">
        <v>984</v>
      </c>
      <c r="F86" s="270">
        <v>35000</v>
      </c>
      <c r="G86" s="270">
        <v>30500</v>
      </c>
      <c r="H86" s="753">
        <v>3823</v>
      </c>
      <c r="I86" s="211"/>
    </row>
    <row r="87" spans="1:9" ht="15.75">
      <c r="A87" s="206"/>
      <c r="B87" s="207"/>
      <c r="C87" s="263">
        <v>3</v>
      </c>
      <c r="D87" s="752"/>
      <c r="E87" s="210" t="s">
        <v>985</v>
      </c>
      <c r="F87" s="270">
        <v>50600</v>
      </c>
      <c r="G87" s="270">
        <v>50600</v>
      </c>
      <c r="H87" s="753">
        <v>53035</v>
      </c>
      <c r="I87" s="211"/>
    </row>
    <row r="88" spans="1:9" ht="15.75">
      <c r="A88" s="206"/>
      <c r="B88" s="207"/>
      <c r="C88" s="263">
        <v>4</v>
      </c>
      <c r="D88" s="752"/>
      <c r="E88" s="781" t="s">
        <v>986</v>
      </c>
      <c r="F88" s="270">
        <v>1800</v>
      </c>
      <c r="G88" s="270">
        <v>1800</v>
      </c>
      <c r="H88" s="753">
        <v>1895</v>
      </c>
      <c r="I88" s="211"/>
    </row>
    <row r="89" spans="1:9" ht="15.75">
      <c r="A89" s="206"/>
      <c r="B89" s="207"/>
      <c r="C89" s="263">
        <v>6</v>
      </c>
      <c r="D89" s="752"/>
      <c r="E89" s="210" t="s">
        <v>936</v>
      </c>
      <c r="F89" s="270">
        <v>36053</v>
      </c>
      <c r="G89" s="270">
        <v>36053</v>
      </c>
      <c r="H89" s="753">
        <v>36053</v>
      </c>
      <c r="I89" s="211"/>
    </row>
    <row r="90" spans="1:9" s="216" customFormat="1" ht="15.75">
      <c r="A90" s="212"/>
      <c r="B90" s="213"/>
      <c r="C90" s="741"/>
      <c r="D90" s="754"/>
      <c r="E90" s="214" t="s">
        <v>987</v>
      </c>
      <c r="F90" s="314">
        <f>SUM(F85:F89)</f>
        <v>204768</v>
      </c>
      <c r="G90" s="314">
        <f>SUM(G85:G89)</f>
        <v>192683</v>
      </c>
      <c r="H90" s="314">
        <f>SUM(H85:H89)</f>
        <v>164595</v>
      </c>
      <c r="I90" s="215"/>
    </row>
    <row r="91" spans="1:8" ht="15.75">
      <c r="A91" s="206">
        <v>201</v>
      </c>
      <c r="B91" s="207"/>
      <c r="C91" s="263"/>
      <c r="D91" s="752"/>
      <c r="E91" s="209" t="s">
        <v>988</v>
      </c>
      <c r="F91" s="270"/>
      <c r="G91" s="270">
        <v>0</v>
      </c>
      <c r="H91" s="753">
        <v>0</v>
      </c>
    </row>
    <row r="92" spans="1:8" ht="15.75">
      <c r="A92" s="206"/>
      <c r="B92" s="207"/>
      <c r="C92" s="263">
        <v>1</v>
      </c>
      <c r="D92" s="752"/>
      <c r="E92" s="210" t="s">
        <v>893</v>
      </c>
      <c r="F92" s="270">
        <v>173529</v>
      </c>
      <c r="G92" s="270">
        <v>186698</v>
      </c>
      <c r="H92" s="753">
        <v>186698</v>
      </c>
    </row>
    <row r="93" spans="1:8" ht="15.75">
      <c r="A93" s="255"/>
      <c r="B93" s="256"/>
      <c r="C93" s="263">
        <v>2</v>
      </c>
      <c r="D93" s="782"/>
      <c r="E93" s="210" t="s">
        <v>989</v>
      </c>
      <c r="F93" s="270">
        <v>251268</v>
      </c>
      <c r="G93" s="270">
        <v>256468</v>
      </c>
      <c r="H93" s="753">
        <v>256468</v>
      </c>
    </row>
    <row r="94" spans="1:8" ht="15.75">
      <c r="A94" s="255"/>
      <c r="B94" s="256"/>
      <c r="C94" s="263">
        <v>3</v>
      </c>
      <c r="D94" s="782"/>
      <c r="E94" s="210" t="s">
        <v>990</v>
      </c>
      <c r="F94" s="270">
        <v>135128</v>
      </c>
      <c r="G94" s="270">
        <v>133237</v>
      </c>
      <c r="H94" s="753">
        <v>133237</v>
      </c>
    </row>
    <row r="95" spans="1:8" ht="16.5" thickBot="1">
      <c r="A95" s="255"/>
      <c r="B95" s="256"/>
      <c r="C95" s="263">
        <v>4</v>
      </c>
      <c r="D95" s="782"/>
      <c r="E95" s="210" t="s">
        <v>895</v>
      </c>
      <c r="F95" s="270">
        <v>15813</v>
      </c>
      <c r="G95" s="270">
        <v>23274</v>
      </c>
      <c r="H95" s="753">
        <v>23274</v>
      </c>
    </row>
    <row r="96" spans="1:8" s="234" customFormat="1" ht="16.5" thickBot="1">
      <c r="A96" s="239"/>
      <c r="B96" s="240"/>
      <c r="C96" s="240"/>
      <c r="D96" s="770"/>
      <c r="E96" s="241" t="s">
        <v>991</v>
      </c>
      <c r="F96" s="289">
        <f>SUM(F92:F95)</f>
        <v>575738</v>
      </c>
      <c r="G96" s="289">
        <f>SUM(G92:G95)</f>
        <v>599677</v>
      </c>
      <c r="H96" s="289">
        <f>SUM(H92:H95)</f>
        <v>599677</v>
      </c>
    </row>
    <row r="97" spans="1:9" s="234" customFormat="1" ht="15.75">
      <c r="A97" s="252">
        <v>204</v>
      </c>
      <c r="B97" s="253"/>
      <c r="C97" s="261"/>
      <c r="D97" s="783"/>
      <c r="E97" s="229" t="s">
        <v>992</v>
      </c>
      <c r="F97" s="285"/>
      <c r="G97" s="285">
        <v>0</v>
      </c>
      <c r="H97" s="777">
        <v>0</v>
      </c>
      <c r="I97" s="262"/>
    </row>
    <row r="98" spans="1:9" s="234" customFormat="1" ht="15.75">
      <c r="A98" s="255"/>
      <c r="B98" s="256">
        <v>1</v>
      </c>
      <c r="C98" s="263"/>
      <c r="D98" s="782"/>
      <c r="E98" s="209" t="s">
        <v>993</v>
      </c>
      <c r="F98" s="287">
        <v>0</v>
      </c>
      <c r="G98" s="288">
        <v>28</v>
      </c>
      <c r="H98" s="774">
        <v>28</v>
      </c>
      <c r="I98" s="262"/>
    </row>
    <row r="99" spans="1:9" s="234" customFormat="1" ht="15.75">
      <c r="A99" s="255"/>
      <c r="B99" s="256">
        <v>3</v>
      </c>
      <c r="C99" s="263"/>
      <c r="D99" s="782"/>
      <c r="E99" s="209" t="s">
        <v>994</v>
      </c>
      <c r="F99" s="287">
        <v>0</v>
      </c>
      <c r="G99" s="288">
        <v>1513</v>
      </c>
      <c r="H99" s="774">
        <v>1513</v>
      </c>
      <c r="I99" s="262"/>
    </row>
    <row r="100" spans="1:9" s="234" customFormat="1" ht="15.75">
      <c r="A100" s="255"/>
      <c r="B100" s="207">
        <v>5</v>
      </c>
      <c r="C100" s="263"/>
      <c r="D100" s="782"/>
      <c r="E100" s="209" t="s">
        <v>995</v>
      </c>
      <c r="F100" s="270">
        <v>2853</v>
      </c>
      <c r="G100" s="270">
        <v>2853</v>
      </c>
      <c r="H100" s="753">
        <v>2853</v>
      </c>
      <c r="I100" s="262"/>
    </row>
    <row r="101" spans="1:9" s="234" customFormat="1" ht="15.75">
      <c r="A101" s="255"/>
      <c r="B101" s="207">
        <v>6</v>
      </c>
      <c r="C101" s="263"/>
      <c r="D101" s="782"/>
      <c r="E101" s="209" t="s">
        <v>996</v>
      </c>
      <c r="F101" s="270">
        <v>1017</v>
      </c>
      <c r="G101" s="270">
        <v>1017</v>
      </c>
      <c r="H101" s="753">
        <v>1017</v>
      </c>
      <c r="I101" s="262"/>
    </row>
    <row r="102" spans="1:9" s="234" customFormat="1" ht="15.75">
      <c r="A102" s="255"/>
      <c r="B102" s="207">
        <v>8</v>
      </c>
      <c r="C102" s="263"/>
      <c r="D102" s="782"/>
      <c r="E102" s="209" t="s">
        <v>1329</v>
      </c>
      <c r="F102" s="270">
        <v>0</v>
      </c>
      <c r="G102" s="270">
        <v>2278</v>
      </c>
      <c r="H102" s="753">
        <v>2278</v>
      </c>
      <c r="I102" s="262"/>
    </row>
    <row r="103" spans="1:14" s="234" customFormat="1" ht="15.75">
      <c r="A103" s="255"/>
      <c r="B103" s="207">
        <v>10</v>
      </c>
      <c r="C103" s="263"/>
      <c r="D103" s="782"/>
      <c r="E103" s="209" t="s">
        <v>1158</v>
      </c>
      <c r="F103" s="270">
        <v>0</v>
      </c>
      <c r="G103" s="270">
        <v>1662</v>
      </c>
      <c r="H103" s="753">
        <v>1662</v>
      </c>
      <c r="I103" s="262"/>
      <c r="M103" s="451">
        <f>SUM(G96,G105,G119)</f>
        <v>875482</v>
      </c>
      <c r="N103" s="451">
        <f>SUM(H96,H105,H119)</f>
        <v>875482</v>
      </c>
    </row>
    <row r="104" spans="1:9" s="234" customFormat="1" ht="16.5" thickBot="1">
      <c r="A104" s="255"/>
      <c r="B104" s="207">
        <v>12</v>
      </c>
      <c r="C104" s="263"/>
      <c r="D104" s="782"/>
      <c r="E104" s="209" t="s">
        <v>997</v>
      </c>
      <c r="F104" s="311">
        <v>0</v>
      </c>
      <c r="G104" s="311">
        <v>1236</v>
      </c>
      <c r="H104" s="784">
        <v>1236</v>
      </c>
      <c r="I104" s="262"/>
    </row>
    <row r="105" spans="1:9" ht="16.5" thickBot="1">
      <c r="A105" s="239"/>
      <c r="B105" s="240"/>
      <c r="C105" s="240"/>
      <c r="D105" s="770"/>
      <c r="E105" s="241" t="s">
        <v>998</v>
      </c>
      <c r="F105" s="289">
        <f>SUM(F98:F104)</f>
        <v>3870</v>
      </c>
      <c r="G105" s="289">
        <f>SUM(G98:G104)</f>
        <v>10587</v>
      </c>
      <c r="H105" s="289">
        <f>SUM(H98:H104)</f>
        <v>10587</v>
      </c>
      <c r="I105" s="251"/>
    </row>
    <row r="106" spans="1:14" ht="15.75">
      <c r="A106" s="206">
        <v>205</v>
      </c>
      <c r="B106" s="256"/>
      <c r="C106" s="263"/>
      <c r="D106" s="782"/>
      <c r="E106" s="209" t="s">
        <v>999</v>
      </c>
      <c r="F106" s="287"/>
      <c r="G106" s="287">
        <v>0</v>
      </c>
      <c r="H106" s="779">
        <v>0</v>
      </c>
      <c r="M106" s="211">
        <f>SUM(G107:G112)</f>
        <v>51085</v>
      </c>
      <c r="N106" s="211"/>
    </row>
    <row r="107" spans="1:8" ht="15.75">
      <c r="A107" s="206"/>
      <c r="B107" s="263">
        <v>1</v>
      </c>
      <c r="C107" s="263"/>
      <c r="D107" s="782"/>
      <c r="E107" s="210" t="s">
        <v>1000</v>
      </c>
      <c r="F107" s="270">
        <v>6595</v>
      </c>
      <c r="G107" s="270">
        <v>6825</v>
      </c>
      <c r="H107" s="753">
        <v>6825</v>
      </c>
    </row>
    <row r="108" spans="1:8" ht="15.75">
      <c r="A108" s="206"/>
      <c r="B108" s="263">
        <v>2</v>
      </c>
      <c r="C108" s="263"/>
      <c r="D108" s="782"/>
      <c r="E108" s="210" t="s">
        <v>1001</v>
      </c>
      <c r="F108" s="270">
        <v>28112</v>
      </c>
      <c r="G108" s="270">
        <v>25900</v>
      </c>
      <c r="H108" s="753">
        <v>25900</v>
      </c>
    </row>
    <row r="109" spans="1:8" ht="15.75">
      <c r="A109" s="206"/>
      <c r="B109" s="263">
        <v>3</v>
      </c>
      <c r="C109" s="263"/>
      <c r="D109" s="782"/>
      <c r="E109" s="210" t="s">
        <v>1002</v>
      </c>
      <c r="F109" s="270">
        <v>500</v>
      </c>
      <c r="G109" s="270">
        <v>555</v>
      </c>
      <c r="H109" s="753">
        <v>555</v>
      </c>
    </row>
    <row r="110" spans="1:8" ht="15.75">
      <c r="A110" s="206"/>
      <c r="B110" s="263">
        <v>4</v>
      </c>
      <c r="C110" s="263"/>
      <c r="D110" s="782"/>
      <c r="E110" s="210" t="s">
        <v>1003</v>
      </c>
      <c r="F110" s="270">
        <v>140</v>
      </c>
      <c r="G110" s="270">
        <v>179</v>
      </c>
      <c r="H110" s="753">
        <v>179</v>
      </c>
    </row>
    <row r="111" spans="1:8" ht="15.75">
      <c r="A111" s="206"/>
      <c r="B111" s="263">
        <v>5</v>
      </c>
      <c r="C111" s="263"/>
      <c r="D111" s="782"/>
      <c r="E111" s="210" t="s">
        <v>1004</v>
      </c>
      <c r="F111" s="270">
        <v>18144</v>
      </c>
      <c r="G111" s="270">
        <v>17126</v>
      </c>
      <c r="H111" s="753">
        <v>17126</v>
      </c>
    </row>
    <row r="112" spans="1:10" ht="15.75">
      <c r="A112" s="206"/>
      <c r="B112" s="263">
        <v>6</v>
      </c>
      <c r="C112" s="263"/>
      <c r="D112" s="782"/>
      <c r="E112" s="210" t="s">
        <v>1005</v>
      </c>
      <c r="F112" s="270">
        <v>0</v>
      </c>
      <c r="G112" s="270">
        <v>500</v>
      </c>
      <c r="H112" s="753">
        <v>500</v>
      </c>
      <c r="J112" s="211"/>
    </row>
    <row r="113" spans="1:13" ht="15.75">
      <c r="A113" s="206"/>
      <c r="B113" s="263">
        <v>7</v>
      </c>
      <c r="C113" s="263"/>
      <c r="D113" s="782"/>
      <c r="E113" s="210" t="s">
        <v>1006</v>
      </c>
      <c r="F113" s="270">
        <v>0</v>
      </c>
      <c r="G113" s="270">
        <v>40052</v>
      </c>
      <c r="H113" s="753">
        <v>40052</v>
      </c>
      <c r="M113" s="211"/>
    </row>
    <row r="114" spans="1:13" ht="15.75">
      <c r="A114" s="206"/>
      <c r="B114" s="263">
        <v>8</v>
      </c>
      <c r="C114" s="263"/>
      <c r="D114" s="782"/>
      <c r="E114" s="210" t="s">
        <v>1007</v>
      </c>
      <c r="F114" s="270">
        <v>0</v>
      </c>
      <c r="G114" s="270">
        <v>20450</v>
      </c>
      <c r="H114" s="753">
        <v>20450</v>
      </c>
      <c r="M114" s="211">
        <f>SUM(G114:G116,G118)</f>
        <v>74081</v>
      </c>
    </row>
    <row r="115" spans="1:8" ht="15.75">
      <c r="A115" s="206"/>
      <c r="B115" s="263">
        <v>9</v>
      </c>
      <c r="C115" s="263"/>
      <c r="D115" s="782"/>
      <c r="E115" s="210" t="s">
        <v>1159</v>
      </c>
      <c r="F115" s="270">
        <v>0</v>
      </c>
      <c r="G115" s="270">
        <v>650</v>
      </c>
      <c r="H115" s="753">
        <v>650</v>
      </c>
    </row>
    <row r="116" spans="1:8" ht="15.75">
      <c r="A116" s="206"/>
      <c r="B116" s="263">
        <v>10</v>
      </c>
      <c r="C116" s="263"/>
      <c r="D116" s="782"/>
      <c r="E116" s="210" t="s">
        <v>1332</v>
      </c>
      <c r="F116" s="270">
        <v>0</v>
      </c>
      <c r="G116" s="270">
        <v>5092</v>
      </c>
      <c r="H116" s="753">
        <v>5092</v>
      </c>
    </row>
    <row r="117" spans="1:8" ht="15.75">
      <c r="A117" s="206"/>
      <c r="B117" s="263">
        <v>11</v>
      </c>
      <c r="C117" s="263"/>
      <c r="D117" s="782"/>
      <c r="E117" s="210" t="s">
        <v>1166</v>
      </c>
      <c r="F117" s="270"/>
      <c r="G117" s="270">
        <v>100000</v>
      </c>
      <c r="H117" s="753">
        <v>100000</v>
      </c>
    </row>
    <row r="118" spans="1:8" ht="16.5" thickBot="1">
      <c r="A118" s="206"/>
      <c r="B118" s="263">
        <v>12</v>
      </c>
      <c r="C118" s="263"/>
      <c r="D118" s="782"/>
      <c r="E118" s="210" t="s">
        <v>1008</v>
      </c>
      <c r="F118" s="270">
        <v>0</v>
      </c>
      <c r="G118" s="270">
        <v>47889</v>
      </c>
      <c r="H118" s="753">
        <v>47889</v>
      </c>
    </row>
    <row r="119" spans="1:8" s="216" customFormat="1" ht="16.5" thickBot="1">
      <c r="A119" s="239"/>
      <c r="B119" s="240"/>
      <c r="C119" s="240"/>
      <c r="D119" s="770"/>
      <c r="E119" s="241" t="s">
        <v>1009</v>
      </c>
      <c r="F119" s="289">
        <f>SUM(F107:F118)</f>
        <v>53491</v>
      </c>
      <c r="G119" s="289">
        <f>SUM(G107:G118)</f>
        <v>265218</v>
      </c>
      <c r="H119" s="289">
        <f>SUM(H107:H118)</f>
        <v>265218</v>
      </c>
    </row>
    <row r="120" spans="1:8" ht="15.75">
      <c r="A120" s="227">
        <v>221</v>
      </c>
      <c r="B120" s="228"/>
      <c r="C120" s="261"/>
      <c r="D120" s="761"/>
      <c r="E120" s="229" t="s">
        <v>882</v>
      </c>
      <c r="F120" s="285">
        <v>45300</v>
      </c>
      <c r="G120" s="285">
        <v>45300</v>
      </c>
      <c r="H120" s="777">
        <v>45840</v>
      </c>
    </row>
    <row r="121" spans="1:8" ht="15.75">
      <c r="A121" s="206">
        <v>222</v>
      </c>
      <c r="B121" s="207"/>
      <c r="C121" s="263"/>
      <c r="D121" s="752"/>
      <c r="E121" s="209" t="s">
        <v>883</v>
      </c>
      <c r="F121" s="287">
        <v>399300</v>
      </c>
      <c r="G121" s="287">
        <v>387441</v>
      </c>
      <c r="H121" s="779">
        <v>429061</v>
      </c>
    </row>
    <row r="122" spans="1:8" ht="15.75">
      <c r="A122" s="206">
        <v>223</v>
      </c>
      <c r="B122" s="207"/>
      <c r="C122" s="263"/>
      <c r="D122" s="752"/>
      <c r="E122" s="209" t="s">
        <v>884</v>
      </c>
      <c r="F122" s="287">
        <v>2500</v>
      </c>
      <c r="G122" s="287">
        <v>2500</v>
      </c>
      <c r="H122" s="779">
        <v>1949</v>
      </c>
    </row>
    <row r="123" spans="1:8" ht="15.75">
      <c r="A123" s="206">
        <v>224</v>
      </c>
      <c r="B123" s="207"/>
      <c r="C123" s="263"/>
      <c r="D123" s="752"/>
      <c r="E123" s="209" t="s">
        <v>885</v>
      </c>
      <c r="F123" s="287">
        <v>0</v>
      </c>
      <c r="G123" s="287">
        <v>0</v>
      </c>
      <c r="H123" s="779">
        <v>10396</v>
      </c>
    </row>
    <row r="124" spans="1:8" ht="15.75">
      <c r="A124" s="206">
        <v>225</v>
      </c>
      <c r="B124" s="256"/>
      <c r="C124" s="263"/>
      <c r="D124" s="752"/>
      <c r="E124" s="264" t="s">
        <v>886</v>
      </c>
      <c r="F124" s="287">
        <v>0</v>
      </c>
      <c r="G124" s="287">
        <v>0</v>
      </c>
      <c r="H124" s="779">
        <v>447</v>
      </c>
    </row>
    <row r="125" spans="1:8" ht="16.5" thickBot="1">
      <c r="A125" s="248">
        <v>226</v>
      </c>
      <c r="B125" s="256"/>
      <c r="C125" s="263"/>
      <c r="D125" s="752"/>
      <c r="E125" s="265" t="s">
        <v>1010</v>
      </c>
      <c r="F125" s="321">
        <v>0</v>
      </c>
      <c r="G125" s="321">
        <v>0</v>
      </c>
      <c r="H125" s="785">
        <v>0</v>
      </c>
    </row>
    <row r="126" spans="1:8" ht="16.5" thickBot="1">
      <c r="A126" s="239"/>
      <c r="B126" s="240"/>
      <c r="C126" s="240"/>
      <c r="D126" s="770"/>
      <c r="E126" s="241" t="s">
        <v>1011</v>
      </c>
      <c r="F126" s="289">
        <f>SUM(F120:F125)</f>
        <v>447100</v>
      </c>
      <c r="G126" s="289">
        <f>SUM(G120:G125)</f>
        <v>435241</v>
      </c>
      <c r="H126" s="289">
        <f>SUM(H120:H125)</f>
        <v>487693</v>
      </c>
    </row>
    <row r="127" spans="1:9" s="244" customFormat="1" ht="16.5" thickBot="1">
      <c r="A127" s="242">
        <v>241</v>
      </c>
      <c r="B127" s="243"/>
      <c r="C127" s="243"/>
      <c r="D127" s="771"/>
      <c r="E127" s="229" t="s">
        <v>1012</v>
      </c>
      <c r="F127" s="266">
        <v>0</v>
      </c>
      <c r="G127" s="266">
        <v>0</v>
      </c>
      <c r="H127" s="772">
        <v>4274</v>
      </c>
      <c r="I127" s="267"/>
    </row>
    <row r="128" spans="1:9" s="244" customFormat="1" ht="16.5" thickBot="1">
      <c r="A128" s="239"/>
      <c r="B128" s="240"/>
      <c r="C128" s="240"/>
      <c r="D128" s="770"/>
      <c r="E128" s="241" t="s">
        <v>1013</v>
      </c>
      <c r="F128" s="289">
        <f>SUM(F127)</f>
        <v>0</v>
      </c>
      <c r="G128" s="289">
        <f>SUM(G127)</f>
        <v>0</v>
      </c>
      <c r="H128" s="289">
        <f>SUM(H127)</f>
        <v>4274</v>
      </c>
      <c r="I128" s="251"/>
    </row>
    <row r="129" spans="1:8" s="244" customFormat="1" ht="31.5">
      <c r="A129" s="242">
        <v>243</v>
      </c>
      <c r="B129" s="243"/>
      <c r="C129" s="243"/>
      <c r="D129" s="771"/>
      <c r="E129" s="229" t="s">
        <v>956</v>
      </c>
      <c r="F129" s="266"/>
      <c r="G129" s="266">
        <v>0</v>
      </c>
      <c r="H129" s="772">
        <v>0</v>
      </c>
    </row>
    <row r="130" spans="1:8" s="244" customFormat="1" ht="15.75">
      <c r="A130" s="268"/>
      <c r="B130" s="246">
        <v>1</v>
      </c>
      <c r="C130" s="246"/>
      <c r="D130" s="773"/>
      <c r="E130" s="209" t="s">
        <v>1014</v>
      </c>
      <c r="F130" s="288"/>
      <c r="G130" s="288">
        <v>0</v>
      </c>
      <c r="H130" s="774">
        <v>0</v>
      </c>
    </row>
    <row r="131" spans="1:8" s="244" customFormat="1" ht="15.75">
      <c r="A131" s="268"/>
      <c r="B131" s="246"/>
      <c r="C131" s="246">
        <v>1</v>
      </c>
      <c r="D131" s="773"/>
      <c r="E131" s="257" t="s">
        <v>1015</v>
      </c>
      <c r="F131" s="288">
        <v>230661</v>
      </c>
      <c r="G131" s="288">
        <v>51099</v>
      </c>
      <c r="H131" s="774">
        <v>0</v>
      </c>
    </row>
    <row r="132" spans="1:8" s="244" customFormat="1" ht="15.75">
      <c r="A132" s="268"/>
      <c r="B132" s="246"/>
      <c r="C132" s="246">
        <v>2</v>
      </c>
      <c r="D132" s="773"/>
      <c r="E132" s="257" t="s">
        <v>1016</v>
      </c>
      <c r="F132" s="288">
        <v>18376</v>
      </c>
      <c r="G132" s="288">
        <v>0</v>
      </c>
      <c r="H132" s="774">
        <v>0</v>
      </c>
    </row>
    <row r="133" spans="1:8" s="244" customFormat="1" ht="15.75">
      <c r="A133" s="245"/>
      <c r="B133" s="246">
        <v>2</v>
      </c>
      <c r="C133" s="246"/>
      <c r="D133" s="773"/>
      <c r="E133" s="247" t="s">
        <v>1017</v>
      </c>
      <c r="F133" s="288"/>
      <c r="G133" s="288">
        <v>0</v>
      </c>
      <c r="H133" s="774">
        <v>0</v>
      </c>
    </row>
    <row r="134" spans="1:8" s="244" customFormat="1" ht="15.75">
      <c r="A134" s="245"/>
      <c r="B134" s="246"/>
      <c r="C134" s="246">
        <v>1</v>
      </c>
      <c r="D134" s="775"/>
      <c r="E134" s="210" t="s">
        <v>1018</v>
      </c>
      <c r="F134" s="288">
        <v>9450</v>
      </c>
      <c r="G134" s="288">
        <v>9450</v>
      </c>
      <c r="H134" s="774">
        <v>9450</v>
      </c>
    </row>
    <row r="135" spans="1:8" s="244" customFormat="1" ht="16.5" thickBot="1">
      <c r="A135" s="245"/>
      <c r="B135" s="246"/>
      <c r="C135" s="246">
        <v>2</v>
      </c>
      <c r="D135" s="773"/>
      <c r="E135" s="210" t="s">
        <v>1019</v>
      </c>
      <c r="F135" s="288">
        <v>6322</v>
      </c>
      <c r="G135" s="288">
        <v>6322</v>
      </c>
      <c r="H135" s="774">
        <v>1329</v>
      </c>
    </row>
    <row r="136" spans="1:9" s="244" customFormat="1" ht="16.5" thickBot="1">
      <c r="A136" s="239"/>
      <c r="B136" s="240"/>
      <c r="C136" s="240"/>
      <c r="D136" s="770"/>
      <c r="E136" s="241" t="s">
        <v>1020</v>
      </c>
      <c r="F136" s="289">
        <f>SUM(F131:F135)</f>
        <v>264809</v>
      </c>
      <c r="G136" s="289">
        <f>SUM(G131:G135)</f>
        <v>66871</v>
      </c>
      <c r="H136" s="289">
        <f>SUM(H131:H135)</f>
        <v>10779</v>
      </c>
      <c r="I136" s="269"/>
    </row>
    <row r="137" spans="1:8" ht="31.5">
      <c r="A137" s="248">
        <v>244</v>
      </c>
      <c r="B137" s="208"/>
      <c r="C137" s="260"/>
      <c r="D137" s="752"/>
      <c r="E137" s="249" t="s">
        <v>960</v>
      </c>
      <c r="F137" s="270"/>
      <c r="G137" s="270">
        <v>0</v>
      </c>
      <c r="H137" s="753">
        <v>0</v>
      </c>
    </row>
    <row r="138" spans="1:8" ht="15.75">
      <c r="A138" s="206"/>
      <c r="B138" s="207">
        <v>1</v>
      </c>
      <c r="C138" s="263"/>
      <c r="D138" s="752"/>
      <c r="E138" s="210" t="s">
        <v>1021</v>
      </c>
      <c r="F138" s="270"/>
      <c r="G138" s="270">
        <v>0</v>
      </c>
      <c r="H138" s="753">
        <v>0</v>
      </c>
    </row>
    <row r="139" spans="1:8" ht="15.75">
      <c r="A139" s="206"/>
      <c r="B139" s="207"/>
      <c r="C139" s="263">
        <v>1</v>
      </c>
      <c r="D139" s="752"/>
      <c r="E139" s="230" t="s">
        <v>963</v>
      </c>
      <c r="F139" s="270">
        <v>741</v>
      </c>
      <c r="G139" s="270">
        <v>2369</v>
      </c>
      <c r="H139" s="753">
        <v>2369</v>
      </c>
    </row>
    <row r="140" spans="1:8" ht="15.75">
      <c r="A140" s="206"/>
      <c r="B140" s="207"/>
      <c r="C140" s="263">
        <v>2</v>
      </c>
      <c r="D140" s="752"/>
      <c r="E140" s="230" t="s">
        <v>965</v>
      </c>
      <c r="F140" s="270">
        <v>4791</v>
      </c>
      <c r="G140" s="270">
        <v>4791</v>
      </c>
      <c r="H140" s="753">
        <v>4791</v>
      </c>
    </row>
    <row r="141" spans="1:8" ht="15.75">
      <c r="A141" s="206"/>
      <c r="B141" s="207"/>
      <c r="C141" s="263">
        <v>3</v>
      </c>
      <c r="D141" s="752"/>
      <c r="E141" s="230" t="s">
        <v>964</v>
      </c>
      <c r="F141" s="270">
        <v>1483</v>
      </c>
      <c r="G141" s="270">
        <v>1483</v>
      </c>
      <c r="H141" s="753">
        <v>1483</v>
      </c>
    </row>
    <row r="142" spans="1:8" ht="15.75">
      <c r="A142" s="206"/>
      <c r="B142" s="207"/>
      <c r="C142" s="263">
        <v>4</v>
      </c>
      <c r="D142" s="752"/>
      <c r="E142" s="210" t="s">
        <v>969</v>
      </c>
      <c r="F142" s="270">
        <v>1534</v>
      </c>
      <c r="G142" s="270">
        <v>1534</v>
      </c>
      <c r="H142" s="753">
        <v>1534</v>
      </c>
    </row>
    <row r="143" spans="1:8" ht="15.75">
      <c r="A143" s="206"/>
      <c r="B143" s="207"/>
      <c r="C143" s="263">
        <v>5</v>
      </c>
      <c r="D143" s="752"/>
      <c r="E143" s="210" t="s">
        <v>1022</v>
      </c>
      <c r="F143" s="270">
        <v>5108</v>
      </c>
      <c r="G143" s="270">
        <v>5108</v>
      </c>
      <c r="H143" s="753">
        <v>1470</v>
      </c>
    </row>
    <row r="144" spans="1:8" ht="15.75">
      <c r="A144" s="206"/>
      <c r="B144" s="207"/>
      <c r="C144" s="263">
        <v>6</v>
      </c>
      <c r="D144" s="752"/>
      <c r="E144" s="210" t="s">
        <v>1023</v>
      </c>
      <c r="F144" s="270">
        <v>2000</v>
      </c>
      <c r="G144" s="270">
        <v>0</v>
      </c>
      <c r="H144" s="753">
        <v>0</v>
      </c>
    </row>
    <row r="145" spans="1:8" ht="15.75">
      <c r="A145" s="206"/>
      <c r="B145" s="207">
        <v>2</v>
      </c>
      <c r="C145" s="263"/>
      <c r="D145" s="752"/>
      <c r="E145" s="210" t="s">
        <v>1330</v>
      </c>
      <c r="F145" s="270"/>
      <c r="G145" s="270">
        <v>0</v>
      </c>
      <c r="H145" s="753">
        <v>0</v>
      </c>
    </row>
    <row r="146" spans="1:8" ht="15.75">
      <c r="A146" s="206"/>
      <c r="B146" s="207"/>
      <c r="C146" s="263"/>
      <c r="D146" s="752"/>
      <c r="E146" s="210" t="s">
        <v>1024</v>
      </c>
      <c r="F146" s="270">
        <v>0</v>
      </c>
      <c r="G146" s="270">
        <v>0</v>
      </c>
      <c r="H146" s="753">
        <v>100</v>
      </c>
    </row>
    <row r="147" spans="1:9" ht="15" customHeight="1">
      <c r="A147" s="206"/>
      <c r="B147" s="207">
        <v>3</v>
      </c>
      <c r="C147" s="263"/>
      <c r="D147" s="752"/>
      <c r="E147" s="210" t="s">
        <v>1025</v>
      </c>
      <c r="F147" s="270"/>
      <c r="G147" s="270">
        <v>0</v>
      </c>
      <c r="H147" s="753">
        <v>0</v>
      </c>
      <c r="I147" s="250"/>
    </row>
    <row r="148" spans="1:9" ht="16.5" thickBot="1">
      <c r="A148" s="206"/>
      <c r="B148" s="207"/>
      <c r="C148" s="263"/>
      <c r="D148" s="752"/>
      <c r="E148" s="210" t="s">
        <v>971</v>
      </c>
      <c r="F148" s="270">
        <v>0</v>
      </c>
      <c r="G148" s="270">
        <v>0</v>
      </c>
      <c r="H148" s="753">
        <v>11</v>
      </c>
      <c r="I148" s="250"/>
    </row>
    <row r="149" spans="1:8" s="216" customFormat="1" ht="16.5" thickBot="1">
      <c r="A149" s="239"/>
      <c r="B149" s="240"/>
      <c r="C149" s="240"/>
      <c r="D149" s="770"/>
      <c r="E149" s="241" t="s">
        <v>1026</v>
      </c>
      <c r="F149" s="289">
        <f>SUM(F138:F148)</f>
        <v>15657</v>
      </c>
      <c r="G149" s="289">
        <f>SUM(G138:G148)</f>
        <v>15285</v>
      </c>
      <c r="H149" s="289">
        <f>SUM(H138:H148)</f>
        <v>11758</v>
      </c>
    </row>
    <row r="150" spans="1:9" s="275" customFormat="1" ht="15.75">
      <c r="A150" s="271">
        <v>245</v>
      </c>
      <c r="B150" s="272"/>
      <c r="C150" s="749"/>
      <c r="D150" s="786"/>
      <c r="E150" s="273" t="s">
        <v>1027</v>
      </c>
      <c r="F150" s="322"/>
      <c r="G150" s="322">
        <v>0</v>
      </c>
      <c r="H150" s="787">
        <v>0</v>
      </c>
      <c r="I150" s="274"/>
    </row>
    <row r="151" spans="1:9" s="280" customFormat="1" ht="16.5" thickBot="1">
      <c r="A151" s="276"/>
      <c r="B151" s="277"/>
      <c r="C151" s="750">
        <v>1</v>
      </c>
      <c r="D151" s="788"/>
      <c r="E151" s="278" t="s">
        <v>1028</v>
      </c>
      <c r="F151" s="323">
        <v>6567</v>
      </c>
      <c r="G151" s="323">
        <v>7604</v>
      </c>
      <c r="H151" s="789">
        <v>7246</v>
      </c>
      <c r="I151" s="279"/>
    </row>
    <row r="152" spans="1:9" s="237" customFormat="1" ht="16.5" thickBot="1">
      <c r="A152" s="281"/>
      <c r="B152" s="282"/>
      <c r="C152" s="282"/>
      <c r="D152" s="790"/>
      <c r="E152" s="283" t="s">
        <v>1029</v>
      </c>
      <c r="F152" s="324">
        <f>SUM(F151:F151)</f>
        <v>6567</v>
      </c>
      <c r="G152" s="324">
        <f>SUM(G151:G151)</f>
        <v>7604</v>
      </c>
      <c r="H152" s="324">
        <f>SUM(H151:H151)</f>
        <v>7246</v>
      </c>
      <c r="I152" s="284"/>
    </row>
    <row r="153" spans="1:8" s="216" customFormat="1" ht="31.5">
      <c r="A153" s="252">
        <v>246</v>
      </c>
      <c r="B153" s="253"/>
      <c r="C153" s="253"/>
      <c r="D153" s="776"/>
      <c r="E153" s="254" t="s">
        <v>975</v>
      </c>
      <c r="F153" s="285"/>
      <c r="G153" s="285">
        <v>0</v>
      </c>
      <c r="H153" s="777">
        <v>0</v>
      </c>
    </row>
    <row r="154" spans="1:8" s="216" customFormat="1" ht="15.75">
      <c r="A154" s="255"/>
      <c r="B154" s="256">
        <v>1</v>
      </c>
      <c r="C154" s="256"/>
      <c r="D154" s="778"/>
      <c r="E154" s="257" t="s">
        <v>976</v>
      </c>
      <c r="F154" s="287"/>
      <c r="G154" s="287">
        <v>0</v>
      </c>
      <c r="H154" s="779">
        <v>0</v>
      </c>
    </row>
    <row r="155" spans="1:8" s="216" customFormat="1" ht="15.75">
      <c r="A155" s="255"/>
      <c r="B155" s="256"/>
      <c r="C155" s="256">
        <v>1</v>
      </c>
      <c r="D155" s="778"/>
      <c r="E155" s="257" t="s">
        <v>1181</v>
      </c>
      <c r="F155" s="288"/>
      <c r="G155" s="288">
        <v>5206</v>
      </c>
      <c r="H155" s="774">
        <v>9232</v>
      </c>
    </row>
    <row r="156" spans="1:8" s="216" customFormat="1" ht="15.75">
      <c r="A156" s="255"/>
      <c r="B156" s="256"/>
      <c r="C156" s="256">
        <v>2</v>
      </c>
      <c r="D156" s="778"/>
      <c r="E156" s="257" t="s">
        <v>1185</v>
      </c>
      <c r="F156" s="288">
        <v>0</v>
      </c>
      <c r="G156" s="288">
        <v>1220</v>
      </c>
      <c r="H156" s="774">
        <v>1218</v>
      </c>
    </row>
    <row r="157" spans="1:8" s="216" customFormat="1" ht="16.5" thickBot="1">
      <c r="A157" s="255"/>
      <c r="B157" s="256"/>
      <c r="C157" s="256">
        <v>3</v>
      </c>
      <c r="D157" s="778"/>
      <c r="E157" s="257" t="s">
        <v>1030</v>
      </c>
      <c r="F157" s="288">
        <v>5159</v>
      </c>
      <c r="G157" s="288">
        <v>20018</v>
      </c>
      <c r="H157" s="774">
        <v>21073</v>
      </c>
    </row>
    <row r="158" spans="1:8" s="216" customFormat="1" ht="16.5" thickBot="1">
      <c r="A158" s="239"/>
      <c r="B158" s="240"/>
      <c r="C158" s="240"/>
      <c r="D158" s="770"/>
      <c r="E158" s="241" t="s">
        <v>1031</v>
      </c>
      <c r="F158" s="289">
        <f>SUM(F155:F157)</f>
        <v>5159</v>
      </c>
      <c r="G158" s="289">
        <f>SUM(G155:G157)</f>
        <v>26444</v>
      </c>
      <c r="H158" s="289">
        <f>SUM(H155:H157)</f>
        <v>31523</v>
      </c>
    </row>
    <row r="159" spans="1:9" s="216" customFormat="1" ht="31.5">
      <c r="A159" s="252">
        <v>247</v>
      </c>
      <c r="B159" s="253"/>
      <c r="C159" s="253"/>
      <c r="D159" s="776"/>
      <c r="E159" s="254" t="s">
        <v>1032</v>
      </c>
      <c r="F159" s="285"/>
      <c r="G159" s="313">
        <v>0</v>
      </c>
      <c r="H159" s="777">
        <v>0</v>
      </c>
      <c r="I159" s="250"/>
    </row>
    <row r="160" spans="1:9" s="216" customFormat="1" ht="15.75">
      <c r="A160" s="255"/>
      <c r="B160" s="256">
        <v>1</v>
      </c>
      <c r="C160" s="256"/>
      <c r="D160" s="778"/>
      <c r="E160" s="247" t="s">
        <v>1033</v>
      </c>
      <c r="F160" s="287"/>
      <c r="G160" s="270">
        <v>0</v>
      </c>
      <c r="H160" s="779">
        <v>0</v>
      </c>
      <c r="I160" s="250"/>
    </row>
    <row r="161" spans="1:13" s="244" customFormat="1" ht="16.5" thickBot="1">
      <c r="A161" s="245"/>
      <c r="B161" s="246"/>
      <c r="C161" s="246"/>
      <c r="D161" s="773"/>
      <c r="E161" s="257" t="s">
        <v>1034</v>
      </c>
      <c r="F161" s="288"/>
      <c r="G161" s="288">
        <v>963</v>
      </c>
      <c r="H161" s="774">
        <v>970</v>
      </c>
      <c r="I161" s="250"/>
      <c r="M161" s="269">
        <f>SUM(H136,H149,H152,H158,H162,H167,H175)</f>
        <v>97117</v>
      </c>
    </row>
    <row r="162" spans="1:9" s="216" customFormat="1" ht="16.5" thickBot="1">
      <c r="A162" s="239"/>
      <c r="B162" s="240"/>
      <c r="C162" s="240"/>
      <c r="D162" s="770"/>
      <c r="E162" s="241" t="s">
        <v>1035</v>
      </c>
      <c r="F162" s="289">
        <f>SUM(F161:F161)</f>
        <v>0</v>
      </c>
      <c r="G162" s="289">
        <f>SUM(G161:G161)</f>
        <v>963</v>
      </c>
      <c r="H162" s="289">
        <f>SUM(H161:H161)</f>
        <v>970</v>
      </c>
      <c r="I162" s="251"/>
    </row>
    <row r="163" spans="1:8" s="216" customFormat="1" ht="15.75">
      <c r="A163" s="255">
        <v>248</v>
      </c>
      <c r="B163" s="256"/>
      <c r="C163" s="256"/>
      <c r="D163" s="778"/>
      <c r="E163" s="209" t="s">
        <v>978</v>
      </c>
      <c r="F163" s="287"/>
      <c r="G163" s="287">
        <v>0</v>
      </c>
      <c r="H163" s="779">
        <v>0</v>
      </c>
    </row>
    <row r="164" spans="1:8" s="216" customFormat="1" ht="15.75">
      <c r="A164" s="255"/>
      <c r="B164" s="256"/>
      <c r="C164" s="246">
        <v>1</v>
      </c>
      <c r="D164" s="778"/>
      <c r="E164" s="257" t="s">
        <v>979</v>
      </c>
      <c r="F164" s="287"/>
      <c r="G164" s="287">
        <v>0</v>
      </c>
      <c r="H164" s="779">
        <v>0</v>
      </c>
    </row>
    <row r="165" spans="1:8" s="216" customFormat="1" ht="15.75">
      <c r="A165" s="255"/>
      <c r="B165" s="256"/>
      <c r="C165" s="246"/>
      <c r="D165" s="778"/>
      <c r="E165" s="257" t="s">
        <v>1156</v>
      </c>
      <c r="F165" s="288">
        <v>4097</v>
      </c>
      <c r="G165" s="288">
        <v>0</v>
      </c>
      <c r="H165" s="774">
        <v>0</v>
      </c>
    </row>
    <row r="166" spans="1:8" s="216" customFormat="1" ht="16.5" thickBot="1">
      <c r="A166" s="255"/>
      <c r="B166" s="258"/>
      <c r="C166" s="258"/>
      <c r="D166" s="780"/>
      <c r="E166" s="259" t="s">
        <v>980</v>
      </c>
      <c r="F166" s="288">
        <v>2960</v>
      </c>
      <c r="G166" s="288">
        <v>1175</v>
      </c>
      <c r="H166" s="774">
        <v>1175</v>
      </c>
    </row>
    <row r="167" spans="1:8" s="216" customFormat="1" ht="16.5" thickBot="1">
      <c r="A167" s="239"/>
      <c r="B167" s="240"/>
      <c r="C167" s="240"/>
      <c r="D167" s="770"/>
      <c r="E167" s="241" t="s">
        <v>981</v>
      </c>
      <c r="F167" s="289">
        <f>SUM(F165:F166)</f>
        <v>7057</v>
      </c>
      <c r="G167" s="289">
        <f>SUM(G165:G166)</f>
        <v>1175</v>
      </c>
      <c r="H167" s="289">
        <f>SUM(H165:H166)</f>
        <v>1175</v>
      </c>
    </row>
    <row r="168" spans="1:8" s="216" customFormat="1" ht="15.75">
      <c r="A168" s="255">
        <v>257</v>
      </c>
      <c r="B168" s="256"/>
      <c r="C168" s="256"/>
      <c r="D168" s="778"/>
      <c r="E168" s="209" t="s">
        <v>1036</v>
      </c>
      <c r="F168" s="287"/>
      <c r="G168" s="287">
        <v>0</v>
      </c>
      <c r="H168" s="779">
        <v>0</v>
      </c>
    </row>
    <row r="169" spans="1:8" s="216" customFormat="1" ht="15.75">
      <c r="A169" s="255"/>
      <c r="B169" s="256">
        <v>1</v>
      </c>
      <c r="C169" s="263"/>
      <c r="D169" s="782"/>
      <c r="E169" s="247" t="s">
        <v>1037</v>
      </c>
      <c r="F169" s="325"/>
      <c r="G169" s="325"/>
      <c r="H169" s="791"/>
    </row>
    <row r="170" spans="1:8" s="216" customFormat="1" ht="15.75">
      <c r="A170" s="255"/>
      <c r="B170" s="256"/>
      <c r="C170" s="246">
        <v>1</v>
      </c>
      <c r="D170" s="769"/>
      <c r="E170" s="257" t="s">
        <v>1038</v>
      </c>
      <c r="F170" s="288">
        <v>500</v>
      </c>
      <c r="G170" s="288">
        <v>500</v>
      </c>
      <c r="H170" s="774">
        <v>511</v>
      </c>
    </row>
    <row r="171" spans="1:8" s="216" customFormat="1" ht="15.75">
      <c r="A171" s="255"/>
      <c r="B171" s="256"/>
      <c r="C171" s="246">
        <v>2</v>
      </c>
      <c r="D171" s="769"/>
      <c r="E171" s="257" t="s">
        <v>1182</v>
      </c>
      <c r="F171" s="288">
        <v>0</v>
      </c>
      <c r="G171" s="288">
        <v>35696</v>
      </c>
      <c r="H171" s="774">
        <v>12647</v>
      </c>
    </row>
    <row r="172" spans="1:8" s="216" customFormat="1" ht="15.75">
      <c r="A172" s="255"/>
      <c r="B172" s="256"/>
      <c r="C172" s="246">
        <v>3</v>
      </c>
      <c r="D172" s="769"/>
      <c r="E172" s="257" t="s">
        <v>1183</v>
      </c>
      <c r="F172" s="288">
        <v>0</v>
      </c>
      <c r="G172" s="288">
        <v>3375</v>
      </c>
      <c r="H172" s="774">
        <v>7633</v>
      </c>
    </row>
    <row r="173" spans="1:8" s="216" customFormat="1" ht="15.75">
      <c r="A173" s="255"/>
      <c r="B173" s="256"/>
      <c r="C173" s="246">
        <v>4</v>
      </c>
      <c r="D173" s="769"/>
      <c r="E173" s="257" t="s">
        <v>1184</v>
      </c>
      <c r="F173" s="288">
        <v>0</v>
      </c>
      <c r="G173" s="288">
        <v>1947</v>
      </c>
      <c r="H173" s="774">
        <v>1947</v>
      </c>
    </row>
    <row r="174" spans="1:8" s="216" customFormat="1" ht="16.5" thickBot="1">
      <c r="A174" s="255"/>
      <c r="B174" s="256"/>
      <c r="C174" s="246">
        <v>5</v>
      </c>
      <c r="D174" s="769"/>
      <c r="E174" s="257" t="s">
        <v>1160</v>
      </c>
      <c r="F174" s="288">
        <v>0</v>
      </c>
      <c r="G174" s="288">
        <v>10928</v>
      </c>
      <c r="H174" s="774">
        <v>10928</v>
      </c>
    </row>
    <row r="175" spans="1:8" s="216" customFormat="1" ht="16.5" thickBot="1">
      <c r="A175" s="239"/>
      <c r="B175" s="240"/>
      <c r="C175" s="240"/>
      <c r="D175" s="770"/>
      <c r="E175" s="241" t="s">
        <v>1039</v>
      </c>
      <c r="F175" s="289">
        <f>SUM(F170:F174)</f>
        <v>500</v>
      </c>
      <c r="G175" s="289">
        <f>SUM(G170:G174)</f>
        <v>52446</v>
      </c>
      <c r="H175" s="289">
        <f>SUM(H170:H174)</f>
        <v>33666</v>
      </c>
    </row>
    <row r="176" spans="1:8" s="216" customFormat="1" ht="15.75">
      <c r="A176" s="255">
        <v>278</v>
      </c>
      <c r="B176" s="256"/>
      <c r="C176" s="256"/>
      <c r="D176" s="778"/>
      <c r="E176" s="209" t="s">
        <v>1040</v>
      </c>
      <c r="F176" s="287"/>
      <c r="G176" s="287">
        <v>0</v>
      </c>
      <c r="H176" s="779">
        <v>0</v>
      </c>
    </row>
    <row r="177" spans="1:8" s="216" customFormat="1" ht="15.75">
      <c r="A177" s="255"/>
      <c r="B177" s="256">
        <v>1</v>
      </c>
      <c r="C177" s="263"/>
      <c r="D177" s="782"/>
      <c r="E177" s="247" t="s">
        <v>1041</v>
      </c>
      <c r="F177" s="325"/>
      <c r="G177" s="325"/>
      <c r="H177" s="791"/>
    </row>
    <row r="178" spans="1:8" s="216" customFormat="1" ht="16.5" thickBot="1">
      <c r="A178" s="255"/>
      <c r="B178" s="256"/>
      <c r="C178" s="246">
        <v>1</v>
      </c>
      <c r="D178" s="773"/>
      <c r="E178" s="210" t="s">
        <v>1042</v>
      </c>
      <c r="F178" s="288">
        <v>5019</v>
      </c>
      <c r="G178" s="288">
        <v>5019</v>
      </c>
      <c r="H178" s="774">
        <v>5019</v>
      </c>
    </row>
    <row r="179" spans="1:8" s="216" customFormat="1" ht="16.5" thickBot="1">
      <c r="A179" s="239"/>
      <c r="B179" s="240"/>
      <c r="C179" s="240"/>
      <c r="D179" s="770"/>
      <c r="E179" s="241" t="s">
        <v>1043</v>
      </c>
      <c r="F179" s="326">
        <f>SUM(F178:F178)</f>
        <v>5019</v>
      </c>
      <c r="G179" s="326">
        <f>SUM(G178:G178)</f>
        <v>5019</v>
      </c>
      <c r="H179" s="326">
        <f>SUM(H178:H178)</f>
        <v>5019</v>
      </c>
    </row>
    <row r="180" spans="1:8" s="216" customFormat="1" ht="15.75">
      <c r="A180" s="255">
        <v>282</v>
      </c>
      <c r="B180" s="253"/>
      <c r="C180" s="253"/>
      <c r="D180" s="792"/>
      <c r="E180" s="229" t="s">
        <v>1044</v>
      </c>
      <c r="F180" s="285"/>
      <c r="G180" s="285">
        <v>0</v>
      </c>
      <c r="H180" s="777">
        <v>0</v>
      </c>
    </row>
    <row r="181" spans="1:8" s="216" customFormat="1" ht="16.5" thickBot="1">
      <c r="A181" s="255"/>
      <c r="B181" s="290"/>
      <c r="C181" s="258">
        <v>1</v>
      </c>
      <c r="D181" s="793"/>
      <c r="E181" s="257" t="s">
        <v>1045</v>
      </c>
      <c r="F181" s="288">
        <v>7823</v>
      </c>
      <c r="G181" s="288">
        <v>7823</v>
      </c>
      <c r="H181" s="774">
        <v>1885</v>
      </c>
    </row>
    <row r="182" spans="1:8" s="216" customFormat="1" ht="16.5" thickBot="1">
      <c r="A182" s="239"/>
      <c r="B182" s="240"/>
      <c r="C182" s="240"/>
      <c r="D182" s="770"/>
      <c r="E182" s="291" t="s">
        <v>1046</v>
      </c>
      <c r="F182" s="326">
        <f>SUM(F181:F181)</f>
        <v>7823</v>
      </c>
      <c r="G182" s="326">
        <f>SUM(G181:G181)</f>
        <v>7823</v>
      </c>
      <c r="H182" s="326">
        <f>SUM(H181:H181)</f>
        <v>1885</v>
      </c>
    </row>
    <row r="183" spans="1:8" s="286" customFormat="1" ht="15.75">
      <c r="A183" s="255">
        <v>292</v>
      </c>
      <c r="B183" s="256"/>
      <c r="C183" s="256"/>
      <c r="D183" s="778"/>
      <c r="E183" s="209" t="s">
        <v>1047</v>
      </c>
      <c r="F183" s="287"/>
      <c r="G183" s="287">
        <v>0</v>
      </c>
      <c r="H183" s="779">
        <v>0</v>
      </c>
    </row>
    <row r="184" spans="1:8" s="234" customFormat="1" ht="15.75">
      <c r="A184" s="292"/>
      <c r="B184" s="256">
        <v>1</v>
      </c>
      <c r="C184" s="263"/>
      <c r="D184" s="782"/>
      <c r="E184" s="210" t="s">
        <v>1331</v>
      </c>
      <c r="F184" s="270">
        <v>0</v>
      </c>
      <c r="G184" s="270">
        <v>0</v>
      </c>
      <c r="H184" s="753">
        <v>108339</v>
      </c>
    </row>
    <row r="185" spans="1:8" s="234" customFormat="1" ht="16.5" thickBot="1">
      <c r="A185" s="292"/>
      <c r="B185" s="256">
        <v>2</v>
      </c>
      <c r="C185" s="263"/>
      <c r="D185" s="782"/>
      <c r="E185" s="210" t="s">
        <v>1048</v>
      </c>
      <c r="F185" s="270">
        <v>9900</v>
      </c>
      <c r="G185" s="270">
        <v>9900</v>
      </c>
      <c r="H185" s="753">
        <v>0</v>
      </c>
    </row>
    <row r="186" spans="1:8" s="286" customFormat="1" ht="16.5" thickBot="1">
      <c r="A186" s="239"/>
      <c r="B186" s="293"/>
      <c r="C186" s="293"/>
      <c r="D186" s="770"/>
      <c r="E186" s="291" t="s">
        <v>1049</v>
      </c>
      <c r="F186" s="289">
        <f>SUM(F184:F185)</f>
        <v>9900</v>
      </c>
      <c r="G186" s="289">
        <f>SUM(G184:G185)</f>
        <v>9900</v>
      </c>
      <c r="H186" s="289">
        <f>SUM(H184:H185)</f>
        <v>108339</v>
      </c>
    </row>
    <row r="187" spans="1:8" ht="16.5" thickBot="1">
      <c r="A187" s="294">
        <v>293</v>
      </c>
      <c r="B187" s="295"/>
      <c r="C187" s="751"/>
      <c r="D187" s="794"/>
      <c r="E187" s="296" t="s">
        <v>1050</v>
      </c>
      <c r="F187" s="327">
        <v>15892</v>
      </c>
      <c r="G187" s="327">
        <v>15892</v>
      </c>
      <c r="H187" s="795">
        <v>12545</v>
      </c>
    </row>
    <row r="188" spans="1:8" ht="16.5" thickBot="1">
      <c r="A188" s="294">
        <v>295</v>
      </c>
      <c r="B188" s="295"/>
      <c r="C188" s="751"/>
      <c r="D188" s="794"/>
      <c r="E188" s="296" t="s">
        <v>1051</v>
      </c>
      <c r="F188" s="327">
        <v>0</v>
      </c>
      <c r="G188" s="327">
        <v>0</v>
      </c>
      <c r="H188" s="795">
        <v>-887</v>
      </c>
    </row>
    <row r="189" spans="1:8" s="234" customFormat="1" ht="16.5" thickBot="1">
      <c r="A189" s="297"/>
      <c r="B189" s="297"/>
      <c r="C189" s="298"/>
      <c r="D189" s="299"/>
      <c r="E189" s="264"/>
      <c r="F189" s="300"/>
      <c r="G189" s="300">
        <v>0</v>
      </c>
      <c r="H189" s="300">
        <v>0</v>
      </c>
    </row>
    <row r="190" spans="1:8" ht="16.5" thickBot="1">
      <c r="A190" s="1315" t="s">
        <v>1052</v>
      </c>
      <c r="B190" s="1316"/>
      <c r="C190" s="1316"/>
      <c r="D190" s="1316"/>
      <c r="E190" s="1317"/>
      <c r="F190" s="301">
        <f>SUM(F187,F186,F182,F179,F175,F167,F158,F149,F136,F126,F119,F96,F90,F83,F50,F152,F105,F162,F188,F128)</f>
        <v>1866795</v>
      </c>
      <c r="G190" s="301">
        <f>SUM(G187,G186,G182,G179,G175,G167,G158,G149,G136,G126,G119,G96,G90,G83,G50,G152,G105,G162,G188,G128)</f>
        <v>1929482</v>
      </c>
      <c r="H190" s="301">
        <f>SUM(H187,H186,H182,H179,H175,H167,H158,H149,H136,H126,H119,H96,H90,H83,H50,H152,H105,H162,H188,H128)</f>
        <v>1979270</v>
      </c>
    </row>
    <row r="191" spans="1:8" ht="15.75">
      <c r="A191" s="302"/>
      <c r="B191" s="302"/>
      <c r="C191" s="303"/>
      <c r="D191" s="303"/>
      <c r="E191" s="303"/>
      <c r="F191" s="304"/>
      <c r="H191" s="304"/>
    </row>
    <row r="192" spans="1:8" s="234" customFormat="1" ht="15.75">
      <c r="A192" s="305"/>
      <c r="B192" s="305"/>
      <c r="F192" s="306"/>
      <c r="H192" s="306"/>
    </row>
    <row r="193" spans="1:8" s="234" customFormat="1" ht="15.75">
      <c r="A193" s="305"/>
      <c r="B193" s="305"/>
      <c r="F193" s="306"/>
      <c r="G193" s="451" t="e">
        <f>#REF!-3A!G190</f>
        <v>#REF!</v>
      </c>
      <c r="H193" s="451" t="e">
        <f>#REF!-3A!H190</f>
        <v>#REF!</v>
      </c>
    </row>
    <row r="194" spans="1:8" s="234" customFormat="1" ht="15.75">
      <c r="A194" s="305"/>
      <c r="B194" s="305"/>
      <c r="F194" s="306"/>
      <c r="H194" s="306"/>
    </row>
    <row r="195" spans="1:8" s="234" customFormat="1" ht="15.75">
      <c r="A195" s="305"/>
      <c r="B195" s="305"/>
      <c r="F195" s="306"/>
      <c r="H195" s="306">
        <v>1979270</v>
      </c>
    </row>
    <row r="196" spans="1:8" s="234" customFormat="1" ht="15.75">
      <c r="A196" s="305"/>
      <c r="B196" s="305"/>
      <c r="F196" s="306"/>
      <c r="H196" s="306"/>
    </row>
    <row r="197" spans="1:8" s="234" customFormat="1" ht="15.75">
      <c r="A197" s="305"/>
      <c r="B197" s="305"/>
      <c r="F197" s="306"/>
      <c r="H197" s="306">
        <f>H195-H190</f>
        <v>0</v>
      </c>
    </row>
    <row r="198" spans="1:8" s="234" customFormat="1" ht="15.75">
      <c r="A198" s="305"/>
      <c r="B198" s="305"/>
      <c r="F198" s="306"/>
      <c r="H198" s="306"/>
    </row>
    <row r="199" spans="1:8" s="234" customFormat="1" ht="15.75">
      <c r="A199" s="305"/>
      <c r="B199" s="305"/>
      <c r="F199" s="306"/>
      <c r="H199" s="306"/>
    </row>
    <row r="200" spans="1:8" s="234" customFormat="1" ht="15.75">
      <c r="A200" s="305"/>
      <c r="B200" s="305"/>
      <c r="F200" s="306"/>
      <c r="H200" s="306"/>
    </row>
    <row r="201" spans="1:8" s="234" customFormat="1" ht="15.75">
      <c r="A201" s="305"/>
      <c r="B201" s="305"/>
      <c r="F201" s="306"/>
      <c r="H201" s="306"/>
    </row>
    <row r="202" spans="1:8" s="234" customFormat="1" ht="15.75">
      <c r="A202" s="305"/>
      <c r="B202" s="305"/>
      <c r="F202" s="306"/>
      <c r="H202" s="306"/>
    </row>
    <row r="203" spans="1:8" s="234" customFormat="1" ht="15.75">
      <c r="A203" s="305"/>
      <c r="B203" s="305"/>
      <c r="F203" s="306"/>
      <c r="H203" s="306"/>
    </row>
    <row r="204" spans="1:8" s="234" customFormat="1" ht="15.75">
      <c r="A204" s="305"/>
      <c r="B204" s="305"/>
      <c r="F204" s="306"/>
      <c r="H204" s="306"/>
    </row>
    <row r="205" spans="1:8" s="234" customFormat="1" ht="15.75">
      <c r="A205" s="305"/>
      <c r="B205" s="305"/>
      <c r="F205" s="306"/>
      <c r="H205" s="306"/>
    </row>
    <row r="206" spans="1:8" s="234" customFormat="1" ht="15.75">
      <c r="A206" s="305"/>
      <c r="B206" s="305"/>
      <c r="F206" s="306"/>
      <c r="H206" s="306"/>
    </row>
    <row r="207" spans="1:8" s="234" customFormat="1" ht="15.75">
      <c r="A207" s="305"/>
      <c r="B207" s="305"/>
      <c r="F207" s="306"/>
      <c r="H207" s="306"/>
    </row>
    <row r="208" spans="1:8" s="234" customFormat="1" ht="15.75">
      <c r="A208" s="305"/>
      <c r="B208" s="305"/>
      <c r="F208" s="306"/>
      <c r="H208" s="306"/>
    </row>
  </sheetData>
  <sheetProtection/>
  <mergeCells count="12">
    <mergeCell ref="H7:H10"/>
    <mergeCell ref="F7:F10"/>
    <mergeCell ref="G7:G10"/>
    <mergeCell ref="A190:E190"/>
    <mergeCell ref="A7:A10"/>
    <mergeCell ref="B7:B10"/>
    <mergeCell ref="C7:C10"/>
    <mergeCell ref="D7:D10"/>
    <mergeCell ref="A2:H2"/>
    <mergeCell ref="A3:H3"/>
    <mergeCell ref="A4:H4"/>
    <mergeCell ref="A5:D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9"/>
  <sheetViews>
    <sheetView view="pageBreakPreview" zoomScaleSheetLayoutView="100" zoomScalePageLayoutView="0" workbookViewId="0" topLeftCell="B1">
      <selection activeCell="H6" sqref="H6:H9"/>
    </sheetView>
  </sheetViews>
  <sheetFormatPr defaultColWidth="5.875" defaultRowHeight="12.75"/>
  <cols>
    <col min="1" max="1" width="5.625" style="425" customWidth="1"/>
    <col min="2" max="2" width="4.875" style="425" customWidth="1"/>
    <col min="3" max="3" width="6.125" style="425" customWidth="1"/>
    <col min="4" max="4" width="7.00390625" style="425" customWidth="1"/>
    <col min="5" max="5" width="61.625" style="342" bestFit="1" customWidth="1"/>
    <col min="6" max="6" width="16.50390625" style="425" customWidth="1"/>
    <col min="7" max="7" width="16.50390625" style="342" customWidth="1"/>
    <col min="8" max="8" width="16.50390625" style="425" customWidth="1"/>
    <col min="9" max="9" width="5.875" style="342" customWidth="1"/>
    <col min="10" max="10" width="17.00390625" style="342" customWidth="1"/>
    <col min="11" max="18" width="17.375" style="342" customWidth="1"/>
    <col min="19" max="16384" width="5.875" style="342" customWidth="1"/>
  </cols>
  <sheetData>
    <row r="1" spans="1:8" ht="15.75">
      <c r="A1" s="1278" t="s">
        <v>1053</v>
      </c>
      <c r="B1" s="1279"/>
      <c r="C1" s="1279"/>
      <c r="D1" s="1279"/>
      <c r="E1" s="1279"/>
      <c r="F1" s="1279"/>
      <c r="G1" s="1279"/>
      <c r="H1" s="1279"/>
    </row>
    <row r="2" spans="1:8" ht="15.75">
      <c r="A2" s="1280" t="s">
        <v>919</v>
      </c>
      <c r="B2" s="1234"/>
      <c r="C2" s="1234"/>
      <c r="D2" s="1234"/>
      <c r="E2" s="1234"/>
      <c r="F2" s="1234"/>
      <c r="G2" s="1234"/>
      <c r="H2" s="1234"/>
    </row>
    <row r="3" spans="1:8" ht="16.5" thickBot="1">
      <c r="A3" s="1235" t="s">
        <v>920</v>
      </c>
      <c r="B3" s="819"/>
      <c r="C3" s="819"/>
      <c r="D3" s="819"/>
      <c r="E3" s="819"/>
      <c r="F3" s="819"/>
      <c r="G3" s="819"/>
      <c r="H3" s="819"/>
    </row>
    <row r="4" spans="1:8" s="344" customFormat="1" ht="15.75">
      <c r="A4" s="755" t="s">
        <v>1054</v>
      </c>
      <c r="B4" s="755"/>
      <c r="C4" s="755"/>
      <c r="D4" s="755"/>
      <c r="E4" s="343"/>
      <c r="F4" s="343"/>
      <c r="H4" s="343"/>
    </row>
    <row r="5" spans="1:8" ht="16.5" thickBot="1">
      <c r="A5" s="755"/>
      <c r="B5" s="755"/>
      <c r="C5" s="755"/>
      <c r="D5" s="755"/>
      <c r="E5" s="1320" t="s">
        <v>922</v>
      </c>
      <c r="F5" s="1320"/>
      <c r="G5" s="199"/>
      <c r="H5" s="199" t="s">
        <v>470</v>
      </c>
    </row>
    <row r="6" spans="1:8" ht="15.75" customHeight="1">
      <c r="A6" s="1321" t="s">
        <v>923</v>
      </c>
      <c r="B6" s="1324" t="s">
        <v>924</v>
      </c>
      <c r="C6" s="1324" t="s">
        <v>925</v>
      </c>
      <c r="D6" s="1324" t="s">
        <v>926</v>
      </c>
      <c r="E6" s="345" t="s">
        <v>927</v>
      </c>
      <c r="F6" s="1275" t="s">
        <v>1055</v>
      </c>
      <c r="G6" s="1329" t="s">
        <v>1177</v>
      </c>
      <c r="H6" s="1309" t="s">
        <v>1176</v>
      </c>
    </row>
    <row r="7" spans="1:8" ht="15.75">
      <c r="A7" s="1322"/>
      <c r="B7" s="1325"/>
      <c r="C7" s="1327"/>
      <c r="D7" s="1327"/>
      <c r="E7" s="347" t="s">
        <v>929</v>
      </c>
      <c r="F7" s="1276"/>
      <c r="G7" s="1330"/>
      <c r="H7" s="1310"/>
    </row>
    <row r="8" spans="1:10" ht="15.75">
      <c r="A8" s="1322"/>
      <c r="B8" s="1325"/>
      <c r="C8" s="1327"/>
      <c r="D8" s="1327"/>
      <c r="E8" s="347" t="s">
        <v>930</v>
      </c>
      <c r="F8" s="1276"/>
      <c r="G8" s="1330"/>
      <c r="H8" s="1310"/>
      <c r="J8" s="348"/>
    </row>
    <row r="9" spans="1:8" ht="16.5" thickBot="1">
      <c r="A9" s="1323"/>
      <c r="B9" s="1326"/>
      <c r="C9" s="1328"/>
      <c r="D9" s="1328"/>
      <c r="E9" s="350" t="s">
        <v>931</v>
      </c>
      <c r="F9" s="1277"/>
      <c r="G9" s="1331"/>
      <c r="H9" s="1311"/>
    </row>
    <row r="10" spans="1:8" ht="15.75">
      <c r="A10" s="351">
        <v>102</v>
      </c>
      <c r="B10" s="352"/>
      <c r="C10" s="328"/>
      <c r="D10" s="328"/>
      <c r="E10" s="353" t="s">
        <v>932</v>
      </c>
      <c r="F10" s="340"/>
      <c r="G10" s="341"/>
      <c r="H10" s="340"/>
    </row>
    <row r="11" spans="1:8" ht="15.75">
      <c r="A11" s="346"/>
      <c r="B11" s="354"/>
      <c r="C11" s="328"/>
      <c r="D11" s="328"/>
      <c r="E11" s="353" t="s">
        <v>933</v>
      </c>
      <c r="F11" s="340"/>
      <c r="G11" s="341"/>
      <c r="H11" s="340"/>
    </row>
    <row r="12" spans="1:8" ht="15.75">
      <c r="A12" s="346"/>
      <c r="B12" s="352"/>
      <c r="C12" s="328">
        <v>1</v>
      </c>
      <c r="D12" s="328"/>
      <c r="E12" s="329" t="s">
        <v>1056</v>
      </c>
      <c r="F12" s="340"/>
      <c r="G12" s="341"/>
      <c r="H12" s="340"/>
    </row>
    <row r="13" spans="1:10" ht="15.75">
      <c r="A13" s="346"/>
      <c r="B13" s="352"/>
      <c r="C13" s="328"/>
      <c r="D13" s="328">
        <v>1</v>
      </c>
      <c r="E13" s="329" t="s">
        <v>637</v>
      </c>
      <c r="F13" s="340">
        <v>48095</v>
      </c>
      <c r="G13" s="341">
        <v>50331</v>
      </c>
      <c r="H13" s="340">
        <v>50320</v>
      </c>
      <c r="J13" s="338"/>
    </row>
    <row r="14" spans="1:10" ht="15.75">
      <c r="A14" s="346"/>
      <c r="B14" s="352"/>
      <c r="C14" s="328"/>
      <c r="D14" s="328">
        <v>2</v>
      </c>
      <c r="E14" s="329" t="s">
        <v>1057</v>
      </c>
      <c r="F14" s="340">
        <v>12152</v>
      </c>
      <c r="G14" s="341">
        <v>11822</v>
      </c>
      <c r="H14" s="340">
        <v>10314</v>
      </c>
      <c r="J14" s="338"/>
    </row>
    <row r="15" spans="1:10" ht="15.75">
      <c r="A15" s="346"/>
      <c r="B15" s="352"/>
      <c r="C15" s="328"/>
      <c r="D15" s="328">
        <v>3</v>
      </c>
      <c r="E15" s="329" t="s">
        <v>1058</v>
      </c>
      <c r="F15" s="340">
        <v>195451</v>
      </c>
      <c r="G15" s="341">
        <v>183718</v>
      </c>
      <c r="H15" s="340">
        <v>186872</v>
      </c>
      <c r="J15" s="338"/>
    </row>
    <row r="16" spans="1:8" ht="15.75">
      <c r="A16" s="346"/>
      <c r="B16" s="352"/>
      <c r="C16" s="328"/>
      <c r="D16" s="328">
        <v>5</v>
      </c>
      <c r="E16" s="329" t="s">
        <v>628</v>
      </c>
      <c r="F16" s="340">
        <v>1374</v>
      </c>
      <c r="G16" s="341">
        <v>0</v>
      </c>
      <c r="H16" s="340">
        <v>0</v>
      </c>
    </row>
    <row r="17" spans="1:8" ht="15.75">
      <c r="A17" s="362"/>
      <c r="B17" s="328"/>
      <c r="C17" s="363"/>
      <c r="D17" s="363">
        <v>8</v>
      </c>
      <c r="E17" s="364" t="s">
        <v>1064</v>
      </c>
      <c r="F17" s="340">
        <v>0</v>
      </c>
      <c r="G17" s="341">
        <v>0</v>
      </c>
      <c r="H17" s="340">
        <v>5063</v>
      </c>
    </row>
    <row r="18" spans="1:10" s="310" customFormat="1" ht="15.75">
      <c r="A18" s="330"/>
      <c r="B18" s="331"/>
      <c r="C18" s="332">
        <v>3</v>
      </c>
      <c r="D18" s="333"/>
      <c r="E18" s="334" t="s">
        <v>709</v>
      </c>
      <c r="F18" s="340">
        <v>0</v>
      </c>
      <c r="G18" s="341">
        <v>0</v>
      </c>
      <c r="H18" s="340">
        <v>0</v>
      </c>
      <c r="I18" s="338"/>
      <c r="J18" s="452"/>
    </row>
    <row r="19" spans="1:10" s="310" customFormat="1" ht="15.75">
      <c r="A19" s="330"/>
      <c r="B19" s="331"/>
      <c r="C19" s="332"/>
      <c r="D19" s="333">
        <v>1</v>
      </c>
      <c r="E19" s="334" t="s">
        <v>1061</v>
      </c>
      <c r="F19" s="340">
        <v>0</v>
      </c>
      <c r="G19" s="341">
        <v>2120</v>
      </c>
      <c r="H19" s="340">
        <v>2120</v>
      </c>
      <c r="I19" s="338"/>
      <c r="J19" s="452"/>
    </row>
    <row r="20" spans="1:9" s="310" customFormat="1" ht="15.75">
      <c r="A20" s="330"/>
      <c r="B20" s="331"/>
      <c r="C20" s="332"/>
      <c r="D20" s="333">
        <v>2</v>
      </c>
      <c r="E20" s="334" t="s">
        <v>1062</v>
      </c>
      <c r="F20" s="340">
        <v>0</v>
      </c>
      <c r="G20" s="341">
        <v>573</v>
      </c>
      <c r="H20" s="340">
        <v>573</v>
      </c>
      <c r="I20" s="338"/>
    </row>
    <row r="21" spans="1:8" ht="15.75">
      <c r="A21" s="355"/>
      <c r="B21" s="356"/>
      <c r="C21" s="357"/>
      <c r="D21" s="357"/>
      <c r="E21" s="358" t="s">
        <v>1059</v>
      </c>
      <c r="F21" s="359">
        <f>SUM(F13:F20)</f>
        <v>257072</v>
      </c>
      <c r="G21" s="796">
        <f>SUM(G13:G20)</f>
        <v>248564</v>
      </c>
      <c r="H21" s="359">
        <f>SUM(H13:H20)</f>
        <v>255262</v>
      </c>
    </row>
    <row r="22" spans="1:8" ht="15.75">
      <c r="A22" s="360"/>
      <c r="B22" s="354">
        <v>1</v>
      </c>
      <c r="C22" s="361"/>
      <c r="D22" s="361"/>
      <c r="E22" s="353" t="s">
        <v>938</v>
      </c>
      <c r="F22" s="340"/>
      <c r="G22" s="341">
        <v>0</v>
      </c>
      <c r="H22" s="340">
        <v>0</v>
      </c>
    </row>
    <row r="23" spans="1:8" ht="15.75">
      <c r="A23" s="346"/>
      <c r="B23" s="352"/>
      <c r="C23" s="328">
        <v>1</v>
      </c>
      <c r="D23" s="328"/>
      <c r="E23" s="329" t="s">
        <v>1056</v>
      </c>
      <c r="F23" s="340"/>
      <c r="G23" s="341">
        <v>0</v>
      </c>
      <c r="H23" s="340">
        <v>0</v>
      </c>
    </row>
    <row r="24" spans="1:8" ht="15.75">
      <c r="A24" s="346"/>
      <c r="B24" s="352"/>
      <c r="C24" s="328"/>
      <c r="D24" s="328">
        <v>1</v>
      </c>
      <c r="E24" s="329" t="s">
        <v>637</v>
      </c>
      <c r="F24" s="340">
        <v>157789</v>
      </c>
      <c r="G24" s="341">
        <v>175173</v>
      </c>
      <c r="H24" s="340">
        <v>173585</v>
      </c>
    </row>
    <row r="25" spans="1:8" ht="15.75">
      <c r="A25" s="346"/>
      <c r="B25" s="352"/>
      <c r="C25" s="328"/>
      <c r="D25" s="328">
        <v>2</v>
      </c>
      <c r="E25" s="329" t="s">
        <v>1060</v>
      </c>
      <c r="F25" s="340">
        <v>39154</v>
      </c>
      <c r="G25" s="341">
        <v>43751</v>
      </c>
      <c r="H25" s="340">
        <v>43134</v>
      </c>
    </row>
    <row r="26" spans="1:8" ht="15.75">
      <c r="A26" s="346"/>
      <c r="B26" s="352"/>
      <c r="C26" s="328"/>
      <c r="D26" s="328">
        <v>3</v>
      </c>
      <c r="E26" s="329" t="s">
        <v>1058</v>
      </c>
      <c r="F26" s="340">
        <v>100334</v>
      </c>
      <c r="G26" s="341">
        <v>102086</v>
      </c>
      <c r="H26" s="340">
        <v>99439</v>
      </c>
    </row>
    <row r="27" spans="1:8" ht="15.75">
      <c r="A27" s="346"/>
      <c r="B27" s="352"/>
      <c r="C27" s="328"/>
      <c r="D27" s="328">
        <v>5</v>
      </c>
      <c r="E27" s="329" t="s">
        <v>628</v>
      </c>
      <c r="F27" s="340">
        <v>1264</v>
      </c>
      <c r="G27" s="341">
        <v>0</v>
      </c>
      <c r="H27" s="340">
        <v>0</v>
      </c>
    </row>
    <row r="28" spans="1:10" s="310" customFormat="1" ht="15.75">
      <c r="A28" s="330"/>
      <c r="B28" s="331"/>
      <c r="C28" s="332">
        <v>2</v>
      </c>
      <c r="D28" s="333"/>
      <c r="E28" s="334" t="s">
        <v>1068</v>
      </c>
      <c r="F28" s="335">
        <v>0</v>
      </c>
      <c r="G28" s="336">
        <v>0</v>
      </c>
      <c r="H28" s="335">
        <v>0</v>
      </c>
      <c r="I28" s="337"/>
      <c r="J28" s="336"/>
    </row>
    <row r="29" spans="1:10" s="310" customFormat="1" ht="15.75">
      <c r="A29" s="330"/>
      <c r="B29" s="331"/>
      <c r="C29" s="332"/>
      <c r="D29" s="333">
        <v>1</v>
      </c>
      <c r="E29" s="334" t="s">
        <v>1069</v>
      </c>
      <c r="F29" s="335">
        <v>0</v>
      </c>
      <c r="G29" s="339">
        <v>394</v>
      </c>
      <c r="H29" s="335">
        <v>487</v>
      </c>
      <c r="I29" s="337"/>
      <c r="J29" s="339"/>
    </row>
    <row r="30" spans="1:10" s="310" customFormat="1" ht="15.75">
      <c r="A30" s="330"/>
      <c r="B30" s="331"/>
      <c r="C30" s="332"/>
      <c r="D30" s="333">
        <v>2</v>
      </c>
      <c r="E30" s="334" t="s">
        <v>1062</v>
      </c>
      <c r="F30" s="335">
        <v>0</v>
      </c>
      <c r="G30" s="339">
        <v>106</v>
      </c>
      <c r="H30" s="335">
        <v>131</v>
      </c>
      <c r="I30" s="337"/>
      <c r="J30" s="339"/>
    </row>
    <row r="31" spans="1:10" s="310" customFormat="1" ht="15.75">
      <c r="A31" s="330"/>
      <c r="B31" s="331"/>
      <c r="C31" s="332">
        <v>3</v>
      </c>
      <c r="D31" s="333"/>
      <c r="E31" s="334" t="s">
        <v>709</v>
      </c>
      <c r="F31" s="340">
        <v>0</v>
      </c>
      <c r="G31" s="427">
        <v>0</v>
      </c>
      <c r="H31" s="340">
        <v>0</v>
      </c>
      <c r="I31" s="341"/>
      <c r="J31" s="339"/>
    </row>
    <row r="32" spans="1:10" s="310" customFormat="1" ht="15.75">
      <c r="A32" s="330"/>
      <c r="B32" s="331"/>
      <c r="C32" s="332"/>
      <c r="D32" s="333">
        <v>1</v>
      </c>
      <c r="E32" s="334" t="s">
        <v>1061</v>
      </c>
      <c r="F32" s="340">
        <v>0</v>
      </c>
      <c r="G32" s="427">
        <v>2827</v>
      </c>
      <c r="H32" s="340">
        <v>2825</v>
      </c>
      <c r="I32" s="341"/>
      <c r="J32" s="339"/>
    </row>
    <row r="33" spans="1:10" s="310" customFormat="1" ht="15.75">
      <c r="A33" s="330"/>
      <c r="B33" s="331"/>
      <c r="C33" s="332"/>
      <c r="D33" s="333">
        <v>2</v>
      </c>
      <c r="E33" s="334" t="s">
        <v>1062</v>
      </c>
      <c r="F33" s="340">
        <v>0</v>
      </c>
      <c r="G33" s="428">
        <v>762</v>
      </c>
      <c r="H33" s="340">
        <v>763</v>
      </c>
      <c r="I33" s="341"/>
      <c r="J33" s="339"/>
    </row>
    <row r="34" spans="1:8" ht="15.75">
      <c r="A34" s="355"/>
      <c r="B34" s="356"/>
      <c r="C34" s="357"/>
      <c r="D34" s="357"/>
      <c r="E34" s="358" t="s">
        <v>940</v>
      </c>
      <c r="F34" s="359">
        <f>SUM(F24:F33,)</f>
        <v>298541</v>
      </c>
      <c r="G34" s="796">
        <f>SUM(G24:G33,)</f>
        <v>325099</v>
      </c>
      <c r="H34" s="359">
        <f>SUM(H24:H33,)</f>
        <v>320364</v>
      </c>
    </row>
    <row r="35" spans="1:8" ht="15.75">
      <c r="A35" s="346"/>
      <c r="B35" s="354">
        <v>2</v>
      </c>
      <c r="C35" s="328"/>
      <c r="D35" s="328"/>
      <c r="E35" s="353" t="s">
        <v>1063</v>
      </c>
      <c r="F35" s="340"/>
      <c r="G35" s="341">
        <v>0</v>
      </c>
      <c r="H35" s="340">
        <v>0</v>
      </c>
    </row>
    <row r="36" spans="1:8" ht="15.75">
      <c r="A36" s="346"/>
      <c r="B36" s="352"/>
      <c r="C36" s="328">
        <v>1</v>
      </c>
      <c r="D36" s="328"/>
      <c r="E36" s="329" t="s">
        <v>1056</v>
      </c>
      <c r="F36" s="340"/>
      <c r="G36" s="341">
        <v>0</v>
      </c>
      <c r="H36" s="340">
        <v>0</v>
      </c>
    </row>
    <row r="37" spans="1:8" ht="15.75">
      <c r="A37" s="346"/>
      <c r="B37" s="352"/>
      <c r="C37" s="328"/>
      <c r="D37" s="328">
        <v>1</v>
      </c>
      <c r="E37" s="329" t="s">
        <v>637</v>
      </c>
      <c r="F37" s="340">
        <v>31630</v>
      </c>
      <c r="G37" s="341">
        <v>33022</v>
      </c>
      <c r="H37" s="340">
        <v>32349</v>
      </c>
    </row>
    <row r="38" spans="1:8" ht="15.75">
      <c r="A38" s="346"/>
      <c r="B38" s="352"/>
      <c r="C38" s="328"/>
      <c r="D38" s="328">
        <v>2</v>
      </c>
      <c r="E38" s="329" t="s">
        <v>1060</v>
      </c>
      <c r="F38" s="340">
        <v>7899</v>
      </c>
      <c r="G38" s="341">
        <v>8204</v>
      </c>
      <c r="H38" s="340">
        <v>8051</v>
      </c>
    </row>
    <row r="39" spans="1:8" ht="15.75">
      <c r="A39" s="346"/>
      <c r="B39" s="352"/>
      <c r="C39" s="328"/>
      <c r="D39" s="328">
        <v>3</v>
      </c>
      <c r="E39" s="329" t="s">
        <v>1058</v>
      </c>
      <c r="F39" s="340">
        <v>30194</v>
      </c>
      <c r="G39" s="341">
        <v>29237</v>
      </c>
      <c r="H39" s="340">
        <v>26923</v>
      </c>
    </row>
    <row r="40" spans="1:8" ht="15.75">
      <c r="A40" s="362"/>
      <c r="B40" s="363"/>
      <c r="C40" s="363"/>
      <c r="D40" s="363">
        <v>5</v>
      </c>
      <c r="E40" s="364" t="s">
        <v>628</v>
      </c>
      <c r="F40" s="340">
        <v>2299</v>
      </c>
      <c r="G40" s="341">
        <v>0</v>
      </c>
      <c r="H40" s="340">
        <v>0</v>
      </c>
    </row>
    <row r="41" spans="1:8" ht="15.75">
      <c r="A41" s="362"/>
      <c r="B41" s="328"/>
      <c r="C41" s="363"/>
      <c r="D41" s="363">
        <v>8</v>
      </c>
      <c r="E41" s="364" t="s">
        <v>1064</v>
      </c>
      <c r="F41" s="340">
        <v>2500</v>
      </c>
      <c r="G41" s="341">
        <v>2500</v>
      </c>
      <c r="H41" s="340">
        <v>3700</v>
      </c>
    </row>
    <row r="42" spans="1:10" s="310" customFormat="1" ht="15.75">
      <c r="A42" s="330"/>
      <c r="B42" s="332"/>
      <c r="C42" s="332">
        <v>2</v>
      </c>
      <c r="D42" s="333"/>
      <c r="E42" s="365" t="s">
        <v>1068</v>
      </c>
      <c r="F42" s="335">
        <v>0</v>
      </c>
      <c r="G42" s="336">
        <v>0</v>
      </c>
      <c r="H42" s="335">
        <v>0</v>
      </c>
      <c r="I42" s="337"/>
      <c r="J42" s="336"/>
    </row>
    <row r="43" spans="1:10" s="310" customFormat="1" ht="15.75">
      <c r="A43" s="330"/>
      <c r="B43" s="331"/>
      <c r="C43" s="332"/>
      <c r="D43" s="333">
        <v>1</v>
      </c>
      <c r="E43" s="334" t="s">
        <v>1069</v>
      </c>
      <c r="F43" s="335">
        <v>0</v>
      </c>
      <c r="G43" s="339">
        <v>883</v>
      </c>
      <c r="H43" s="335">
        <v>883</v>
      </c>
      <c r="I43" s="337"/>
      <c r="J43" s="339"/>
    </row>
    <row r="44" spans="1:10" s="310" customFormat="1" ht="15.75">
      <c r="A44" s="330"/>
      <c r="B44" s="331"/>
      <c r="C44" s="332"/>
      <c r="D44" s="333">
        <v>2</v>
      </c>
      <c r="E44" s="334" t="s">
        <v>1062</v>
      </c>
      <c r="F44" s="335">
        <v>0</v>
      </c>
      <c r="G44" s="339">
        <v>239</v>
      </c>
      <c r="H44" s="335">
        <v>239</v>
      </c>
      <c r="I44" s="337"/>
      <c r="J44" s="339"/>
    </row>
    <row r="45" spans="1:10" s="310" customFormat="1" ht="15.75">
      <c r="A45" s="330"/>
      <c r="B45" s="331"/>
      <c r="C45" s="332">
        <v>3</v>
      </c>
      <c r="D45" s="333"/>
      <c r="E45" s="334" t="s">
        <v>709</v>
      </c>
      <c r="F45" s="340">
        <v>0</v>
      </c>
      <c r="G45" s="427">
        <v>0</v>
      </c>
      <c r="H45" s="340">
        <v>0</v>
      </c>
      <c r="I45" s="341"/>
      <c r="J45" s="339"/>
    </row>
    <row r="46" spans="1:10" s="310" customFormat="1" ht="15.75">
      <c r="A46" s="330"/>
      <c r="B46" s="331"/>
      <c r="C46" s="332"/>
      <c r="D46" s="333">
        <v>1</v>
      </c>
      <c r="E46" s="334" t="s">
        <v>1061</v>
      </c>
      <c r="F46" s="340">
        <v>0</v>
      </c>
      <c r="G46" s="427">
        <v>556</v>
      </c>
      <c r="H46" s="340">
        <v>556</v>
      </c>
      <c r="I46" s="341"/>
      <c r="J46" s="339"/>
    </row>
    <row r="47" spans="1:10" s="310" customFormat="1" ht="15.75">
      <c r="A47" s="330"/>
      <c r="B47" s="331"/>
      <c r="C47" s="332"/>
      <c r="D47" s="333">
        <v>2</v>
      </c>
      <c r="E47" s="334" t="s">
        <v>1062</v>
      </c>
      <c r="F47" s="340">
        <v>0</v>
      </c>
      <c r="G47" s="428">
        <v>150</v>
      </c>
      <c r="H47" s="340">
        <v>150</v>
      </c>
      <c r="I47" s="341"/>
      <c r="J47" s="339"/>
    </row>
    <row r="48" spans="1:8" ht="15.75">
      <c r="A48" s="355"/>
      <c r="B48" s="356"/>
      <c r="C48" s="357"/>
      <c r="D48" s="357"/>
      <c r="E48" s="358" t="s">
        <v>943</v>
      </c>
      <c r="F48" s="359">
        <f>SUM(F37:F47)</f>
        <v>74522</v>
      </c>
      <c r="G48" s="796">
        <f>SUM(G37:G47)</f>
        <v>74791</v>
      </c>
      <c r="H48" s="359">
        <f>SUM(H37:H47)</f>
        <v>72851</v>
      </c>
    </row>
    <row r="49" spans="1:8" ht="15.75">
      <c r="A49" s="346"/>
      <c r="B49" s="354">
        <v>3</v>
      </c>
      <c r="C49" s="328"/>
      <c r="D49" s="328"/>
      <c r="E49" s="353" t="s">
        <v>944</v>
      </c>
      <c r="F49" s="340"/>
      <c r="G49" s="341">
        <v>0</v>
      </c>
      <c r="H49" s="340">
        <v>0</v>
      </c>
    </row>
    <row r="50" spans="1:8" ht="15.75">
      <c r="A50" s="346"/>
      <c r="B50" s="352"/>
      <c r="C50" s="328">
        <v>1</v>
      </c>
      <c r="D50" s="328"/>
      <c r="E50" s="329" t="s">
        <v>1056</v>
      </c>
      <c r="F50" s="340"/>
      <c r="G50" s="341">
        <v>0</v>
      </c>
      <c r="H50" s="340">
        <v>0</v>
      </c>
    </row>
    <row r="51" spans="1:8" ht="15.75">
      <c r="A51" s="346"/>
      <c r="B51" s="352"/>
      <c r="C51" s="328"/>
      <c r="D51" s="328">
        <v>1</v>
      </c>
      <c r="E51" s="329" t="s">
        <v>637</v>
      </c>
      <c r="F51" s="340">
        <v>80441</v>
      </c>
      <c r="G51" s="341">
        <v>0</v>
      </c>
      <c r="H51" s="340">
        <v>0</v>
      </c>
    </row>
    <row r="52" spans="1:8" ht="15.75">
      <c r="A52" s="346"/>
      <c r="B52" s="352"/>
      <c r="C52" s="328"/>
      <c r="D52" s="328">
        <v>2</v>
      </c>
      <c r="E52" s="329" t="s">
        <v>1060</v>
      </c>
      <c r="F52" s="340">
        <v>19761</v>
      </c>
      <c r="G52" s="341">
        <v>0</v>
      </c>
      <c r="H52" s="340">
        <v>0</v>
      </c>
    </row>
    <row r="53" spans="1:8" ht="15.75">
      <c r="A53" s="346"/>
      <c r="B53" s="352"/>
      <c r="C53" s="328"/>
      <c r="D53" s="328">
        <v>3</v>
      </c>
      <c r="E53" s="329" t="s">
        <v>1058</v>
      </c>
      <c r="F53" s="340">
        <v>55508</v>
      </c>
      <c r="G53" s="341">
        <v>0</v>
      </c>
      <c r="H53" s="340">
        <v>0</v>
      </c>
    </row>
    <row r="54" spans="1:8" ht="15.75">
      <c r="A54" s="346"/>
      <c r="B54" s="352"/>
      <c r="C54" s="328"/>
      <c r="D54" s="328">
        <v>5</v>
      </c>
      <c r="E54" s="329" t="s">
        <v>628</v>
      </c>
      <c r="F54" s="340">
        <v>1775</v>
      </c>
      <c r="G54" s="341">
        <v>0</v>
      </c>
      <c r="H54" s="340">
        <v>0</v>
      </c>
    </row>
    <row r="55" spans="1:8" ht="15.75">
      <c r="A55" s="362"/>
      <c r="B55" s="328"/>
      <c r="C55" s="363"/>
      <c r="D55" s="363">
        <v>8</v>
      </c>
      <c r="E55" s="364" t="s">
        <v>1064</v>
      </c>
      <c r="F55" s="340">
        <v>2700</v>
      </c>
      <c r="G55" s="341">
        <v>0</v>
      </c>
      <c r="H55" s="340">
        <v>0</v>
      </c>
    </row>
    <row r="56" spans="1:10" s="310" customFormat="1" ht="15.75">
      <c r="A56" s="330"/>
      <c r="B56" s="366"/>
      <c r="C56" s="332">
        <v>3</v>
      </c>
      <c r="D56" s="333"/>
      <c r="E56" s="334" t="s">
        <v>709</v>
      </c>
      <c r="F56" s="340">
        <v>0</v>
      </c>
      <c r="G56" s="427">
        <v>0</v>
      </c>
      <c r="H56" s="340">
        <v>0</v>
      </c>
      <c r="I56" s="341"/>
      <c r="J56" s="339"/>
    </row>
    <row r="57" spans="1:10" s="310" customFormat="1" ht="15.75">
      <c r="A57" s="330"/>
      <c r="B57" s="331"/>
      <c r="C57" s="332"/>
      <c r="D57" s="333">
        <v>1</v>
      </c>
      <c r="E57" s="334" t="s">
        <v>1061</v>
      </c>
      <c r="F57" s="340">
        <v>0</v>
      </c>
      <c r="G57" s="427">
        <v>0</v>
      </c>
      <c r="H57" s="340">
        <v>0</v>
      </c>
      <c r="I57" s="341"/>
      <c r="J57" s="339"/>
    </row>
    <row r="58" spans="1:10" s="310" customFormat="1" ht="15.75">
      <c r="A58" s="330"/>
      <c r="B58" s="331"/>
      <c r="C58" s="332"/>
      <c r="D58" s="333">
        <v>2</v>
      </c>
      <c r="E58" s="334" t="s">
        <v>1062</v>
      </c>
      <c r="F58" s="340">
        <v>0</v>
      </c>
      <c r="G58" s="428">
        <v>0</v>
      </c>
      <c r="H58" s="340">
        <v>0</v>
      </c>
      <c r="I58" s="341"/>
      <c r="J58" s="339"/>
    </row>
    <row r="59" spans="1:8" ht="15.75">
      <c r="A59" s="355"/>
      <c r="B59" s="356"/>
      <c r="C59" s="357"/>
      <c r="D59" s="357"/>
      <c r="E59" s="358" t="s">
        <v>945</v>
      </c>
      <c r="F59" s="359">
        <f>SUM(F51:F58)</f>
        <v>160185</v>
      </c>
      <c r="G59" s="796">
        <f>SUM(G51:G58)</f>
        <v>0</v>
      </c>
      <c r="H59" s="359">
        <f>SUM(H51:H58)</f>
        <v>0</v>
      </c>
    </row>
    <row r="60" spans="1:8" ht="15.75">
      <c r="A60" s="346"/>
      <c r="B60" s="354">
        <v>4</v>
      </c>
      <c r="C60" s="328"/>
      <c r="D60" s="328"/>
      <c r="E60" s="353" t="s">
        <v>946</v>
      </c>
      <c r="F60" s="340"/>
      <c r="G60" s="341">
        <v>0</v>
      </c>
      <c r="H60" s="340">
        <v>0</v>
      </c>
    </row>
    <row r="61" spans="1:8" ht="15.75">
      <c r="A61" s="346"/>
      <c r="B61" s="352"/>
      <c r="C61" s="328">
        <v>1</v>
      </c>
      <c r="D61" s="328"/>
      <c r="E61" s="329" t="s">
        <v>1056</v>
      </c>
      <c r="F61" s="340"/>
      <c r="G61" s="341">
        <v>0</v>
      </c>
      <c r="H61" s="340">
        <v>0</v>
      </c>
    </row>
    <row r="62" spans="1:8" ht="15.75">
      <c r="A62" s="346"/>
      <c r="B62" s="352"/>
      <c r="C62" s="328"/>
      <c r="D62" s="328">
        <v>1</v>
      </c>
      <c r="E62" s="329" t="s">
        <v>1065</v>
      </c>
      <c r="F62" s="340">
        <v>22593</v>
      </c>
      <c r="G62" s="341">
        <v>23419</v>
      </c>
      <c r="H62" s="340">
        <v>22813</v>
      </c>
    </row>
    <row r="63" spans="1:8" ht="15.75">
      <c r="A63" s="346"/>
      <c r="B63" s="352"/>
      <c r="C63" s="328"/>
      <c r="D63" s="328">
        <v>2</v>
      </c>
      <c r="E63" s="329" t="s">
        <v>1060</v>
      </c>
      <c r="F63" s="340">
        <v>5872</v>
      </c>
      <c r="G63" s="341">
        <v>6037</v>
      </c>
      <c r="H63" s="340">
        <v>5972</v>
      </c>
    </row>
    <row r="64" spans="1:8" ht="15.75">
      <c r="A64" s="346"/>
      <c r="B64" s="352"/>
      <c r="C64" s="328"/>
      <c r="D64" s="328">
        <v>3</v>
      </c>
      <c r="E64" s="329" t="s">
        <v>1066</v>
      </c>
      <c r="F64" s="340">
        <v>10030</v>
      </c>
      <c r="G64" s="341">
        <v>12955</v>
      </c>
      <c r="H64" s="340">
        <v>12432</v>
      </c>
    </row>
    <row r="65" spans="1:8" ht="15.75">
      <c r="A65" s="346"/>
      <c r="B65" s="352"/>
      <c r="C65" s="328"/>
      <c r="D65" s="328">
        <v>5</v>
      </c>
      <c r="E65" s="329" t="s">
        <v>1067</v>
      </c>
      <c r="F65" s="340">
        <v>575</v>
      </c>
      <c r="G65" s="341">
        <v>0</v>
      </c>
      <c r="H65" s="340">
        <v>0</v>
      </c>
    </row>
    <row r="66" spans="1:8" ht="15.75">
      <c r="A66" s="362"/>
      <c r="B66" s="328"/>
      <c r="C66" s="363"/>
      <c r="D66" s="363">
        <v>8</v>
      </c>
      <c r="E66" s="364" t="s">
        <v>1064</v>
      </c>
      <c r="F66" s="340">
        <v>0</v>
      </c>
      <c r="G66" s="341">
        <v>0</v>
      </c>
      <c r="H66" s="340">
        <v>900</v>
      </c>
    </row>
    <row r="67" spans="1:10" s="310" customFormat="1" ht="15.75">
      <c r="A67" s="330"/>
      <c r="B67" s="331"/>
      <c r="C67" s="332">
        <v>2</v>
      </c>
      <c r="D67" s="333"/>
      <c r="E67" s="334" t="s">
        <v>1068</v>
      </c>
      <c r="F67" s="335">
        <v>0</v>
      </c>
      <c r="G67" s="429">
        <v>0</v>
      </c>
      <c r="H67" s="335">
        <v>0</v>
      </c>
      <c r="I67" s="336"/>
      <c r="J67" s="337"/>
    </row>
    <row r="68" spans="1:10" s="310" customFormat="1" ht="15.75">
      <c r="A68" s="330"/>
      <c r="B68" s="331"/>
      <c r="C68" s="332"/>
      <c r="D68" s="333">
        <v>1</v>
      </c>
      <c r="E68" s="334" t="s">
        <v>1069</v>
      </c>
      <c r="F68" s="335">
        <v>2347</v>
      </c>
      <c r="G68" s="429">
        <v>2347</v>
      </c>
      <c r="H68" s="335">
        <v>105</v>
      </c>
      <c r="I68" s="339"/>
      <c r="J68" s="337"/>
    </row>
    <row r="69" spans="1:10" s="310" customFormat="1" ht="15.75">
      <c r="A69" s="330"/>
      <c r="B69" s="331"/>
      <c r="C69" s="332"/>
      <c r="D69" s="333">
        <v>2</v>
      </c>
      <c r="E69" s="334" t="s">
        <v>1062</v>
      </c>
      <c r="F69" s="335">
        <v>634</v>
      </c>
      <c r="G69" s="429">
        <v>634</v>
      </c>
      <c r="H69" s="335">
        <v>28</v>
      </c>
      <c r="I69" s="339"/>
      <c r="J69" s="337"/>
    </row>
    <row r="70" spans="1:10" s="310" customFormat="1" ht="15.75">
      <c r="A70" s="330"/>
      <c r="B70" s="366"/>
      <c r="C70" s="332">
        <v>3</v>
      </c>
      <c r="D70" s="333"/>
      <c r="E70" s="334" t="s">
        <v>709</v>
      </c>
      <c r="F70" s="340">
        <v>0</v>
      </c>
      <c r="G70" s="427">
        <v>0</v>
      </c>
      <c r="H70" s="340">
        <v>0</v>
      </c>
      <c r="I70" s="341"/>
      <c r="J70" s="339"/>
    </row>
    <row r="71" spans="1:10" s="310" customFormat="1" ht="15.75">
      <c r="A71" s="330"/>
      <c r="B71" s="331"/>
      <c r="C71" s="332"/>
      <c r="D71" s="333">
        <v>1</v>
      </c>
      <c r="E71" s="334" t="s">
        <v>1061</v>
      </c>
      <c r="F71" s="340">
        <v>0</v>
      </c>
      <c r="G71" s="427">
        <v>485</v>
      </c>
      <c r="H71" s="340">
        <v>485</v>
      </c>
      <c r="I71" s="341"/>
      <c r="J71" s="339"/>
    </row>
    <row r="72" spans="1:10" s="310" customFormat="1" ht="15.75">
      <c r="A72" s="330"/>
      <c r="B72" s="331"/>
      <c r="C72" s="332"/>
      <c r="D72" s="333">
        <v>2</v>
      </c>
      <c r="E72" s="334" t="s">
        <v>1062</v>
      </c>
      <c r="F72" s="340">
        <v>0</v>
      </c>
      <c r="G72" s="428">
        <v>131</v>
      </c>
      <c r="H72" s="340">
        <v>131</v>
      </c>
      <c r="I72" s="341"/>
      <c r="J72" s="339"/>
    </row>
    <row r="73" spans="1:8" ht="15.75">
      <c r="A73" s="355"/>
      <c r="B73" s="356"/>
      <c r="C73" s="357"/>
      <c r="D73" s="357"/>
      <c r="E73" s="358" t="s">
        <v>948</v>
      </c>
      <c r="F73" s="359">
        <f>SUM(F62:F72)</f>
        <v>42051</v>
      </c>
      <c r="G73" s="796">
        <f>SUM(G62:G72)</f>
        <v>46008</v>
      </c>
      <c r="H73" s="359">
        <f>SUM(H62:H72)</f>
        <v>42866</v>
      </c>
    </row>
    <row r="74" spans="1:8" ht="15.75">
      <c r="A74" s="346"/>
      <c r="B74" s="354">
        <v>5</v>
      </c>
      <c r="C74" s="328"/>
      <c r="D74" s="328"/>
      <c r="E74" s="353" t="s">
        <v>949</v>
      </c>
      <c r="F74" s="340"/>
      <c r="G74" s="341">
        <v>0</v>
      </c>
      <c r="H74" s="340">
        <v>0</v>
      </c>
    </row>
    <row r="75" spans="1:8" ht="15.75">
      <c r="A75" s="346"/>
      <c r="B75" s="352"/>
      <c r="C75" s="328">
        <v>1</v>
      </c>
      <c r="D75" s="328"/>
      <c r="E75" s="329" t="s">
        <v>1056</v>
      </c>
      <c r="F75" s="340"/>
      <c r="G75" s="341">
        <v>0</v>
      </c>
      <c r="H75" s="340">
        <v>0</v>
      </c>
    </row>
    <row r="76" spans="1:8" ht="15.75">
      <c r="A76" s="346"/>
      <c r="B76" s="352"/>
      <c r="C76" s="328"/>
      <c r="D76" s="328">
        <v>1</v>
      </c>
      <c r="E76" s="329" t="s">
        <v>637</v>
      </c>
      <c r="F76" s="340">
        <v>7181</v>
      </c>
      <c r="G76" s="341">
        <v>8176</v>
      </c>
      <c r="H76" s="340">
        <v>8181</v>
      </c>
    </row>
    <row r="77" spans="1:8" ht="15.75">
      <c r="A77" s="346"/>
      <c r="B77" s="352"/>
      <c r="C77" s="328"/>
      <c r="D77" s="328">
        <v>2</v>
      </c>
      <c r="E77" s="329" t="s">
        <v>1060</v>
      </c>
      <c r="F77" s="340">
        <v>1711</v>
      </c>
      <c r="G77" s="341">
        <v>1965</v>
      </c>
      <c r="H77" s="340">
        <v>1984</v>
      </c>
    </row>
    <row r="78" spans="1:8" ht="15.75">
      <c r="A78" s="346"/>
      <c r="B78" s="352"/>
      <c r="C78" s="328"/>
      <c r="D78" s="328">
        <v>3</v>
      </c>
      <c r="E78" s="329" t="s">
        <v>1058</v>
      </c>
      <c r="F78" s="340">
        <v>3496</v>
      </c>
      <c r="G78" s="341">
        <v>5138</v>
      </c>
      <c r="H78" s="340">
        <v>4817</v>
      </c>
    </row>
    <row r="79" spans="1:8" ht="15.75">
      <c r="A79" s="346"/>
      <c r="B79" s="352"/>
      <c r="C79" s="328"/>
      <c r="D79" s="328">
        <v>5</v>
      </c>
      <c r="E79" s="329" t="s">
        <v>1067</v>
      </c>
      <c r="F79" s="340">
        <v>274</v>
      </c>
      <c r="G79" s="341">
        <v>0</v>
      </c>
      <c r="H79" s="340">
        <v>0</v>
      </c>
    </row>
    <row r="80" spans="1:8" ht="15.75">
      <c r="A80" s="346"/>
      <c r="B80" s="352"/>
      <c r="C80" s="328"/>
      <c r="D80" s="367"/>
      <c r="E80" s="329" t="s">
        <v>1167</v>
      </c>
      <c r="F80" s="340"/>
      <c r="G80" s="337">
        <v>90</v>
      </c>
      <c r="H80" s="340">
        <v>90</v>
      </c>
    </row>
    <row r="81" spans="1:10" s="310" customFormat="1" ht="15.75">
      <c r="A81" s="330"/>
      <c r="B81" s="331"/>
      <c r="C81" s="332">
        <v>2</v>
      </c>
      <c r="D81" s="333"/>
      <c r="E81" s="334" t="s">
        <v>1068</v>
      </c>
      <c r="F81" s="335">
        <v>0</v>
      </c>
      <c r="G81" s="429">
        <v>0</v>
      </c>
      <c r="H81" s="335">
        <v>0</v>
      </c>
      <c r="I81" s="336"/>
      <c r="J81" s="337"/>
    </row>
    <row r="82" spans="1:10" s="310" customFormat="1" ht="15.75">
      <c r="A82" s="330"/>
      <c r="B82" s="331"/>
      <c r="C82" s="332"/>
      <c r="D82" s="333">
        <v>1</v>
      </c>
      <c r="E82" s="334" t="s">
        <v>1069</v>
      </c>
      <c r="F82" s="335">
        <v>236</v>
      </c>
      <c r="G82" s="429">
        <v>236</v>
      </c>
      <c r="H82" s="335">
        <v>340</v>
      </c>
      <c r="I82" s="339"/>
      <c r="J82" s="337"/>
    </row>
    <row r="83" spans="1:10" s="310" customFormat="1" ht="15.75">
      <c r="A83" s="330"/>
      <c r="B83" s="331"/>
      <c r="C83" s="332"/>
      <c r="D83" s="333">
        <v>2</v>
      </c>
      <c r="E83" s="334" t="s">
        <v>1062</v>
      </c>
      <c r="F83" s="335">
        <v>64</v>
      </c>
      <c r="G83" s="429">
        <v>64</v>
      </c>
      <c r="H83" s="335">
        <v>92</v>
      </c>
      <c r="I83" s="339"/>
      <c r="J83" s="337"/>
    </row>
    <row r="84" spans="1:9" s="310" customFormat="1" ht="15.75">
      <c r="A84" s="330"/>
      <c r="B84" s="331"/>
      <c r="C84" s="332">
        <v>3</v>
      </c>
      <c r="D84" s="333"/>
      <c r="E84" s="334" t="s">
        <v>709</v>
      </c>
      <c r="F84" s="340">
        <v>0</v>
      </c>
      <c r="G84" s="341">
        <v>0</v>
      </c>
      <c r="H84" s="340">
        <v>0</v>
      </c>
      <c r="I84" s="338"/>
    </row>
    <row r="85" spans="1:9" s="310" customFormat="1" ht="15.75">
      <c r="A85" s="330"/>
      <c r="B85" s="331"/>
      <c r="C85" s="332"/>
      <c r="D85" s="333">
        <v>1</v>
      </c>
      <c r="E85" s="334" t="s">
        <v>1061</v>
      </c>
      <c r="F85" s="340">
        <v>0</v>
      </c>
      <c r="G85" s="341">
        <v>4745</v>
      </c>
      <c r="H85" s="340">
        <v>4430</v>
      </c>
      <c r="I85" s="338"/>
    </row>
    <row r="86" spans="1:9" s="310" customFormat="1" ht="15.75">
      <c r="A86" s="330"/>
      <c r="B86" s="331"/>
      <c r="C86" s="332"/>
      <c r="D86" s="333">
        <v>2</v>
      </c>
      <c r="E86" s="334" t="s">
        <v>1062</v>
      </c>
      <c r="F86" s="340">
        <v>0</v>
      </c>
      <c r="G86" s="341">
        <v>1282</v>
      </c>
      <c r="H86" s="340">
        <v>1196</v>
      </c>
      <c r="I86" s="338"/>
    </row>
    <row r="87" spans="1:8" ht="15.75">
      <c r="A87" s="355"/>
      <c r="B87" s="356"/>
      <c r="C87" s="357"/>
      <c r="D87" s="357"/>
      <c r="E87" s="358" t="s">
        <v>950</v>
      </c>
      <c r="F87" s="359">
        <f>SUM(F76:F86)</f>
        <v>12962</v>
      </c>
      <c r="G87" s="796">
        <f>SUM(G76:G86)</f>
        <v>21696</v>
      </c>
      <c r="H87" s="359">
        <f>SUM(H76:H86)</f>
        <v>21130</v>
      </c>
    </row>
    <row r="88" spans="1:8" ht="15.75">
      <c r="A88" s="360"/>
      <c r="B88" s="368">
        <v>6</v>
      </c>
      <c r="C88" s="361"/>
      <c r="D88" s="361"/>
      <c r="E88" s="369" t="s">
        <v>951</v>
      </c>
      <c r="F88" s="370"/>
      <c r="G88" s="430">
        <v>0</v>
      </c>
      <c r="H88" s="370">
        <v>0</v>
      </c>
    </row>
    <row r="89" spans="1:8" ht="15.75">
      <c r="A89" s="346"/>
      <c r="B89" s="352"/>
      <c r="C89" s="328">
        <v>1</v>
      </c>
      <c r="D89" s="328"/>
      <c r="E89" s="329" t="s">
        <v>1056</v>
      </c>
      <c r="F89" s="340"/>
      <c r="G89" s="341">
        <v>0</v>
      </c>
      <c r="H89" s="340">
        <v>0</v>
      </c>
    </row>
    <row r="90" spans="1:8" ht="15.75">
      <c r="A90" s="346"/>
      <c r="B90" s="352"/>
      <c r="C90" s="328"/>
      <c r="D90" s="328">
        <v>1</v>
      </c>
      <c r="E90" s="329" t="s">
        <v>637</v>
      </c>
      <c r="F90" s="340">
        <v>10936</v>
      </c>
      <c r="G90" s="341">
        <v>11625</v>
      </c>
      <c r="H90" s="340">
        <v>11729</v>
      </c>
    </row>
    <row r="91" spans="1:8" ht="15.75">
      <c r="A91" s="346"/>
      <c r="B91" s="352"/>
      <c r="C91" s="328"/>
      <c r="D91" s="328">
        <v>2</v>
      </c>
      <c r="E91" s="329" t="s">
        <v>1070</v>
      </c>
      <c r="F91" s="340">
        <v>2692</v>
      </c>
      <c r="G91" s="341">
        <v>2478</v>
      </c>
      <c r="H91" s="340">
        <v>2412</v>
      </c>
    </row>
    <row r="92" spans="1:8" ht="15.75">
      <c r="A92" s="346"/>
      <c r="B92" s="352"/>
      <c r="C92" s="328"/>
      <c r="D92" s="328">
        <v>3</v>
      </c>
      <c r="E92" s="329" t="s">
        <v>1058</v>
      </c>
      <c r="F92" s="340">
        <v>19547</v>
      </c>
      <c r="G92" s="341">
        <v>23819</v>
      </c>
      <c r="H92" s="340">
        <v>20394</v>
      </c>
    </row>
    <row r="93" spans="1:8" ht="15.75">
      <c r="A93" s="346"/>
      <c r="B93" s="352"/>
      <c r="C93" s="328"/>
      <c r="D93" s="328">
        <v>5</v>
      </c>
      <c r="E93" s="329" t="s">
        <v>628</v>
      </c>
      <c r="F93" s="340">
        <v>3392</v>
      </c>
      <c r="G93" s="341">
        <v>0</v>
      </c>
      <c r="H93" s="340">
        <v>0</v>
      </c>
    </row>
    <row r="94" spans="1:10" s="310" customFormat="1" ht="15.75">
      <c r="A94" s="330"/>
      <c r="B94" s="331"/>
      <c r="C94" s="332">
        <v>2</v>
      </c>
      <c r="D94" s="333"/>
      <c r="E94" s="334" t="s">
        <v>1068</v>
      </c>
      <c r="F94" s="335">
        <v>0</v>
      </c>
      <c r="G94" s="336">
        <v>0</v>
      </c>
      <c r="H94" s="335">
        <v>0</v>
      </c>
      <c r="I94" s="337"/>
      <c r="J94" s="336"/>
    </row>
    <row r="95" spans="1:10" s="310" customFormat="1" ht="15.75">
      <c r="A95" s="330"/>
      <c r="B95" s="331"/>
      <c r="C95" s="332"/>
      <c r="D95" s="333">
        <v>1</v>
      </c>
      <c r="E95" s="334" t="s">
        <v>1069</v>
      </c>
      <c r="F95" s="335">
        <v>0</v>
      </c>
      <c r="G95" s="339">
        <v>0</v>
      </c>
      <c r="H95" s="335">
        <v>198</v>
      </c>
      <c r="I95" s="337"/>
      <c r="J95" s="339"/>
    </row>
    <row r="96" spans="1:10" s="310" customFormat="1" ht="15.75">
      <c r="A96" s="330"/>
      <c r="B96" s="331"/>
      <c r="C96" s="332"/>
      <c r="D96" s="333">
        <v>2</v>
      </c>
      <c r="E96" s="334" t="s">
        <v>1062</v>
      </c>
      <c r="F96" s="335">
        <v>0</v>
      </c>
      <c r="G96" s="339">
        <v>0</v>
      </c>
      <c r="H96" s="335">
        <v>53</v>
      </c>
      <c r="I96" s="337"/>
      <c r="J96" s="339"/>
    </row>
    <row r="97" spans="1:8" ht="16.5" thickBot="1">
      <c r="A97" s="360"/>
      <c r="B97" s="371"/>
      <c r="C97" s="361"/>
      <c r="D97" s="361"/>
      <c r="E97" s="372" t="s">
        <v>1071</v>
      </c>
      <c r="F97" s="373">
        <f>SUM(F90:F96)</f>
        <v>36567</v>
      </c>
      <c r="G97" s="797">
        <f>SUM(G90:G96)</f>
        <v>37922</v>
      </c>
      <c r="H97" s="373">
        <f>SUM(H90:H96)</f>
        <v>34786</v>
      </c>
    </row>
    <row r="98" spans="1:8" ht="16.5" thickBot="1">
      <c r="A98" s="374"/>
      <c r="B98" s="375"/>
      <c r="C98" s="375"/>
      <c r="D98" s="375"/>
      <c r="E98" s="376" t="s">
        <v>953</v>
      </c>
      <c r="F98" s="377">
        <f>F87+F73+F59+F48+F34+F21+F97</f>
        <v>881900</v>
      </c>
      <c r="G98" s="798">
        <f>G87+G73+G59+G48+G34+G21+G97</f>
        <v>754080</v>
      </c>
      <c r="H98" s="377">
        <f>H87+H73+H59+H48+H34+H21+H97</f>
        <v>747259</v>
      </c>
    </row>
    <row r="99" spans="1:8" ht="15.75">
      <c r="A99" s="351">
        <v>103</v>
      </c>
      <c r="B99" s="352"/>
      <c r="C99" s="363"/>
      <c r="D99" s="328"/>
      <c r="E99" s="353" t="s">
        <v>954</v>
      </c>
      <c r="F99" s="340"/>
      <c r="G99" s="341">
        <v>0</v>
      </c>
      <c r="H99" s="340">
        <v>0</v>
      </c>
    </row>
    <row r="100" spans="1:8" ht="15.75">
      <c r="A100" s="346"/>
      <c r="B100" s="352"/>
      <c r="C100" s="328"/>
      <c r="D100" s="328">
        <v>1</v>
      </c>
      <c r="E100" s="329" t="s">
        <v>637</v>
      </c>
      <c r="F100" s="340">
        <v>184397</v>
      </c>
      <c r="G100" s="341">
        <v>188839</v>
      </c>
      <c r="H100" s="340">
        <v>184655</v>
      </c>
    </row>
    <row r="101" spans="1:8" ht="15.75">
      <c r="A101" s="346"/>
      <c r="B101" s="352"/>
      <c r="C101" s="328"/>
      <c r="D101" s="328">
        <v>2</v>
      </c>
      <c r="E101" s="329" t="s">
        <v>1060</v>
      </c>
      <c r="F101" s="340">
        <v>46645</v>
      </c>
      <c r="G101" s="341">
        <v>47841</v>
      </c>
      <c r="H101" s="340">
        <v>46629</v>
      </c>
    </row>
    <row r="102" spans="1:8" ht="16.5" thickBot="1">
      <c r="A102" s="346"/>
      <c r="B102" s="352"/>
      <c r="C102" s="363"/>
      <c r="D102" s="328">
        <v>3</v>
      </c>
      <c r="E102" s="364" t="s">
        <v>1058</v>
      </c>
      <c r="F102" s="378">
        <v>38376</v>
      </c>
      <c r="G102" s="431">
        <v>32433</v>
      </c>
      <c r="H102" s="378">
        <v>28341</v>
      </c>
    </row>
    <row r="103" spans="1:8" ht="16.5" thickBot="1">
      <c r="A103" s="374"/>
      <c r="B103" s="375"/>
      <c r="C103" s="375"/>
      <c r="D103" s="375"/>
      <c r="E103" s="376" t="s">
        <v>955</v>
      </c>
      <c r="F103" s="377">
        <f>SUM(F100:F102)</f>
        <v>269418</v>
      </c>
      <c r="G103" s="798">
        <f>SUM(G100:G102)</f>
        <v>269113</v>
      </c>
      <c r="H103" s="377">
        <f>SUM(H100:H102)</f>
        <v>259625</v>
      </c>
    </row>
    <row r="104" spans="1:8" ht="15.75">
      <c r="A104" s="379">
        <v>303</v>
      </c>
      <c r="B104" s="380"/>
      <c r="C104" s="380"/>
      <c r="D104" s="380"/>
      <c r="E104" s="381" t="s">
        <v>1072</v>
      </c>
      <c r="F104" s="382"/>
      <c r="G104" s="432">
        <v>0</v>
      </c>
      <c r="H104" s="382">
        <v>0</v>
      </c>
    </row>
    <row r="105" spans="1:8" ht="15.75">
      <c r="A105" s="362"/>
      <c r="B105" s="328">
        <v>1</v>
      </c>
      <c r="C105" s="328"/>
      <c r="D105" s="328"/>
      <c r="E105" s="383" t="s">
        <v>1073</v>
      </c>
      <c r="F105" s="384"/>
      <c r="G105" s="433">
        <v>0</v>
      </c>
      <c r="H105" s="384">
        <v>0</v>
      </c>
    </row>
    <row r="106" spans="1:8" ht="16.5" thickBot="1">
      <c r="A106" s="362"/>
      <c r="B106" s="328"/>
      <c r="C106" s="328">
        <v>1</v>
      </c>
      <c r="D106" s="328"/>
      <c r="E106" s="364" t="s">
        <v>1074</v>
      </c>
      <c r="F106" s="340">
        <v>572</v>
      </c>
      <c r="G106" s="341">
        <v>572</v>
      </c>
      <c r="H106" s="340">
        <v>572</v>
      </c>
    </row>
    <row r="107" spans="1:8" ht="16.5" thickBot="1">
      <c r="A107" s="374"/>
      <c r="B107" s="375"/>
      <c r="C107" s="375"/>
      <c r="D107" s="375"/>
      <c r="E107" s="376" t="s">
        <v>1075</v>
      </c>
      <c r="F107" s="377">
        <f>SUM(F106:F106)</f>
        <v>572</v>
      </c>
      <c r="G107" s="798">
        <f>SUM(G106:G106)</f>
        <v>572</v>
      </c>
      <c r="H107" s="377">
        <f>SUM(H106:H106)</f>
        <v>572</v>
      </c>
    </row>
    <row r="108" spans="1:8" s="389" customFormat="1" ht="15.75">
      <c r="A108" s="385">
        <v>320</v>
      </c>
      <c r="B108" s="386"/>
      <c r="C108" s="386"/>
      <c r="D108" s="387"/>
      <c r="E108" s="388" t="s">
        <v>1076</v>
      </c>
      <c r="F108" s="382"/>
      <c r="G108" s="434">
        <v>0</v>
      </c>
      <c r="H108" s="382">
        <v>0</v>
      </c>
    </row>
    <row r="109" spans="1:8" s="391" customFormat="1" ht="15.75">
      <c r="A109" s="346"/>
      <c r="B109" s="328"/>
      <c r="C109" s="363">
        <v>1</v>
      </c>
      <c r="D109" s="390"/>
      <c r="E109" s="364" t="s">
        <v>1002</v>
      </c>
      <c r="F109" s="340">
        <v>0</v>
      </c>
      <c r="G109" s="337">
        <v>666</v>
      </c>
      <c r="H109" s="340">
        <v>740</v>
      </c>
    </row>
    <row r="110" spans="1:8" s="391" customFormat="1" ht="16.5" thickBot="1">
      <c r="A110" s="346"/>
      <c r="B110" s="328"/>
      <c r="C110" s="363">
        <v>2</v>
      </c>
      <c r="D110" s="390"/>
      <c r="E110" s="364" t="s">
        <v>1003</v>
      </c>
      <c r="F110" s="340">
        <v>0</v>
      </c>
      <c r="G110" s="337">
        <v>92</v>
      </c>
      <c r="H110" s="340">
        <v>91</v>
      </c>
    </row>
    <row r="111" spans="1:10" s="391" customFormat="1" ht="16.5" thickBot="1">
      <c r="A111" s="392"/>
      <c r="B111" s="375"/>
      <c r="C111" s="375"/>
      <c r="D111" s="375"/>
      <c r="E111" s="376" t="s">
        <v>1077</v>
      </c>
      <c r="F111" s="377">
        <f>SUM(F109:F110)</f>
        <v>0</v>
      </c>
      <c r="G111" s="798">
        <f>SUM(G109:G110)</f>
        <v>758</v>
      </c>
      <c r="H111" s="377">
        <f>SUM(H109:H110)</f>
        <v>831</v>
      </c>
      <c r="J111" s="393"/>
    </row>
    <row r="112" spans="1:9" ht="15.75">
      <c r="A112" s="385">
        <v>365</v>
      </c>
      <c r="B112" s="394"/>
      <c r="C112" s="380"/>
      <c r="D112" s="380"/>
      <c r="E112" s="395" t="s">
        <v>1078</v>
      </c>
      <c r="F112" s="396"/>
      <c r="G112" s="435">
        <v>0</v>
      </c>
      <c r="H112" s="396">
        <v>0</v>
      </c>
      <c r="I112" s="397"/>
    </row>
    <row r="113" spans="1:10" ht="15.75">
      <c r="A113" s="351"/>
      <c r="B113" s="352"/>
      <c r="C113" s="328">
        <v>1</v>
      </c>
      <c r="D113" s="328"/>
      <c r="E113" s="398" t="s">
        <v>1079</v>
      </c>
      <c r="F113" s="335">
        <v>0</v>
      </c>
      <c r="G113" s="429">
        <v>630</v>
      </c>
      <c r="H113" s="335">
        <v>740</v>
      </c>
      <c r="I113" s="397"/>
      <c r="J113" s="338">
        <f>SUM(H113,H115,H117)</f>
        <v>2750</v>
      </c>
    </row>
    <row r="114" spans="1:10" ht="15.75">
      <c r="A114" s="351"/>
      <c r="B114" s="352"/>
      <c r="C114" s="328"/>
      <c r="D114" s="328"/>
      <c r="E114" s="398" t="s">
        <v>1062</v>
      </c>
      <c r="F114" s="335">
        <v>0</v>
      </c>
      <c r="G114" s="429">
        <v>170</v>
      </c>
      <c r="H114" s="335">
        <v>39</v>
      </c>
      <c r="I114" s="397"/>
      <c r="J114" s="338">
        <f>SUM(H114,H116,H118)</f>
        <v>582</v>
      </c>
    </row>
    <row r="115" spans="1:9" ht="15.75">
      <c r="A115" s="351"/>
      <c r="B115" s="352"/>
      <c r="C115" s="328">
        <v>2</v>
      </c>
      <c r="D115" s="328"/>
      <c r="E115" s="398" t="s">
        <v>1333</v>
      </c>
      <c r="F115" s="335">
        <v>0</v>
      </c>
      <c r="G115" s="429">
        <v>0</v>
      </c>
      <c r="H115" s="335">
        <v>170</v>
      </c>
      <c r="I115" s="397"/>
    </row>
    <row r="116" spans="1:9" ht="15.75">
      <c r="A116" s="351"/>
      <c r="B116" s="352"/>
      <c r="C116" s="328"/>
      <c r="D116" s="328"/>
      <c r="E116" s="398" t="s">
        <v>1062</v>
      </c>
      <c r="F116" s="335">
        <v>0</v>
      </c>
      <c r="G116" s="429">
        <v>0</v>
      </c>
      <c r="H116" s="335">
        <v>46</v>
      </c>
      <c r="I116" s="397"/>
    </row>
    <row r="117" spans="1:9" ht="15.75">
      <c r="A117" s="346"/>
      <c r="B117" s="352"/>
      <c r="C117" s="328">
        <v>3</v>
      </c>
      <c r="D117" s="328"/>
      <c r="E117" s="398" t="s">
        <v>1080</v>
      </c>
      <c r="F117" s="335">
        <v>2362</v>
      </c>
      <c r="G117" s="429">
        <v>2362</v>
      </c>
      <c r="H117" s="335">
        <v>1840</v>
      </c>
      <c r="I117" s="397"/>
    </row>
    <row r="118" spans="1:9" ht="16.5" thickBot="1">
      <c r="A118" s="346"/>
      <c r="B118" s="352"/>
      <c r="C118" s="328"/>
      <c r="D118" s="328"/>
      <c r="E118" s="398" t="s">
        <v>1062</v>
      </c>
      <c r="F118" s="335">
        <v>638</v>
      </c>
      <c r="G118" s="429">
        <v>638</v>
      </c>
      <c r="H118" s="335">
        <v>497</v>
      </c>
      <c r="I118" s="397"/>
    </row>
    <row r="119" spans="1:12" s="391" customFormat="1" ht="16.5" thickBot="1">
      <c r="A119" s="374"/>
      <c r="B119" s="375"/>
      <c r="C119" s="375"/>
      <c r="D119" s="375"/>
      <c r="E119" s="376" t="s">
        <v>1081</v>
      </c>
      <c r="F119" s="399">
        <f>SUM(F113:F118)</f>
        <v>3000</v>
      </c>
      <c r="G119" s="799">
        <f>SUM(G113:G118)</f>
        <v>3800</v>
      </c>
      <c r="H119" s="399">
        <f>SUM(H113:H118)</f>
        <v>3332</v>
      </c>
      <c r="I119" s="400"/>
      <c r="J119" s="393" t="e">
        <f>SUM(#REF!,#REF!,#REF!,#REF!)</f>
        <v>#REF!</v>
      </c>
      <c r="K119" s="393">
        <f>SUM(G119,G111,G107,G103)</f>
        <v>274243</v>
      </c>
      <c r="L119" s="393">
        <f>SUM(H119,H111,H107,H103)</f>
        <v>264360</v>
      </c>
    </row>
    <row r="120" spans="1:8" ht="15.75">
      <c r="A120" s="351">
        <v>104</v>
      </c>
      <c r="B120" s="352"/>
      <c r="C120" s="363"/>
      <c r="D120" s="328"/>
      <c r="E120" s="353" t="s">
        <v>983</v>
      </c>
      <c r="F120" s="340"/>
      <c r="G120" s="341">
        <v>0</v>
      </c>
      <c r="H120" s="340">
        <v>0</v>
      </c>
    </row>
    <row r="121" spans="1:8" ht="15.75">
      <c r="A121" s="346"/>
      <c r="B121" s="352"/>
      <c r="C121" s="328"/>
      <c r="D121" s="328">
        <v>1</v>
      </c>
      <c r="E121" s="329" t="s">
        <v>637</v>
      </c>
      <c r="F121" s="340">
        <v>41620</v>
      </c>
      <c r="G121" s="341">
        <v>62235</v>
      </c>
      <c r="H121" s="340">
        <v>60429</v>
      </c>
    </row>
    <row r="122" spans="1:8" ht="15.75">
      <c r="A122" s="346"/>
      <c r="B122" s="352"/>
      <c r="C122" s="328"/>
      <c r="D122" s="328">
        <v>2</v>
      </c>
      <c r="E122" s="329" t="s">
        <v>1060</v>
      </c>
      <c r="F122" s="340">
        <v>11594</v>
      </c>
      <c r="G122" s="341">
        <v>14728</v>
      </c>
      <c r="H122" s="340">
        <v>12859</v>
      </c>
    </row>
    <row r="123" spans="1:8" ht="16.5" thickBot="1">
      <c r="A123" s="346"/>
      <c r="B123" s="352"/>
      <c r="C123" s="363"/>
      <c r="D123" s="328">
        <v>3</v>
      </c>
      <c r="E123" s="364" t="s">
        <v>1058</v>
      </c>
      <c r="F123" s="378">
        <v>299353</v>
      </c>
      <c r="G123" s="431">
        <v>299677</v>
      </c>
      <c r="H123" s="378">
        <v>283078</v>
      </c>
    </row>
    <row r="124" spans="1:8" ht="16.5" thickBot="1">
      <c r="A124" s="401"/>
      <c r="B124" s="375"/>
      <c r="C124" s="402"/>
      <c r="D124" s="402"/>
      <c r="E124" s="376" t="s">
        <v>987</v>
      </c>
      <c r="F124" s="377">
        <f>SUM(F121:F123)</f>
        <v>352567</v>
      </c>
      <c r="G124" s="798">
        <f>SUM(G121:G123)</f>
        <v>376640</v>
      </c>
      <c r="H124" s="377">
        <f>SUM(H121:H123)</f>
        <v>356366</v>
      </c>
    </row>
    <row r="125" spans="1:8" ht="15.75">
      <c r="A125" s="379">
        <v>374</v>
      </c>
      <c r="B125" s="380"/>
      <c r="C125" s="380"/>
      <c r="D125" s="380"/>
      <c r="E125" s="381" t="s">
        <v>1072</v>
      </c>
      <c r="F125" s="382"/>
      <c r="G125" s="432">
        <v>0</v>
      </c>
      <c r="H125" s="382">
        <v>0</v>
      </c>
    </row>
    <row r="126" spans="1:8" ht="15.75">
      <c r="A126" s="362"/>
      <c r="B126" s="328">
        <v>1</v>
      </c>
      <c r="C126" s="328"/>
      <c r="D126" s="328"/>
      <c r="E126" s="383" t="s">
        <v>1082</v>
      </c>
      <c r="F126" s="384"/>
      <c r="G126" s="433">
        <v>0</v>
      </c>
      <c r="H126" s="384">
        <v>0</v>
      </c>
    </row>
    <row r="127" spans="1:8" ht="15.75">
      <c r="A127" s="362"/>
      <c r="B127" s="328"/>
      <c r="C127" s="328">
        <v>1</v>
      </c>
      <c r="D127" s="328"/>
      <c r="E127" s="364" t="s">
        <v>1074</v>
      </c>
      <c r="F127" s="340">
        <v>6000</v>
      </c>
      <c r="G127" s="341">
        <v>3838</v>
      </c>
      <c r="H127" s="340">
        <v>3838</v>
      </c>
    </row>
    <row r="128" spans="1:8" ht="15.75">
      <c r="A128" s="362"/>
      <c r="B128" s="328">
        <v>2</v>
      </c>
      <c r="C128" s="328"/>
      <c r="D128" s="328"/>
      <c r="E128" s="403" t="s">
        <v>1168</v>
      </c>
      <c r="F128" s="340"/>
      <c r="G128" s="341">
        <v>0</v>
      </c>
      <c r="H128" s="340">
        <v>0</v>
      </c>
    </row>
    <row r="129" spans="1:8" ht="15.75">
      <c r="A129" s="362"/>
      <c r="B129" s="328"/>
      <c r="C129" s="328"/>
      <c r="D129" s="328"/>
      <c r="E129" s="364" t="s">
        <v>1083</v>
      </c>
      <c r="F129" s="340">
        <v>200</v>
      </c>
      <c r="G129" s="341">
        <v>800</v>
      </c>
      <c r="H129" s="340">
        <v>800</v>
      </c>
    </row>
    <row r="130" spans="1:8" ht="15.75">
      <c r="A130" s="362"/>
      <c r="B130" s="328">
        <v>3</v>
      </c>
      <c r="C130" s="328"/>
      <c r="D130" s="328"/>
      <c r="E130" s="403" t="s">
        <v>1084</v>
      </c>
      <c r="F130" s="340"/>
      <c r="G130" s="341">
        <v>0</v>
      </c>
      <c r="H130" s="340">
        <v>0</v>
      </c>
    </row>
    <row r="131" spans="1:8" ht="15.75">
      <c r="A131" s="362"/>
      <c r="B131" s="328"/>
      <c r="C131" s="328">
        <v>1</v>
      </c>
      <c r="D131" s="328"/>
      <c r="E131" s="329" t="s">
        <v>1085</v>
      </c>
      <c r="F131" s="340">
        <v>1294</v>
      </c>
      <c r="G131" s="341">
        <v>1294</v>
      </c>
      <c r="H131" s="340">
        <v>1294</v>
      </c>
    </row>
    <row r="132" spans="1:8" ht="16.5" thickBot="1">
      <c r="A132" s="362"/>
      <c r="B132" s="404"/>
      <c r="C132" s="404">
        <v>2</v>
      </c>
      <c r="D132" s="404"/>
      <c r="E132" s="364" t="s">
        <v>1086</v>
      </c>
      <c r="F132" s="405">
        <v>1294</v>
      </c>
      <c r="G132" s="436">
        <v>1294</v>
      </c>
      <c r="H132" s="405">
        <v>1294</v>
      </c>
    </row>
    <row r="133" spans="1:12" ht="16.5" thickBot="1">
      <c r="A133" s="374"/>
      <c r="B133" s="375"/>
      <c r="C133" s="375"/>
      <c r="D133" s="375"/>
      <c r="E133" s="376" t="s">
        <v>1087</v>
      </c>
      <c r="F133" s="377">
        <f>SUM(F127:F132)</f>
        <v>8788</v>
      </c>
      <c r="G133" s="798">
        <f>SUM(G127:G132)</f>
        <v>7226</v>
      </c>
      <c r="H133" s="377">
        <f>SUM(H127:H132)</f>
        <v>7226</v>
      </c>
      <c r="K133" s="338">
        <f>SUM(G133,G139)</f>
        <v>121696</v>
      </c>
      <c r="L133" s="338">
        <f>SUM(H133,H139)</f>
        <v>120897</v>
      </c>
    </row>
    <row r="134" spans="1:8" ht="15.75">
      <c r="A134" s="379">
        <v>375</v>
      </c>
      <c r="B134" s="380"/>
      <c r="C134" s="380"/>
      <c r="D134" s="380"/>
      <c r="E134" s="381" t="s">
        <v>1088</v>
      </c>
      <c r="F134" s="382"/>
      <c r="G134" s="432">
        <v>0</v>
      </c>
      <c r="H134" s="382">
        <v>0</v>
      </c>
    </row>
    <row r="135" spans="1:8" ht="15.75">
      <c r="A135" s="362"/>
      <c r="B135" s="328">
        <v>1</v>
      </c>
      <c r="C135" s="328"/>
      <c r="D135" s="328"/>
      <c r="E135" s="383" t="s">
        <v>1089</v>
      </c>
      <c r="F135" s="384"/>
      <c r="G135" s="433">
        <v>0</v>
      </c>
      <c r="H135" s="384">
        <v>0</v>
      </c>
    </row>
    <row r="136" spans="1:8" ht="15.75">
      <c r="A136" s="362"/>
      <c r="B136" s="328"/>
      <c r="C136" s="328">
        <v>1</v>
      </c>
      <c r="D136" s="328"/>
      <c r="E136" s="364" t="s">
        <v>979</v>
      </c>
      <c r="F136" s="340">
        <v>0</v>
      </c>
      <c r="G136" s="341">
        <v>1145</v>
      </c>
      <c r="H136" s="340">
        <v>1146</v>
      </c>
    </row>
    <row r="137" spans="1:8" ht="15.75">
      <c r="A137" s="362"/>
      <c r="B137" s="363">
        <v>2</v>
      </c>
      <c r="C137" s="363"/>
      <c r="D137" s="363"/>
      <c r="E137" s="364" t="s">
        <v>1090</v>
      </c>
      <c r="F137" s="340"/>
      <c r="G137" s="341">
        <v>0</v>
      </c>
      <c r="H137" s="340">
        <v>0</v>
      </c>
    </row>
    <row r="138" spans="1:8" ht="16.5" thickBot="1">
      <c r="A138" s="362"/>
      <c r="B138" s="406"/>
      <c r="C138" s="406">
        <v>1</v>
      </c>
      <c r="D138" s="406"/>
      <c r="E138" s="407" t="s">
        <v>1091</v>
      </c>
      <c r="F138" s="340"/>
      <c r="G138" s="341">
        <v>113325</v>
      </c>
      <c r="H138" s="340">
        <v>112525</v>
      </c>
    </row>
    <row r="139" spans="1:8" ht="16.5" thickBot="1">
      <c r="A139" s="374"/>
      <c r="B139" s="375"/>
      <c r="C139" s="375"/>
      <c r="D139" s="375"/>
      <c r="E139" s="376" t="s">
        <v>1092</v>
      </c>
      <c r="F139" s="377">
        <f>SUM(F136:F138)</f>
        <v>0</v>
      </c>
      <c r="G139" s="798">
        <f>SUM(G136:G138)</f>
        <v>114470</v>
      </c>
      <c r="H139" s="377">
        <f>SUM(H136:H138)</f>
        <v>113671</v>
      </c>
    </row>
    <row r="140" spans="1:8" s="391" customFormat="1" ht="31.5">
      <c r="A140" s="351">
        <v>383</v>
      </c>
      <c r="B140" s="352"/>
      <c r="C140" s="328"/>
      <c r="D140" s="328"/>
      <c r="E140" s="408" t="s">
        <v>1093</v>
      </c>
      <c r="F140" s="340"/>
      <c r="G140" s="341">
        <v>0</v>
      </c>
      <c r="H140" s="340">
        <v>0</v>
      </c>
    </row>
    <row r="141" spans="1:8" s="391" customFormat="1" ht="15.75">
      <c r="A141" s="346"/>
      <c r="B141" s="352"/>
      <c r="C141" s="328">
        <v>1</v>
      </c>
      <c r="D141" s="328"/>
      <c r="E141" s="329" t="s">
        <v>1094</v>
      </c>
      <c r="F141" s="340">
        <v>6000</v>
      </c>
      <c r="G141" s="341">
        <v>6000</v>
      </c>
      <c r="H141" s="340">
        <v>5750</v>
      </c>
    </row>
    <row r="142" spans="1:8" s="391" customFormat="1" ht="16.5" thickBot="1">
      <c r="A142" s="362"/>
      <c r="B142" s="352"/>
      <c r="C142" s="406"/>
      <c r="D142" s="406"/>
      <c r="E142" s="800" t="s">
        <v>1169</v>
      </c>
      <c r="F142" s="340"/>
      <c r="G142" s="337">
        <v>20000</v>
      </c>
      <c r="H142" s="340">
        <v>0</v>
      </c>
    </row>
    <row r="143" spans="1:12" s="391" customFormat="1" ht="16.5" thickBot="1">
      <c r="A143" s="374"/>
      <c r="B143" s="375"/>
      <c r="C143" s="375"/>
      <c r="D143" s="375"/>
      <c r="E143" s="376" t="s">
        <v>1095</v>
      </c>
      <c r="F143" s="377">
        <f>SUM(F141:F142)</f>
        <v>6000</v>
      </c>
      <c r="G143" s="798">
        <f>SUM(G141:G142)</f>
        <v>26000</v>
      </c>
      <c r="H143" s="377">
        <f>SUM(H141:H142)</f>
        <v>5750</v>
      </c>
      <c r="K143" s="393">
        <f>SUM(G143,G152)</f>
        <v>78148</v>
      </c>
      <c r="L143" s="393">
        <f>SUM(H143,H152)</f>
        <v>57877</v>
      </c>
    </row>
    <row r="144" spans="1:8" ht="15.75">
      <c r="A144" s="351">
        <v>385</v>
      </c>
      <c r="B144" s="380"/>
      <c r="C144" s="380"/>
      <c r="D144" s="380"/>
      <c r="E144" s="409" t="s">
        <v>1096</v>
      </c>
      <c r="F144" s="410"/>
      <c r="G144" s="437">
        <v>0</v>
      </c>
      <c r="H144" s="410">
        <v>0</v>
      </c>
    </row>
    <row r="145" spans="1:8" ht="15.75">
      <c r="A145" s="362"/>
      <c r="B145" s="363"/>
      <c r="C145" s="363">
        <v>1</v>
      </c>
      <c r="D145" s="363"/>
      <c r="E145" s="411" t="s">
        <v>1097</v>
      </c>
      <c r="F145" s="335">
        <v>24000</v>
      </c>
      <c r="G145" s="438">
        <v>35518</v>
      </c>
      <c r="H145" s="335">
        <v>35397</v>
      </c>
    </row>
    <row r="146" spans="1:8" s="391" customFormat="1" ht="15.75">
      <c r="A146" s="362"/>
      <c r="B146" s="363"/>
      <c r="C146" s="363">
        <v>2</v>
      </c>
      <c r="D146" s="363"/>
      <c r="E146" s="411" t="s">
        <v>1098</v>
      </c>
      <c r="F146" s="335">
        <v>2424</v>
      </c>
      <c r="G146" s="438">
        <v>3080</v>
      </c>
      <c r="H146" s="335">
        <v>3130</v>
      </c>
    </row>
    <row r="147" spans="1:8" s="391" customFormat="1" ht="15.75">
      <c r="A147" s="362"/>
      <c r="B147" s="363"/>
      <c r="C147" s="363">
        <v>3</v>
      </c>
      <c r="D147" s="363"/>
      <c r="E147" s="411" t="s">
        <v>1099</v>
      </c>
      <c r="F147" s="335">
        <v>4000</v>
      </c>
      <c r="G147" s="438">
        <v>4000</v>
      </c>
      <c r="H147" s="335">
        <v>4000</v>
      </c>
    </row>
    <row r="148" spans="1:8" s="391" customFormat="1" ht="15.75">
      <c r="A148" s="362"/>
      <c r="B148" s="363"/>
      <c r="C148" s="363">
        <v>4</v>
      </c>
      <c r="D148" s="363"/>
      <c r="E148" s="411" t="s">
        <v>1100</v>
      </c>
      <c r="F148" s="335">
        <v>1000</v>
      </c>
      <c r="G148" s="438">
        <v>1000</v>
      </c>
      <c r="H148" s="335">
        <v>1050</v>
      </c>
    </row>
    <row r="149" spans="1:8" s="391" customFormat="1" ht="15.75">
      <c r="A149" s="362"/>
      <c r="B149" s="363"/>
      <c r="C149" s="363">
        <v>5</v>
      </c>
      <c r="D149" s="363"/>
      <c r="E149" s="411" t="s">
        <v>1101</v>
      </c>
      <c r="F149" s="335">
        <v>1000</v>
      </c>
      <c r="G149" s="438">
        <v>1000</v>
      </c>
      <c r="H149" s="335">
        <v>1000</v>
      </c>
    </row>
    <row r="150" spans="1:8" s="391" customFormat="1" ht="15.75">
      <c r="A150" s="362"/>
      <c r="B150" s="363"/>
      <c r="C150" s="363">
        <v>6</v>
      </c>
      <c r="D150" s="363"/>
      <c r="E150" s="411" t="s">
        <v>1170</v>
      </c>
      <c r="F150" s="335">
        <v>2100</v>
      </c>
      <c r="G150" s="438">
        <v>2550</v>
      </c>
      <c r="H150" s="335">
        <v>2550</v>
      </c>
    </row>
    <row r="151" spans="1:8" s="391" customFormat="1" ht="16.5" thickBot="1">
      <c r="A151" s="362"/>
      <c r="B151" s="363"/>
      <c r="C151" s="363">
        <v>7</v>
      </c>
      <c r="D151" s="363"/>
      <c r="E151" s="411" t="s">
        <v>1102</v>
      </c>
      <c r="F151" s="335">
        <v>5000</v>
      </c>
      <c r="G151" s="438">
        <v>5000</v>
      </c>
      <c r="H151" s="335">
        <v>5000</v>
      </c>
    </row>
    <row r="152" spans="1:10" s="391" customFormat="1" ht="16.5" thickBot="1">
      <c r="A152" s="374"/>
      <c r="B152" s="375"/>
      <c r="C152" s="375"/>
      <c r="D152" s="375"/>
      <c r="E152" s="376" t="s">
        <v>1103</v>
      </c>
      <c r="F152" s="377">
        <f>SUM(F145:F151)</f>
        <v>39524</v>
      </c>
      <c r="G152" s="798">
        <f>SUM(G145:G151)</f>
        <v>52148</v>
      </c>
      <c r="H152" s="377">
        <f>SUM(H145:H151)</f>
        <v>52127</v>
      </c>
      <c r="J152" s="393"/>
    </row>
    <row r="153" spans="1:8" s="389" customFormat="1" ht="15.75">
      <c r="A153" s="385">
        <v>390</v>
      </c>
      <c r="B153" s="386"/>
      <c r="C153" s="386"/>
      <c r="D153" s="387"/>
      <c r="E153" s="388" t="s">
        <v>1076</v>
      </c>
      <c r="F153" s="382"/>
      <c r="G153" s="434">
        <v>0</v>
      </c>
      <c r="H153" s="382">
        <v>0</v>
      </c>
    </row>
    <row r="154" spans="1:8" s="391" customFormat="1" ht="15.75">
      <c r="A154" s="346"/>
      <c r="B154" s="328"/>
      <c r="C154" s="363">
        <v>1</v>
      </c>
      <c r="D154" s="390"/>
      <c r="E154" s="364" t="s">
        <v>1104</v>
      </c>
      <c r="F154" s="340">
        <v>7328</v>
      </c>
      <c r="G154" s="337">
        <v>7558</v>
      </c>
      <c r="H154" s="340">
        <v>7695</v>
      </c>
    </row>
    <row r="155" spans="1:8" s="391" customFormat="1" ht="15.75">
      <c r="A155" s="346"/>
      <c r="B155" s="328"/>
      <c r="C155" s="363">
        <v>2</v>
      </c>
      <c r="D155" s="390"/>
      <c r="E155" s="364" t="s">
        <v>1105</v>
      </c>
      <c r="F155" s="340">
        <v>35140</v>
      </c>
      <c r="G155" s="337">
        <v>32928</v>
      </c>
      <c r="H155" s="340">
        <v>31056</v>
      </c>
    </row>
    <row r="156" spans="1:8" s="391" customFormat="1" ht="15.75">
      <c r="A156" s="346"/>
      <c r="B156" s="328"/>
      <c r="C156" s="363">
        <v>3</v>
      </c>
      <c r="D156" s="390"/>
      <c r="E156" s="364" t="s">
        <v>1002</v>
      </c>
      <c r="F156" s="340">
        <v>7038</v>
      </c>
      <c r="G156" s="337">
        <v>6427</v>
      </c>
      <c r="H156" s="340">
        <v>6761</v>
      </c>
    </row>
    <row r="157" spans="1:8" s="391" customFormat="1" ht="15.75">
      <c r="A157" s="346"/>
      <c r="B157" s="328"/>
      <c r="C157" s="363">
        <v>4</v>
      </c>
      <c r="D157" s="390"/>
      <c r="E157" s="364" t="s">
        <v>1003</v>
      </c>
      <c r="F157" s="340">
        <v>145</v>
      </c>
      <c r="G157" s="337">
        <v>92</v>
      </c>
      <c r="H157" s="340">
        <v>53</v>
      </c>
    </row>
    <row r="158" spans="1:10" s="391" customFormat="1" ht="15.75">
      <c r="A158" s="346"/>
      <c r="B158" s="328"/>
      <c r="C158" s="363">
        <v>5</v>
      </c>
      <c r="D158" s="390"/>
      <c r="E158" s="364" t="s">
        <v>1004</v>
      </c>
      <c r="F158" s="340">
        <v>20160</v>
      </c>
      <c r="G158" s="337">
        <v>19142</v>
      </c>
      <c r="H158" s="340">
        <v>18946</v>
      </c>
      <c r="J158" s="393"/>
    </row>
    <row r="159" spans="1:8" s="391" customFormat="1" ht="15.75">
      <c r="A159" s="346"/>
      <c r="B159" s="328"/>
      <c r="C159" s="363">
        <v>6</v>
      </c>
      <c r="D159" s="390"/>
      <c r="E159" s="364" t="s">
        <v>1106</v>
      </c>
      <c r="F159" s="340">
        <v>12241</v>
      </c>
      <c r="G159" s="337">
        <v>18996</v>
      </c>
      <c r="H159" s="340">
        <v>15581</v>
      </c>
    </row>
    <row r="160" spans="1:8" s="391" customFormat="1" ht="15.75">
      <c r="A160" s="346"/>
      <c r="B160" s="328"/>
      <c r="C160" s="363">
        <v>7</v>
      </c>
      <c r="D160" s="390"/>
      <c r="E160" s="364" t="s">
        <v>1107</v>
      </c>
      <c r="F160" s="340">
        <v>4984</v>
      </c>
      <c r="G160" s="337">
        <v>4984</v>
      </c>
      <c r="H160" s="340">
        <v>3038</v>
      </c>
    </row>
    <row r="161" spans="1:8" s="391" customFormat="1" ht="15.75">
      <c r="A161" s="346"/>
      <c r="B161" s="328"/>
      <c r="C161" s="363">
        <v>8</v>
      </c>
      <c r="D161" s="390"/>
      <c r="E161" s="364" t="s">
        <v>1108</v>
      </c>
      <c r="F161" s="340">
        <v>950</v>
      </c>
      <c r="G161" s="337">
        <v>950</v>
      </c>
      <c r="H161" s="340">
        <v>447</v>
      </c>
    </row>
    <row r="162" spans="1:8" s="391" customFormat="1" ht="15.75">
      <c r="A162" s="346"/>
      <c r="B162" s="328"/>
      <c r="C162" s="363">
        <v>9</v>
      </c>
      <c r="D162" s="412"/>
      <c r="E162" s="329" t="s">
        <v>1109</v>
      </c>
      <c r="F162" s="340">
        <v>840</v>
      </c>
      <c r="G162" s="337">
        <v>840</v>
      </c>
      <c r="H162" s="340">
        <v>622</v>
      </c>
    </row>
    <row r="163" spans="1:8" s="391" customFormat="1" ht="15.75">
      <c r="A163" s="346"/>
      <c r="B163" s="328"/>
      <c r="C163" s="363">
        <v>10</v>
      </c>
      <c r="D163" s="412"/>
      <c r="E163" s="329" t="s">
        <v>1110</v>
      </c>
      <c r="F163" s="340">
        <v>420</v>
      </c>
      <c r="G163" s="337">
        <v>420</v>
      </c>
      <c r="H163" s="340">
        <v>370</v>
      </c>
    </row>
    <row r="164" spans="1:8" s="391" customFormat="1" ht="15.75">
      <c r="A164" s="346"/>
      <c r="B164" s="328"/>
      <c r="C164" s="363">
        <v>11</v>
      </c>
      <c r="D164" s="412"/>
      <c r="E164" s="329" t="s">
        <v>1111</v>
      </c>
      <c r="F164" s="340">
        <v>1188</v>
      </c>
      <c r="G164" s="337">
        <v>1188</v>
      </c>
      <c r="H164" s="340">
        <v>816</v>
      </c>
    </row>
    <row r="165" spans="1:8" s="391" customFormat="1" ht="15.75">
      <c r="A165" s="346"/>
      <c r="B165" s="328"/>
      <c r="C165" s="363">
        <v>12</v>
      </c>
      <c r="D165" s="412"/>
      <c r="E165" s="329" t="s">
        <v>1034</v>
      </c>
      <c r="F165" s="340">
        <v>0</v>
      </c>
      <c r="G165" s="337">
        <v>963</v>
      </c>
      <c r="H165" s="340">
        <v>885</v>
      </c>
    </row>
    <row r="166" spans="1:8" s="391" customFormat="1" ht="15.75">
      <c r="A166" s="346"/>
      <c r="B166" s="328"/>
      <c r="C166" s="363">
        <v>13</v>
      </c>
      <c r="D166" s="412"/>
      <c r="E166" s="329" t="s">
        <v>1005</v>
      </c>
      <c r="F166" s="340">
        <v>0</v>
      </c>
      <c r="G166" s="337">
        <v>500</v>
      </c>
      <c r="H166" s="340">
        <v>520</v>
      </c>
    </row>
    <row r="167" spans="1:8" s="391" customFormat="1" ht="16.5" thickBot="1">
      <c r="A167" s="349"/>
      <c r="B167" s="404"/>
      <c r="C167" s="363">
        <v>14</v>
      </c>
      <c r="D167" s="404"/>
      <c r="E167" s="413" t="s">
        <v>1112</v>
      </c>
      <c r="F167" s="405">
        <v>2000</v>
      </c>
      <c r="G167" s="439">
        <v>2000</v>
      </c>
      <c r="H167" s="405">
        <v>1713</v>
      </c>
    </row>
    <row r="168" spans="1:10" s="391" customFormat="1" ht="16.5" thickBot="1">
      <c r="A168" s="392"/>
      <c r="B168" s="375"/>
      <c r="C168" s="375"/>
      <c r="D168" s="375"/>
      <c r="E168" s="376" t="s">
        <v>1113</v>
      </c>
      <c r="F168" s="377">
        <f>SUM(F154:F167)</f>
        <v>92434</v>
      </c>
      <c r="G168" s="798">
        <f>SUM(G154:G167)</f>
        <v>96988</v>
      </c>
      <c r="H168" s="377">
        <f>SUM(H154:H167)</f>
        <v>88503</v>
      </c>
      <c r="J168" s="393"/>
    </row>
    <row r="169" spans="1:8" s="391" customFormat="1" ht="15.75">
      <c r="A169" s="385">
        <v>408</v>
      </c>
      <c r="B169" s="380"/>
      <c r="C169" s="380"/>
      <c r="D169" s="394"/>
      <c r="E169" s="388" t="s">
        <v>1114</v>
      </c>
      <c r="F169" s="382"/>
      <c r="G169" s="432">
        <v>0</v>
      </c>
      <c r="H169" s="382">
        <v>0</v>
      </c>
    </row>
    <row r="170" spans="1:8" s="391" customFormat="1" ht="15.75">
      <c r="A170" s="346"/>
      <c r="B170" s="363">
        <v>1</v>
      </c>
      <c r="C170" s="363"/>
      <c r="D170" s="363"/>
      <c r="E170" s="364" t="s">
        <v>1115</v>
      </c>
      <c r="F170" s="340"/>
      <c r="G170" s="341">
        <v>0</v>
      </c>
      <c r="H170" s="340">
        <v>0</v>
      </c>
    </row>
    <row r="171" spans="1:8" s="391" customFormat="1" ht="16.5" thickBot="1">
      <c r="A171" s="346"/>
      <c r="B171" s="363"/>
      <c r="C171" s="363">
        <v>1</v>
      </c>
      <c r="D171" s="363"/>
      <c r="E171" s="364" t="s">
        <v>1116</v>
      </c>
      <c r="F171" s="340">
        <v>2400</v>
      </c>
      <c r="G171" s="341">
        <v>2800</v>
      </c>
      <c r="H171" s="340">
        <v>2800</v>
      </c>
    </row>
    <row r="172" spans="1:8" s="391" customFormat="1" ht="16.5" thickBot="1">
      <c r="A172" s="374"/>
      <c r="B172" s="375"/>
      <c r="C172" s="375"/>
      <c r="D172" s="375"/>
      <c r="E172" s="376" t="s">
        <v>1117</v>
      </c>
      <c r="F172" s="377">
        <f>SUM(F171:F171)</f>
        <v>2400</v>
      </c>
      <c r="G172" s="798">
        <f>SUM(G171:G171)</f>
        <v>2800</v>
      </c>
      <c r="H172" s="377">
        <f>SUM(H171:H171)</f>
        <v>2800</v>
      </c>
    </row>
    <row r="173" spans="1:10" s="391" customFormat="1" ht="15.75">
      <c r="A173" s="385">
        <v>409</v>
      </c>
      <c r="B173" s="380"/>
      <c r="C173" s="380"/>
      <c r="D173" s="394"/>
      <c r="E173" s="381" t="s">
        <v>1118</v>
      </c>
      <c r="F173" s="382"/>
      <c r="G173" s="440">
        <v>0</v>
      </c>
      <c r="H173" s="382">
        <v>0</v>
      </c>
      <c r="I173" s="400"/>
      <c r="J173" s="400"/>
    </row>
    <row r="174" spans="1:10" s="391" customFormat="1" ht="15.75">
      <c r="A174" s="351"/>
      <c r="B174" s="363">
        <v>1</v>
      </c>
      <c r="C174" s="363"/>
      <c r="D174" s="328"/>
      <c r="E174" s="414" t="s">
        <v>1119</v>
      </c>
      <c r="F174" s="340">
        <v>0</v>
      </c>
      <c r="G174" s="441">
        <v>200</v>
      </c>
      <c r="H174" s="340">
        <v>200</v>
      </c>
      <c r="I174" s="400"/>
      <c r="J174" s="400"/>
    </row>
    <row r="175" spans="1:10" s="391" customFormat="1" ht="16.5" thickBot="1">
      <c r="A175" s="346"/>
      <c r="B175" s="363">
        <v>2</v>
      </c>
      <c r="C175" s="363"/>
      <c r="D175" s="363"/>
      <c r="E175" s="407" t="s">
        <v>1120</v>
      </c>
      <c r="F175" s="340">
        <v>0</v>
      </c>
      <c r="G175" s="441">
        <v>28</v>
      </c>
      <c r="H175" s="340">
        <v>21</v>
      </c>
      <c r="I175" s="339"/>
      <c r="J175" s="339"/>
    </row>
    <row r="176" spans="1:10" s="391" customFormat="1" ht="16.5" thickBot="1">
      <c r="A176" s="374"/>
      <c r="B176" s="375"/>
      <c r="C176" s="375"/>
      <c r="D176" s="375"/>
      <c r="E176" s="376" t="s">
        <v>1121</v>
      </c>
      <c r="F176" s="377">
        <f>SUM(F174:F175)</f>
        <v>0</v>
      </c>
      <c r="G176" s="798">
        <f>SUM(G174:G175)</f>
        <v>228</v>
      </c>
      <c r="H176" s="377">
        <f>SUM(H174:H175)</f>
        <v>221</v>
      </c>
      <c r="I176" s="400"/>
      <c r="J176" s="400"/>
    </row>
    <row r="177" spans="1:10" s="391" customFormat="1" ht="15.75">
      <c r="A177" s="385">
        <v>410</v>
      </c>
      <c r="B177" s="380"/>
      <c r="C177" s="380"/>
      <c r="D177" s="394"/>
      <c r="E177" s="381" t="s">
        <v>1171</v>
      </c>
      <c r="F177" s="382"/>
      <c r="G177" s="440">
        <v>0</v>
      </c>
      <c r="H177" s="382">
        <v>0</v>
      </c>
      <c r="I177" s="400"/>
      <c r="J177" s="400"/>
    </row>
    <row r="178" spans="1:10" s="391" customFormat="1" ht="16.5" thickBot="1">
      <c r="A178" s="351"/>
      <c r="B178" s="363">
        <v>1</v>
      </c>
      <c r="C178" s="363"/>
      <c r="D178" s="328"/>
      <c r="E178" s="414" t="s">
        <v>1172</v>
      </c>
      <c r="F178" s="340">
        <v>0</v>
      </c>
      <c r="G178" s="441">
        <v>2810</v>
      </c>
      <c r="H178" s="340">
        <v>2810</v>
      </c>
      <c r="I178" s="400"/>
      <c r="J178" s="400"/>
    </row>
    <row r="179" spans="1:10" s="391" customFormat="1" ht="16.5" thickBot="1">
      <c r="A179" s="374"/>
      <c r="B179" s="375"/>
      <c r="C179" s="375"/>
      <c r="D179" s="375"/>
      <c r="E179" s="376" t="s">
        <v>1173</v>
      </c>
      <c r="F179" s="377">
        <f>SUM(F178:F178)</f>
        <v>0</v>
      </c>
      <c r="G179" s="798">
        <f>SUM(G178:G178)</f>
        <v>2810</v>
      </c>
      <c r="H179" s="377">
        <f>SUM(H178:H178)</f>
        <v>2810</v>
      </c>
      <c r="I179" s="400"/>
      <c r="J179" s="400" t="e">
        <f>SUM(#REF!,#REF!,#REF!)</f>
        <v>#REF!</v>
      </c>
    </row>
    <row r="180" spans="1:8" ht="15.75">
      <c r="A180" s="385">
        <v>430</v>
      </c>
      <c r="B180" s="394"/>
      <c r="C180" s="380"/>
      <c r="D180" s="380"/>
      <c r="E180" s="395" t="s">
        <v>1122</v>
      </c>
      <c r="F180" s="396"/>
      <c r="G180" s="442">
        <v>0</v>
      </c>
      <c r="H180" s="396">
        <v>0</v>
      </c>
    </row>
    <row r="181" spans="1:10" ht="15.75">
      <c r="A181" s="346"/>
      <c r="B181" s="352"/>
      <c r="C181" s="328">
        <v>1</v>
      </c>
      <c r="D181" s="328"/>
      <c r="E181" s="391" t="s">
        <v>1123</v>
      </c>
      <c r="F181" s="340">
        <v>2535</v>
      </c>
      <c r="G181" s="341">
        <v>2535</v>
      </c>
      <c r="H181" s="340"/>
      <c r="J181" s="338" t="e">
        <f>SUM(#REF!,#REF!,#REF!,#REF!,#REF!,#REF!,#REF!,#REF!,#REF!,#REF!,#REF!)</f>
        <v>#REF!</v>
      </c>
    </row>
    <row r="182" spans="1:10" ht="15.75">
      <c r="A182" s="346"/>
      <c r="B182" s="352"/>
      <c r="C182" s="328"/>
      <c r="D182" s="328"/>
      <c r="E182" s="329" t="s">
        <v>1062</v>
      </c>
      <c r="F182" s="340">
        <v>685</v>
      </c>
      <c r="G182" s="341">
        <v>685</v>
      </c>
      <c r="H182" s="340"/>
      <c r="J182" s="338" t="e">
        <f>SUM(#REF!,#REF!,#REF!,#REF!,#REF!,#REF!,#REF!,#REF!,#REF!,#REF!,#REF!)</f>
        <v>#REF!</v>
      </c>
    </row>
    <row r="183" spans="1:8" ht="15.75">
      <c r="A183" s="346"/>
      <c r="B183" s="352"/>
      <c r="C183" s="328">
        <v>2</v>
      </c>
      <c r="D183" s="328"/>
      <c r="E183" s="391" t="s">
        <v>1124</v>
      </c>
      <c r="F183" s="340">
        <v>661</v>
      </c>
      <c r="G183" s="341">
        <v>661</v>
      </c>
      <c r="H183" s="340">
        <v>660</v>
      </c>
    </row>
    <row r="184" spans="1:8" ht="15.75">
      <c r="A184" s="346"/>
      <c r="B184" s="352"/>
      <c r="C184" s="328"/>
      <c r="D184" s="328"/>
      <c r="E184" s="329" t="s">
        <v>1062</v>
      </c>
      <c r="F184" s="340">
        <v>179</v>
      </c>
      <c r="G184" s="341">
        <v>179</v>
      </c>
      <c r="H184" s="340">
        <v>178</v>
      </c>
    </row>
    <row r="185" spans="1:8" ht="15.75">
      <c r="A185" s="346"/>
      <c r="B185" s="352"/>
      <c r="C185" s="328">
        <v>3</v>
      </c>
      <c r="D185" s="328"/>
      <c r="E185" s="329" t="s">
        <v>1125</v>
      </c>
      <c r="F185" s="340">
        <v>7874</v>
      </c>
      <c r="G185" s="341">
        <v>2756</v>
      </c>
      <c r="H185" s="340">
        <v>2344</v>
      </c>
    </row>
    <row r="186" spans="1:8" ht="15.75">
      <c r="A186" s="346"/>
      <c r="B186" s="352"/>
      <c r="C186" s="328"/>
      <c r="D186" s="328"/>
      <c r="E186" s="329" t="s">
        <v>1062</v>
      </c>
      <c r="F186" s="340">
        <v>2126</v>
      </c>
      <c r="G186" s="341">
        <v>744</v>
      </c>
      <c r="H186" s="340">
        <v>629</v>
      </c>
    </row>
    <row r="187" spans="1:8" ht="15.75">
      <c r="A187" s="346"/>
      <c r="B187" s="352"/>
      <c r="C187" s="328">
        <v>4</v>
      </c>
      <c r="D187" s="328"/>
      <c r="E187" s="329" t="s">
        <v>1069</v>
      </c>
      <c r="F187" s="340">
        <v>0</v>
      </c>
      <c r="G187" s="341">
        <v>0</v>
      </c>
      <c r="H187" s="340">
        <v>0</v>
      </c>
    </row>
    <row r="188" spans="1:8" ht="15.75">
      <c r="A188" s="346"/>
      <c r="B188" s="352"/>
      <c r="C188" s="328"/>
      <c r="D188" s="328"/>
      <c r="E188" s="329" t="s">
        <v>1062</v>
      </c>
      <c r="F188" s="340">
        <v>0</v>
      </c>
      <c r="G188" s="341">
        <v>0</v>
      </c>
      <c r="H188" s="340">
        <v>0</v>
      </c>
    </row>
    <row r="189" spans="1:8" ht="15.75">
      <c r="A189" s="346"/>
      <c r="B189" s="352"/>
      <c r="C189" s="328">
        <v>5</v>
      </c>
      <c r="D189" s="328"/>
      <c r="E189" s="329" t="s">
        <v>1126</v>
      </c>
      <c r="F189" s="340">
        <v>0</v>
      </c>
      <c r="G189" s="341">
        <v>0</v>
      </c>
      <c r="H189" s="340">
        <v>0</v>
      </c>
    </row>
    <row r="190" spans="1:8" ht="15.75">
      <c r="A190" s="346"/>
      <c r="B190" s="352"/>
      <c r="C190" s="328"/>
      <c r="D190" s="328"/>
      <c r="E190" s="329" t="s">
        <v>1062</v>
      </c>
      <c r="F190" s="340">
        <v>0</v>
      </c>
      <c r="G190" s="341">
        <v>0</v>
      </c>
      <c r="H190" s="340">
        <v>0</v>
      </c>
    </row>
    <row r="191" spans="1:8" ht="15.75">
      <c r="A191" s="346"/>
      <c r="B191" s="352"/>
      <c r="C191" s="328">
        <v>6</v>
      </c>
      <c r="D191" s="328"/>
      <c r="E191" s="329" t="s">
        <v>1162</v>
      </c>
      <c r="F191" s="340"/>
      <c r="G191" s="341">
        <v>4852</v>
      </c>
      <c r="H191" s="340">
        <v>4852</v>
      </c>
    </row>
    <row r="192" spans="1:8" ht="15.75">
      <c r="A192" s="346"/>
      <c r="B192" s="352"/>
      <c r="C192" s="328"/>
      <c r="D192" s="328"/>
      <c r="E192" s="329" t="s">
        <v>1062</v>
      </c>
      <c r="F192" s="340"/>
      <c r="G192" s="341">
        <v>1310</v>
      </c>
      <c r="H192" s="340">
        <v>1310</v>
      </c>
    </row>
    <row r="193" spans="1:8" ht="15.75">
      <c r="A193" s="346"/>
      <c r="B193" s="352"/>
      <c r="C193" s="328">
        <v>7</v>
      </c>
      <c r="D193" s="328"/>
      <c r="E193" s="329" t="s">
        <v>1163</v>
      </c>
      <c r="F193" s="340"/>
      <c r="G193" s="341">
        <v>378</v>
      </c>
      <c r="H193" s="340">
        <v>378</v>
      </c>
    </row>
    <row r="194" spans="1:8" ht="15.75">
      <c r="A194" s="346"/>
      <c r="B194" s="352"/>
      <c r="C194" s="328"/>
      <c r="D194" s="328"/>
      <c r="E194" s="329" t="s">
        <v>1062</v>
      </c>
      <c r="F194" s="340"/>
      <c r="G194" s="341">
        <v>102</v>
      </c>
      <c r="H194" s="340">
        <v>102</v>
      </c>
    </row>
    <row r="195" spans="1:8" ht="15.75">
      <c r="A195" s="346"/>
      <c r="B195" s="352"/>
      <c r="C195" s="328">
        <v>8</v>
      </c>
      <c r="D195" s="328"/>
      <c r="E195" s="329" t="s">
        <v>1164</v>
      </c>
      <c r="F195" s="340"/>
      <c r="G195" s="341">
        <v>0</v>
      </c>
      <c r="H195" s="340">
        <v>3646</v>
      </c>
    </row>
    <row r="196" spans="1:8" ht="15.75">
      <c r="A196" s="346"/>
      <c r="B196" s="352"/>
      <c r="C196" s="328"/>
      <c r="D196" s="328"/>
      <c r="E196" s="329" t="s">
        <v>1062</v>
      </c>
      <c r="F196" s="340"/>
      <c r="G196" s="341">
        <v>0</v>
      </c>
      <c r="H196" s="340">
        <v>0</v>
      </c>
    </row>
    <row r="197" spans="1:8" ht="15.75">
      <c r="A197" s="346"/>
      <c r="B197" s="352"/>
      <c r="C197" s="328"/>
      <c r="D197" s="328"/>
      <c r="E197" s="329" t="s">
        <v>1165</v>
      </c>
      <c r="F197" s="340"/>
      <c r="G197" s="341">
        <v>7185</v>
      </c>
      <c r="H197" s="340">
        <v>7300</v>
      </c>
    </row>
    <row r="198" spans="1:8" ht="15.75">
      <c r="A198" s="346"/>
      <c r="B198" s="352"/>
      <c r="C198" s="328"/>
      <c r="D198" s="328"/>
      <c r="E198" s="329" t="s">
        <v>1062</v>
      </c>
      <c r="F198" s="340"/>
      <c r="G198" s="341">
        <v>1940</v>
      </c>
      <c r="H198" s="340">
        <v>1970</v>
      </c>
    </row>
    <row r="199" spans="1:8" ht="15.75">
      <c r="A199" s="346"/>
      <c r="B199" s="352"/>
      <c r="C199" s="328"/>
      <c r="D199" s="328"/>
      <c r="E199" s="329" t="s">
        <v>1180</v>
      </c>
      <c r="F199" s="340"/>
      <c r="G199" s="341">
        <v>743</v>
      </c>
      <c r="H199" s="340">
        <v>743</v>
      </c>
    </row>
    <row r="200" spans="1:8" ht="15.75">
      <c r="A200" s="346"/>
      <c r="B200" s="352"/>
      <c r="C200" s="328"/>
      <c r="D200" s="328"/>
      <c r="E200" s="329" t="s">
        <v>1062</v>
      </c>
      <c r="F200" s="340"/>
      <c r="G200" s="341">
        <v>200</v>
      </c>
      <c r="H200" s="340">
        <v>200</v>
      </c>
    </row>
    <row r="201" spans="1:8" ht="15.75">
      <c r="A201" s="346"/>
      <c r="B201" s="352"/>
      <c r="C201" s="328">
        <v>6</v>
      </c>
      <c r="D201" s="328"/>
      <c r="E201" s="398" t="s">
        <v>1079</v>
      </c>
      <c r="F201" s="335">
        <v>630</v>
      </c>
      <c r="G201" s="438">
        <v>0</v>
      </c>
      <c r="H201" s="335">
        <v>0</v>
      </c>
    </row>
    <row r="202" spans="1:10" ht="16.5" thickBot="1">
      <c r="A202" s="346"/>
      <c r="B202" s="352"/>
      <c r="C202" s="328"/>
      <c r="D202" s="328"/>
      <c r="E202" s="398" t="s">
        <v>1062</v>
      </c>
      <c r="F202" s="335">
        <v>170</v>
      </c>
      <c r="G202" s="438">
        <v>0</v>
      </c>
      <c r="H202" s="335">
        <v>0</v>
      </c>
      <c r="J202" s="338"/>
    </row>
    <row r="203" spans="1:11" s="391" customFormat="1" ht="16.5" thickBot="1">
      <c r="A203" s="374"/>
      <c r="B203" s="375"/>
      <c r="C203" s="375"/>
      <c r="D203" s="375"/>
      <c r="E203" s="376" t="s">
        <v>1127</v>
      </c>
      <c r="F203" s="399">
        <f>SUM(F181:F202)</f>
        <v>14860</v>
      </c>
      <c r="G203" s="799">
        <f>SUM(G181:G202)</f>
        <v>24270</v>
      </c>
      <c r="H203" s="399">
        <f>SUM(H181:H202)</f>
        <v>24312</v>
      </c>
      <c r="J203" s="393"/>
      <c r="K203" s="393">
        <f>SUM(H181,H183,H185,H187,H189,H191,H193,H195,H197,H199,H201)</f>
        <v>19923</v>
      </c>
    </row>
    <row r="204" spans="1:11" ht="15.75">
      <c r="A204" s="385">
        <v>432</v>
      </c>
      <c r="B204" s="394"/>
      <c r="C204" s="380"/>
      <c r="D204" s="380"/>
      <c r="E204" s="415" t="s">
        <v>1128</v>
      </c>
      <c r="F204" s="396"/>
      <c r="G204" s="442">
        <v>0</v>
      </c>
      <c r="H204" s="396">
        <v>0</v>
      </c>
      <c r="J204" s="393"/>
      <c r="K204" s="393">
        <f>SUM(H182,H184,H186,H188,H190,H192,H194,H196,H198,H200,H202)</f>
        <v>4389</v>
      </c>
    </row>
    <row r="205" spans="1:8" ht="15.75">
      <c r="A205" s="346"/>
      <c r="B205" s="352"/>
      <c r="C205" s="416">
        <v>1</v>
      </c>
      <c r="D205" s="328"/>
      <c r="E205" s="334" t="s">
        <v>1129</v>
      </c>
      <c r="F205" s="335">
        <v>9450</v>
      </c>
      <c r="G205" s="438">
        <v>12126</v>
      </c>
      <c r="H205" s="335">
        <v>12061</v>
      </c>
    </row>
    <row r="206" spans="1:8" ht="15.75">
      <c r="A206" s="346"/>
      <c r="B206" s="352"/>
      <c r="C206" s="328"/>
      <c r="D206" s="328"/>
      <c r="E206" s="329" t="s">
        <v>1062</v>
      </c>
      <c r="F206" s="340">
        <v>2550</v>
      </c>
      <c r="G206" s="341">
        <v>3272</v>
      </c>
      <c r="H206" s="340">
        <v>68</v>
      </c>
    </row>
    <row r="207" spans="1:10" ht="15.75">
      <c r="A207" s="346"/>
      <c r="B207" s="352"/>
      <c r="C207" s="328">
        <v>3</v>
      </c>
      <c r="D207" s="328"/>
      <c r="E207" s="329" t="s">
        <v>1130</v>
      </c>
      <c r="F207" s="340">
        <v>7874</v>
      </c>
      <c r="G207" s="341">
        <v>7874</v>
      </c>
      <c r="H207" s="340">
        <v>7989</v>
      </c>
      <c r="J207" s="338"/>
    </row>
    <row r="208" spans="1:11" ht="15.75">
      <c r="A208" s="346"/>
      <c r="B208" s="352"/>
      <c r="C208" s="328"/>
      <c r="D208" s="328"/>
      <c r="E208" s="329" t="s">
        <v>1062</v>
      </c>
      <c r="F208" s="340">
        <v>2126</v>
      </c>
      <c r="G208" s="341">
        <v>2126</v>
      </c>
      <c r="H208" s="340">
        <v>2157</v>
      </c>
      <c r="J208" s="338"/>
      <c r="K208" s="338">
        <f>SUM(H205,H207,H209,H211,H213,H215,H217,H219)</f>
        <v>78791</v>
      </c>
    </row>
    <row r="209" spans="1:11" ht="15.75">
      <c r="A209" s="346"/>
      <c r="B209" s="352"/>
      <c r="C209" s="328">
        <v>4</v>
      </c>
      <c r="D209" s="328"/>
      <c r="E209" s="329" t="s">
        <v>1131</v>
      </c>
      <c r="F209" s="340">
        <v>26567</v>
      </c>
      <c r="G209" s="341">
        <v>26567</v>
      </c>
      <c r="H209" s="340">
        <v>26290</v>
      </c>
      <c r="J209" s="338"/>
      <c r="K209" s="338">
        <f>SUM(H206,H208,H210,H212,H214,H216,H218,H220)</f>
        <v>15896</v>
      </c>
    </row>
    <row r="210" spans="1:8" ht="15.75">
      <c r="A210" s="346"/>
      <c r="B210" s="352"/>
      <c r="C210" s="328"/>
      <c r="D210" s="328"/>
      <c r="E210" s="329" t="s">
        <v>1062</v>
      </c>
      <c r="F210" s="340">
        <v>7173</v>
      </c>
      <c r="G210" s="341">
        <v>7173</v>
      </c>
      <c r="H210" s="340">
        <v>7098</v>
      </c>
    </row>
    <row r="211" spans="1:8" ht="15.75">
      <c r="A211" s="346"/>
      <c r="B211" s="352"/>
      <c r="C211" s="328">
        <v>5</v>
      </c>
      <c r="D211" s="328"/>
      <c r="E211" s="329" t="s">
        <v>1132</v>
      </c>
      <c r="F211" s="340">
        <v>1575</v>
      </c>
      <c r="G211" s="341">
        <v>0</v>
      </c>
      <c r="H211" s="340">
        <v>0</v>
      </c>
    </row>
    <row r="212" spans="1:8" ht="15.75">
      <c r="A212" s="346"/>
      <c r="B212" s="352"/>
      <c r="C212" s="328"/>
      <c r="D212" s="328"/>
      <c r="E212" s="329" t="s">
        <v>1062</v>
      </c>
      <c r="F212" s="340">
        <v>425</v>
      </c>
      <c r="G212" s="341">
        <v>0</v>
      </c>
      <c r="H212" s="340">
        <v>0</v>
      </c>
    </row>
    <row r="213" spans="1:8" ht="15.75">
      <c r="A213" s="346"/>
      <c r="B213" s="352"/>
      <c r="C213" s="328">
        <v>6</v>
      </c>
      <c r="D213" s="328"/>
      <c r="E213" s="329" t="s">
        <v>1133</v>
      </c>
      <c r="F213" s="340">
        <v>12992</v>
      </c>
      <c r="G213" s="341">
        <v>20500</v>
      </c>
      <c r="H213" s="340">
        <v>18993</v>
      </c>
    </row>
    <row r="214" spans="1:8" ht="15.75">
      <c r="A214" s="346"/>
      <c r="B214" s="352"/>
      <c r="C214" s="328"/>
      <c r="D214" s="328"/>
      <c r="E214" s="329" t="s">
        <v>1062</v>
      </c>
      <c r="F214" s="340">
        <v>3508</v>
      </c>
      <c r="G214" s="341">
        <v>5535</v>
      </c>
      <c r="H214" s="340">
        <v>5128</v>
      </c>
    </row>
    <row r="215" spans="1:8" ht="15.75">
      <c r="A215" s="346"/>
      <c r="B215" s="352"/>
      <c r="C215" s="328">
        <v>7</v>
      </c>
      <c r="D215" s="328"/>
      <c r="E215" s="329" t="s">
        <v>1161</v>
      </c>
      <c r="F215" s="340"/>
      <c r="G215" s="341">
        <v>3068</v>
      </c>
      <c r="H215" s="340">
        <v>3068</v>
      </c>
    </row>
    <row r="216" spans="1:8" ht="15.75">
      <c r="A216" s="346"/>
      <c r="B216" s="352"/>
      <c r="C216" s="328"/>
      <c r="D216" s="328"/>
      <c r="E216" s="329" t="s">
        <v>1062</v>
      </c>
      <c r="F216" s="340"/>
      <c r="G216" s="341">
        <v>828</v>
      </c>
      <c r="H216" s="340">
        <v>828</v>
      </c>
    </row>
    <row r="217" spans="1:8" ht="15.75">
      <c r="A217" s="346"/>
      <c r="B217" s="352"/>
      <c r="C217" s="328">
        <v>8</v>
      </c>
      <c r="D217" s="328"/>
      <c r="E217" s="329" t="s">
        <v>1179</v>
      </c>
      <c r="F217" s="340"/>
      <c r="G217" s="341">
        <v>22970</v>
      </c>
      <c r="H217" s="340">
        <v>7827</v>
      </c>
    </row>
    <row r="218" spans="1:8" ht="15.75">
      <c r="A218" s="346"/>
      <c r="B218" s="352"/>
      <c r="C218" s="328"/>
      <c r="D218" s="328"/>
      <c r="E218" s="329" t="s">
        <v>1062</v>
      </c>
      <c r="F218" s="340"/>
      <c r="G218" s="341">
        <v>108</v>
      </c>
      <c r="H218" s="340">
        <v>108</v>
      </c>
    </row>
    <row r="219" spans="1:8" ht="15.75">
      <c r="A219" s="346"/>
      <c r="B219" s="352"/>
      <c r="C219" s="328">
        <v>9</v>
      </c>
      <c r="D219" s="328"/>
      <c r="E219" s="329" t="s">
        <v>1134</v>
      </c>
      <c r="F219" s="340">
        <v>7874</v>
      </c>
      <c r="G219" s="341">
        <v>7740</v>
      </c>
      <c r="H219" s="340">
        <v>2563</v>
      </c>
    </row>
    <row r="220" spans="1:10" ht="16.5" thickBot="1">
      <c r="A220" s="346"/>
      <c r="B220" s="352"/>
      <c r="C220" s="328"/>
      <c r="D220" s="328"/>
      <c r="E220" s="329" t="s">
        <v>1062</v>
      </c>
      <c r="F220" s="340">
        <v>2126</v>
      </c>
      <c r="G220" s="341">
        <v>2090</v>
      </c>
      <c r="H220" s="340">
        <v>509</v>
      </c>
      <c r="J220" s="338"/>
    </row>
    <row r="221" spans="1:10" ht="16.5" thickBot="1">
      <c r="A221" s="374"/>
      <c r="B221" s="375"/>
      <c r="C221" s="375"/>
      <c r="D221" s="375"/>
      <c r="E221" s="376" t="s">
        <v>1135</v>
      </c>
      <c r="F221" s="377">
        <f>SUM(F205:F220)</f>
        <v>84240</v>
      </c>
      <c r="G221" s="798">
        <f>SUM(G205:G220)</f>
        <v>121977</v>
      </c>
      <c r="H221" s="377">
        <f>SUM(H205:H220)</f>
        <v>94687</v>
      </c>
      <c r="J221" s="338"/>
    </row>
    <row r="222" spans="1:8" ht="15.75">
      <c r="A222" s="385">
        <v>434</v>
      </c>
      <c r="B222" s="394"/>
      <c r="C222" s="380"/>
      <c r="D222" s="380"/>
      <c r="E222" s="417" t="s">
        <v>1136</v>
      </c>
      <c r="F222" s="418"/>
      <c r="G222" s="443">
        <v>0</v>
      </c>
      <c r="H222" s="418">
        <v>0</v>
      </c>
    </row>
    <row r="223" spans="1:8" ht="15.75">
      <c r="A223" s="419"/>
      <c r="B223" s="328">
        <v>1</v>
      </c>
      <c r="C223" s="363"/>
      <c r="D223" s="363"/>
      <c r="E223" s="403" t="s">
        <v>1137</v>
      </c>
      <c r="F223" s="340"/>
      <c r="G223" s="341">
        <v>0</v>
      </c>
      <c r="H223" s="340">
        <v>0</v>
      </c>
    </row>
    <row r="224" spans="1:8" ht="15.75">
      <c r="A224" s="362"/>
      <c r="B224" s="363"/>
      <c r="C224" s="363">
        <v>1</v>
      </c>
      <c r="D224" s="363"/>
      <c r="E224" s="364" t="s">
        <v>1138</v>
      </c>
      <c r="F224" s="340">
        <v>0</v>
      </c>
      <c r="G224" s="341">
        <v>500</v>
      </c>
      <c r="H224" s="340">
        <v>500</v>
      </c>
    </row>
    <row r="225" spans="1:8" ht="15.75">
      <c r="A225" s="362"/>
      <c r="B225" s="363"/>
      <c r="C225" s="363">
        <v>2</v>
      </c>
      <c r="D225" s="363"/>
      <c r="E225" s="364" t="s">
        <v>1174</v>
      </c>
      <c r="F225" s="340"/>
      <c r="G225" s="341">
        <v>300</v>
      </c>
      <c r="H225" s="340">
        <v>300</v>
      </c>
    </row>
    <row r="226" spans="1:8" ht="16.5" thickBot="1">
      <c r="A226" s="362"/>
      <c r="B226" s="363"/>
      <c r="C226" s="363">
        <v>3</v>
      </c>
      <c r="D226" s="363"/>
      <c r="E226" s="364" t="s">
        <v>1139</v>
      </c>
      <c r="F226" s="340">
        <v>0</v>
      </c>
      <c r="G226" s="341">
        <v>125</v>
      </c>
      <c r="H226" s="340">
        <v>125</v>
      </c>
    </row>
    <row r="227" spans="1:8" ht="16.5" thickBot="1">
      <c r="A227" s="374"/>
      <c r="B227" s="375"/>
      <c r="C227" s="375"/>
      <c r="D227" s="375"/>
      <c r="E227" s="376" t="s">
        <v>1140</v>
      </c>
      <c r="F227" s="377">
        <f>SUM(F224:F226)</f>
        <v>0</v>
      </c>
      <c r="G227" s="798">
        <f>SUM(G224:G226)</f>
        <v>925</v>
      </c>
      <c r="H227" s="377">
        <f>SUM(H224:H226)</f>
        <v>925</v>
      </c>
    </row>
    <row r="228" spans="1:8" ht="15.75">
      <c r="A228" s="351">
        <v>436</v>
      </c>
      <c r="B228" s="354"/>
      <c r="C228" s="420"/>
      <c r="D228" s="420"/>
      <c r="E228" s="353" t="s">
        <v>633</v>
      </c>
      <c r="F228" s="340">
        <v>5000</v>
      </c>
      <c r="G228" s="341">
        <v>0</v>
      </c>
      <c r="H228" s="340">
        <v>0</v>
      </c>
    </row>
    <row r="229" spans="1:8" ht="15.75">
      <c r="A229" s="351">
        <v>437</v>
      </c>
      <c r="B229" s="354">
        <v>1</v>
      </c>
      <c r="C229" s="420"/>
      <c r="D229" s="420"/>
      <c r="E229" s="353" t="s">
        <v>1141</v>
      </c>
      <c r="F229" s="340">
        <v>51399</v>
      </c>
      <c r="G229" s="341">
        <v>0</v>
      </c>
      <c r="H229" s="340">
        <v>0</v>
      </c>
    </row>
    <row r="230" spans="1:8" ht="16.5" thickBot="1">
      <c r="A230" s="351"/>
      <c r="B230" s="354">
        <v>2</v>
      </c>
      <c r="C230" s="420"/>
      <c r="D230" s="420"/>
      <c r="E230" s="353" t="s">
        <v>1142</v>
      </c>
      <c r="F230" s="340">
        <v>0</v>
      </c>
      <c r="G230" s="341">
        <v>115</v>
      </c>
      <c r="H230" s="340">
        <v>0</v>
      </c>
    </row>
    <row r="231" spans="1:9" ht="16.5" thickBot="1">
      <c r="A231" s="392"/>
      <c r="B231" s="421"/>
      <c r="C231" s="421"/>
      <c r="D231" s="421"/>
      <c r="E231" s="376" t="s">
        <v>1143</v>
      </c>
      <c r="F231" s="377">
        <f>SUM(F228:F230)</f>
        <v>56399</v>
      </c>
      <c r="G231" s="798">
        <f>SUM(G228:G230)</f>
        <v>115</v>
      </c>
      <c r="H231" s="377">
        <f>SUM(H228:H230)</f>
        <v>0</v>
      </c>
      <c r="I231" s="377"/>
    </row>
    <row r="232" spans="1:8" ht="15.75">
      <c r="A232" s="385">
        <v>443</v>
      </c>
      <c r="B232" s="394"/>
      <c r="C232" s="380"/>
      <c r="D232" s="380"/>
      <c r="E232" s="417" t="s">
        <v>1144</v>
      </c>
      <c r="F232" s="418"/>
      <c r="G232" s="443">
        <v>0</v>
      </c>
      <c r="H232" s="418">
        <v>0</v>
      </c>
    </row>
    <row r="233" spans="1:8" ht="15.75">
      <c r="A233" s="362"/>
      <c r="B233" s="363"/>
      <c r="C233" s="363">
        <v>1</v>
      </c>
      <c r="D233" s="363"/>
      <c r="E233" s="364" t="s">
        <v>1145</v>
      </c>
      <c r="F233" s="340">
        <v>30626</v>
      </c>
      <c r="G233" s="341">
        <v>30626</v>
      </c>
      <c r="H233" s="340">
        <v>30626</v>
      </c>
    </row>
    <row r="234" spans="1:8" ht="15.75">
      <c r="A234" s="362"/>
      <c r="B234" s="363"/>
      <c r="C234" s="363">
        <v>2</v>
      </c>
      <c r="D234" s="363"/>
      <c r="E234" s="364" t="s">
        <v>1146</v>
      </c>
      <c r="F234" s="340">
        <v>23347</v>
      </c>
      <c r="G234" s="341">
        <v>24273</v>
      </c>
      <c r="H234" s="340">
        <v>24273</v>
      </c>
    </row>
    <row r="235" spans="1:8" ht="16.5" thickBot="1">
      <c r="A235" s="362"/>
      <c r="B235" s="363"/>
      <c r="C235" s="363">
        <v>3</v>
      </c>
      <c r="D235" s="363"/>
      <c r="E235" s="364" t="s">
        <v>1147</v>
      </c>
      <c r="F235" s="340">
        <v>720</v>
      </c>
      <c r="G235" s="341">
        <v>19663</v>
      </c>
      <c r="H235" s="340">
        <v>19663</v>
      </c>
    </row>
    <row r="236" spans="1:8" ht="16.5" thickBot="1">
      <c r="A236" s="374"/>
      <c r="B236" s="375"/>
      <c r="C236" s="375"/>
      <c r="D236" s="375"/>
      <c r="E236" s="376" t="s">
        <v>1148</v>
      </c>
      <c r="F236" s="377">
        <f>SUM(F233:F235)</f>
        <v>54693</v>
      </c>
      <c r="G236" s="798">
        <f>SUM(G233:G235)</f>
        <v>74562</v>
      </c>
      <c r="H236" s="377">
        <f>SUM(H233:H235)</f>
        <v>74562</v>
      </c>
    </row>
    <row r="237" spans="1:8" ht="16.5" thickBot="1">
      <c r="A237" s="379">
        <v>444</v>
      </c>
      <c r="B237" s="422"/>
      <c r="C237" s="422"/>
      <c r="D237" s="422"/>
      <c r="E237" s="388" t="s">
        <v>1149</v>
      </c>
      <c r="F237" s="382"/>
      <c r="G237" s="432">
        <v>0</v>
      </c>
      <c r="H237" s="382">
        <v>5123</v>
      </c>
    </row>
    <row r="238" spans="1:8" ht="16.5" thickBot="1">
      <c r="A238" s="392"/>
      <c r="B238" s="375"/>
      <c r="C238" s="375"/>
      <c r="D238" s="375"/>
      <c r="E238" s="376" t="s">
        <v>1150</v>
      </c>
      <c r="F238" s="377">
        <f>SUM(F237)</f>
        <v>0</v>
      </c>
      <c r="G238" s="377">
        <f>SUM(G237)</f>
        <v>0</v>
      </c>
      <c r="H238" s="377">
        <f>SUM(H237)</f>
        <v>5123</v>
      </c>
    </row>
    <row r="239" spans="1:8" ht="16.5" thickBot="1">
      <c r="A239" s="379">
        <v>447</v>
      </c>
      <c r="B239" s="422"/>
      <c r="C239" s="422"/>
      <c r="D239" s="422"/>
      <c r="E239" s="388" t="s">
        <v>1151</v>
      </c>
      <c r="F239" s="382">
        <v>0</v>
      </c>
      <c r="G239" s="432">
        <v>0</v>
      </c>
      <c r="H239" s="382">
        <v>-6453</v>
      </c>
    </row>
    <row r="240" spans="1:12" ht="16.5" thickBot="1">
      <c r="A240" s="392"/>
      <c r="B240" s="375"/>
      <c r="C240" s="375"/>
      <c r="D240" s="375"/>
      <c r="E240" s="376" t="s">
        <v>1152</v>
      </c>
      <c r="F240" s="377">
        <f>SUM(F239)</f>
        <v>0</v>
      </c>
      <c r="G240" s="377">
        <f>SUM(G239)</f>
        <v>0</v>
      </c>
      <c r="H240" s="377">
        <f>SUM(H239)</f>
        <v>-6453</v>
      </c>
      <c r="K240" s="338">
        <f>SUM(G238,G236,G231,G227,G221,G203,G179,G176,G172,G168,G152,G143,G139,G133,G124)</f>
        <v>901159</v>
      </c>
      <c r="L240" s="338">
        <f>SUM(H238,H236,H231,H227,H221,H203,H179,H176,H172,H168,H152,H143,H139,H133,H124)</f>
        <v>829083</v>
      </c>
    </row>
    <row r="241" spans="1:8" ht="16.5" thickBot="1">
      <c r="A241" s="354"/>
      <c r="B241" s="352"/>
      <c r="C241" s="352"/>
      <c r="D241" s="352"/>
      <c r="E241" s="353"/>
      <c r="F241" s="423"/>
      <c r="G241" s="423">
        <v>0</v>
      </c>
      <c r="H241" s="423">
        <v>0</v>
      </c>
    </row>
    <row r="242" spans="1:8" ht="16.5" thickBot="1">
      <c r="A242" s="374"/>
      <c r="B242" s="375"/>
      <c r="C242" s="375"/>
      <c r="D242" s="375"/>
      <c r="E242" s="376" t="s">
        <v>1153</v>
      </c>
      <c r="F242" s="424">
        <f>SUM(F238,F236,F231,F221,F203,F172,F168,F152,F143,F133,F124,F103,F98,F107,F119,F111,F139,F176,F240,F227,F179)</f>
        <v>1866795</v>
      </c>
      <c r="G242" s="424">
        <f>SUM(G238,G236,G231,G221,G203,G172,G168,G152,G143,G133,G124,G103,G98,G107,G119,G111,G139,G176,G240,G227,G179)</f>
        <v>1929482</v>
      </c>
      <c r="H242" s="424">
        <f>SUM(H238,H236,H231,H221,H203,H172,H168,H152,H143,H133,H124,H103,H98,H107,H119,H111,H139,H176,H240,H227,H179)</f>
        <v>1834249</v>
      </c>
    </row>
    <row r="244" spans="6:8" ht="15.75">
      <c r="F244" s="426"/>
      <c r="G244" s="338"/>
      <c r="H244" s="426"/>
    </row>
    <row r="245" spans="6:9" ht="15.75">
      <c r="F245" s="426"/>
      <c r="G245" s="338" t="e">
        <f>#REF!-3B!G242</f>
        <v>#REF!</v>
      </c>
      <c r="H245" s="338" t="e">
        <f>#REF!-3B!H242</f>
        <v>#REF!</v>
      </c>
      <c r="I245" s="338"/>
    </row>
    <row r="247" spans="6:8" ht="15.75">
      <c r="F247" s="426"/>
      <c r="H247" s="426"/>
    </row>
    <row r="249" spans="6:8" ht="15.75">
      <c r="F249" s="426"/>
      <c r="H249" s="426"/>
    </row>
  </sheetData>
  <sheetProtection/>
  <mergeCells count="12">
    <mergeCell ref="D6:D9"/>
    <mergeCell ref="G6:G9"/>
    <mergeCell ref="F6:F9"/>
    <mergeCell ref="A1:H1"/>
    <mergeCell ref="A2:H2"/>
    <mergeCell ref="A3:H3"/>
    <mergeCell ref="A4:D5"/>
    <mergeCell ref="E5:F5"/>
    <mergeCell ref="H6:H9"/>
    <mergeCell ref="A6:A9"/>
    <mergeCell ref="B6:B9"/>
    <mergeCell ref="C6:C9"/>
  </mergeCells>
  <printOptions/>
  <pageMargins left="0.15748031496062992" right="0.2362204724409449" top="0.7480314960629921" bottom="0.7480314960629921" header="0.31496062992125984" footer="0.31496062992125984"/>
  <pageSetup horizontalDpi="600" verticalDpi="600" orientation="portrait" paperSize="9" scale="77" r:id="rId1"/>
  <rowBreaks count="3" manualBreakCount="3">
    <brk id="59" max="8" man="1"/>
    <brk id="119" max="8" man="1"/>
    <brk id="179" max="8" man="1"/>
  </rowBreaks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43"/>
  <sheetViews>
    <sheetView zoomScale="150" zoomScaleNormal="15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:C43"/>
    </sheetView>
  </sheetViews>
  <sheetFormatPr defaultColWidth="8.50390625" defaultRowHeight="12.75"/>
  <cols>
    <col min="1" max="1" width="63.125" style="878" bestFit="1" customWidth="1"/>
    <col min="2" max="2" width="3.125" style="878" customWidth="1"/>
    <col min="3" max="3" width="9.125" style="878" customWidth="1"/>
    <col min="4" max="4" width="9.00390625" style="878" customWidth="1"/>
    <col min="5" max="5" width="8.125" style="878" customWidth="1"/>
    <col min="6" max="7" width="8.50390625" style="878" customWidth="1"/>
    <col min="8" max="8" width="8.125" style="911" customWidth="1"/>
    <col min="9" max="9" width="8.125" style="878" customWidth="1"/>
    <col min="10" max="10" width="8.375" style="911" customWidth="1"/>
    <col min="11" max="11" width="12.875" style="878" customWidth="1"/>
    <col min="12" max="12" width="11.00390625" style="878" customWidth="1"/>
    <col min="13" max="13" width="8.625" style="911" customWidth="1"/>
    <col min="14" max="253" width="8.50390625" style="878" customWidth="1"/>
    <col min="254" max="254" width="63.125" style="878" bestFit="1" customWidth="1"/>
    <col min="255" max="255" width="3.125" style="878" customWidth="1"/>
    <col min="256" max="16384" width="9.125" style="878" customWidth="1"/>
  </cols>
  <sheetData>
    <row r="1" spans="1:13" ht="13.5" customHeight="1">
      <c r="A1" s="1337" t="s">
        <v>361</v>
      </c>
      <c r="B1" s="1340" t="s">
        <v>362</v>
      </c>
      <c r="C1" s="1332" t="s">
        <v>363</v>
      </c>
      <c r="D1" s="1332" t="s">
        <v>364</v>
      </c>
      <c r="E1" s="1332" t="s">
        <v>949</v>
      </c>
      <c r="F1" s="1332" t="s">
        <v>365</v>
      </c>
      <c r="G1" s="1332" t="s">
        <v>366</v>
      </c>
      <c r="H1" s="1336" t="s">
        <v>367</v>
      </c>
      <c r="I1" s="1332" t="s">
        <v>933</v>
      </c>
      <c r="J1" s="1336" t="s">
        <v>368</v>
      </c>
      <c r="K1" s="1332" t="s">
        <v>983</v>
      </c>
      <c r="L1" s="1333" t="s">
        <v>954</v>
      </c>
      <c r="M1" s="1336" t="s">
        <v>369</v>
      </c>
    </row>
    <row r="2" spans="1:13" ht="13.5">
      <c r="A2" s="1338"/>
      <c r="B2" s="1340"/>
      <c r="C2" s="1332"/>
      <c r="D2" s="1332"/>
      <c r="E2" s="1332"/>
      <c r="F2" s="1332"/>
      <c r="G2" s="1332"/>
      <c r="H2" s="1336"/>
      <c r="I2" s="1332"/>
      <c r="J2" s="1336"/>
      <c r="K2" s="1332"/>
      <c r="L2" s="1334"/>
      <c r="M2" s="1336"/>
    </row>
    <row r="3" spans="1:13" ht="13.5" customHeight="1">
      <c r="A3" s="1338"/>
      <c r="B3" s="1340"/>
      <c r="C3" s="1332"/>
      <c r="D3" s="1332"/>
      <c r="E3" s="1332"/>
      <c r="F3" s="1332"/>
      <c r="G3" s="1332"/>
      <c r="H3" s="1336"/>
      <c r="I3" s="1332"/>
      <c r="J3" s="1336"/>
      <c r="K3" s="1332"/>
      <c r="L3" s="1334"/>
      <c r="M3" s="1336"/>
    </row>
    <row r="4" spans="1:13" ht="27.75" customHeight="1">
      <c r="A4" s="1339"/>
      <c r="B4" s="1340"/>
      <c r="C4" s="1332"/>
      <c r="D4" s="1332"/>
      <c r="E4" s="1332"/>
      <c r="F4" s="1332"/>
      <c r="G4" s="1332"/>
      <c r="H4" s="1336"/>
      <c r="I4" s="1332"/>
      <c r="J4" s="1336"/>
      <c r="K4" s="1332"/>
      <c r="L4" s="1335"/>
      <c r="M4" s="1336"/>
    </row>
    <row r="5" spans="1:13" ht="14.25" customHeight="1">
      <c r="A5" s="879" t="s">
        <v>370</v>
      </c>
      <c r="B5" s="880">
        <v>1</v>
      </c>
      <c r="C5" s="885">
        <v>0</v>
      </c>
      <c r="D5" s="885">
        <v>0</v>
      </c>
      <c r="E5" s="885">
        <v>0</v>
      </c>
      <c r="F5" s="885">
        <v>0</v>
      </c>
      <c r="G5" s="885">
        <v>0</v>
      </c>
      <c r="H5" s="882">
        <f>SUM(C5:G5)</f>
        <v>0</v>
      </c>
      <c r="I5" s="885">
        <v>0</v>
      </c>
      <c r="J5" s="882">
        <f>SUM(I5:I5)</f>
        <v>0</v>
      </c>
      <c r="K5" s="881">
        <v>0</v>
      </c>
      <c r="L5" s="881">
        <v>0</v>
      </c>
      <c r="M5" s="882">
        <f>SUM(H5,J5,K5:L5)</f>
        <v>0</v>
      </c>
    </row>
    <row r="6" spans="1:17" ht="14.25" customHeight="1">
      <c r="A6" s="879" t="s">
        <v>371</v>
      </c>
      <c r="B6" s="880">
        <v>2</v>
      </c>
      <c r="C6" s="883">
        <v>619</v>
      </c>
      <c r="D6" s="883">
        <v>730</v>
      </c>
      <c r="E6" s="883">
        <v>272</v>
      </c>
      <c r="F6" s="883">
        <v>2256</v>
      </c>
      <c r="G6" s="883">
        <v>0</v>
      </c>
      <c r="H6" s="882">
        <f>SUM(C6:G6)</f>
        <v>3877</v>
      </c>
      <c r="I6" s="883">
        <v>1266</v>
      </c>
      <c r="J6" s="882">
        <f>SUM(I6:I6)</f>
        <v>1266</v>
      </c>
      <c r="K6" s="883">
        <v>157780</v>
      </c>
      <c r="L6" s="883">
        <v>7693</v>
      </c>
      <c r="M6" s="882">
        <f>SUM(H6,J6,K6:L6)</f>
        <v>170616</v>
      </c>
      <c r="N6" s="884"/>
      <c r="O6" s="884"/>
      <c r="P6" s="884"/>
      <c r="Q6" s="884"/>
    </row>
    <row r="7" spans="1:17" ht="13.5">
      <c r="A7" s="879" t="s">
        <v>372</v>
      </c>
      <c r="B7" s="880">
        <v>3</v>
      </c>
      <c r="C7" s="885">
        <v>0</v>
      </c>
      <c r="D7" s="885">
        <v>0</v>
      </c>
      <c r="E7" s="885">
        <v>0</v>
      </c>
      <c r="F7" s="885">
        <v>0</v>
      </c>
      <c r="G7" s="885">
        <v>0</v>
      </c>
      <c r="H7" s="882">
        <f>SUM(C7:G7)</f>
        <v>0</v>
      </c>
      <c r="I7" s="885">
        <v>0</v>
      </c>
      <c r="J7" s="882">
        <f>SUM(I7:I7)</f>
        <v>0</v>
      </c>
      <c r="K7" s="885">
        <v>6</v>
      </c>
      <c r="L7" s="885">
        <v>0</v>
      </c>
      <c r="M7" s="882">
        <f>SUM(H7,J7,K7:L7)</f>
        <v>6</v>
      </c>
      <c r="N7" s="884"/>
      <c r="O7" s="884"/>
      <c r="P7" s="884"/>
      <c r="Q7" s="884"/>
    </row>
    <row r="8" spans="1:17" ht="13.5">
      <c r="A8" s="886" t="s">
        <v>373</v>
      </c>
      <c r="B8" s="880">
        <v>4</v>
      </c>
      <c r="C8" s="887">
        <v>619</v>
      </c>
      <c r="D8" s="887">
        <f aca="true" t="shared" si="0" ref="D8:M8">SUM(D5:D7)</f>
        <v>730</v>
      </c>
      <c r="E8" s="887">
        <f t="shared" si="0"/>
        <v>272</v>
      </c>
      <c r="F8" s="887">
        <f t="shared" si="0"/>
        <v>2256</v>
      </c>
      <c r="G8" s="887">
        <f t="shared" si="0"/>
        <v>0</v>
      </c>
      <c r="H8" s="882">
        <f t="shared" si="0"/>
        <v>3877</v>
      </c>
      <c r="I8" s="887">
        <f t="shared" si="0"/>
        <v>1266</v>
      </c>
      <c r="J8" s="887">
        <f t="shared" si="0"/>
        <v>1266</v>
      </c>
      <c r="K8" s="887">
        <f t="shared" si="0"/>
        <v>157786</v>
      </c>
      <c r="L8" s="887">
        <f t="shared" si="0"/>
        <v>7693</v>
      </c>
      <c r="M8" s="882">
        <f t="shared" si="0"/>
        <v>170622</v>
      </c>
      <c r="N8" s="884"/>
      <c r="O8" s="884"/>
      <c r="P8" s="884"/>
      <c r="Q8" s="884"/>
    </row>
    <row r="9" spans="1:17" ht="13.5">
      <c r="A9" s="888" t="s">
        <v>374</v>
      </c>
      <c r="B9" s="880">
        <v>5</v>
      </c>
      <c r="C9" s="889">
        <v>0</v>
      </c>
      <c r="D9" s="889">
        <v>0</v>
      </c>
      <c r="E9" s="889">
        <v>0</v>
      </c>
      <c r="F9" s="889">
        <v>0</v>
      </c>
      <c r="G9" s="889">
        <v>0</v>
      </c>
      <c r="H9" s="882">
        <f aca="true" t="shared" si="1" ref="H9:H14">SUM(C9:G9)</f>
        <v>0</v>
      </c>
      <c r="I9" s="889">
        <v>0</v>
      </c>
      <c r="J9" s="882">
        <f aca="true" t="shared" si="2" ref="J9:J14">SUM(I9:I9)</f>
        <v>0</v>
      </c>
      <c r="K9" s="889">
        <v>0</v>
      </c>
      <c r="L9" s="889">
        <v>0</v>
      </c>
      <c r="M9" s="882">
        <f aca="true" t="shared" si="3" ref="M9:M14">SUM(H9,J9,K9:L9)</f>
        <v>0</v>
      </c>
      <c r="N9" s="884"/>
      <c r="O9" s="884"/>
      <c r="P9" s="884"/>
      <c r="Q9" s="884"/>
    </row>
    <row r="10" spans="1:17" ht="15" customHeight="1">
      <c r="A10" s="888" t="s">
        <v>375</v>
      </c>
      <c r="B10" s="880">
        <v>6</v>
      </c>
      <c r="C10" s="889">
        <v>0</v>
      </c>
      <c r="D10" s="889">
        <v>0</v>
      </c>
      <c r="E10" s="889">
        <v>0</v>
      </c>
      <c r="F10" s="889">
        <v>0</v>
      </c>
      <c r="G10" s="889">
        <v>0</v>
      </c>
      <c r="H10" s="882">
        <f t="shared" si="1"/>
        <v>0</v>
      </c>
      <c r="I10" s="889">
        <v>0</v>
      </c>
      <c r="J10" s="882">
        <f t="shared" si="2"/>
        <v>0</v>
      </c>
      <c r="K10" s="889">
        <v>0</v>
      </c>
      <c r="L10" s="889">
        <v>0</v>
      </c>
      <c r="M10" s="882">
        <f t="shared" si="3"/>
        <v>0</v>
      </c>
      <c r="N10" s="884"/>
      <c r="O10" s="884"/>
      <c r="P10" s="884"/>
      <c r="Q10" s="884"/>
    </row>
    <row r="11" spans="1:17" ht="14.25" customHeight="1">
      <c r="A11" s="886" t="s">
        <v>376</v>
      </c>
      <c r="B11" s="880">
        <v>7</v>
      </c>
      <c r="C11" s="887">
        <v>0</v>
      </c>
      <c r="D11" s="887">
        <v>0</v>
      </c>
      <c r="E11" s="887">
        <v>0</v>
      </c>
      <c r="F11" s="887">
        <v>0</v>
      </c>
      <c r="G11" s="887">
        <v>0</v>
      </c>
      <c r="H11" s="882">
        <f t="shared" si="1"/>
        <v>0</v>
      </c>
      <c r="I11" s="887">
        <v>0</v>
      </c>
      <c r="J11" s="882">
        <f t="shared" si="2"/>
        <v>0</v>
      </c>
      <c r="K11" s="887">
        <v>0</v>
      </c>
      <c r="L11" s="887">
        <v>0</v>
      </c>
      <c r="M11" s="882">
        <f t="shared" si="3"/>
        <v>0</v>
      </c>
      <c r="N11" s="884"/>
      <c r="O11" s="884"/>
      <c r="P11" s="884"/>
      <c r="Q11" s="884"/>
    </row>
    <row r="12" spans="1:17" ht="14.25" customHeight="1">
      <c r="A12" s="890" t="s">
        <v>377</v>
      </c>
      <c r="B12" s="880">
        <v>8</v>
      </c>
      <c r="C12" s="883">
        <v>0</v>
      </c>
      <c r="D12" s="883">
        <v>0</v>
      </c>
      <c r="E12" s="883">
        <v>0</v>
      </c>
      <c r="F12" s="883">
        <v>0</v>
      </c>
      <c r="G12" s="883">
        <v>0</v>
      </c>
      <c r="H12" s="882">
        <f t="shared" si="1"/>
        <v>0</v>
      </c>
      <c r="I12" s="883">
        <v>0</v>
      </c>
      <c r="J12" s="882">
        <f t="shared" si="2"/>
        <v>0</v>
      </c>
      <c r="K12" s="883">
        <v>1565</v>
      </c>
      <c r="L12" s="883">
        <v>0</v>
      </c>
      <c r="M12" s="882">
        <f t="shared" si="3"/>
        <v>1565</v>
      </c>
      <c r="N12" s="884"/>
      <c r="O12" s="884"/>
      <c r="P12" s="884"/>
      <c r="Q12" s="884"/>
    </row>
    <row r="13" spans="1:17" ht="14.25" customHeight="1">
      <c r="A13" s="890" t="s">
        <v>378</v>
      </c>
      <c r="B13" s="880">
        <v>9</v>
      </c>
      <c r="C13" s="883">
        <v>717</v>
      </c>
      <c r="D13" s="883">
        <v>376</v>
      </c>
      <c r="E13" s="883">
        <v>21</v>
      </c>
      <c r="F13" s="883">
        <v>76</v>
      </c>
      <c r="G13" s="883">
        <v>0</v>
      </c>
      <c r="H13" s="882">
        <f t="shared" si="1"/>
        <v>1190</v>
      </c>
      <c r="I13" s="883">
        <v>259</v>
      </c>
      <c r="J13" s="882">
        <f t="shared" si="2"/>
        <v>259</v>
      </c>
      <c r="K13" s="883">
        <v>178</v>
      </c>
      <c r="L13" s="883">
        <v>991</v>
      </c>
      <c r="M13" s="882">
        <f t="shared" si="3"/>
        <v>2618</v>
      </c>
      <c r="N13" s="884"/>
      <c r="O13" s="884"/>
      <c r="P13" s="884"/>
      <c r="Q13" s="884"/>
    </row>
    <row r="14" spans="1:17" ht="14.25" customHeight="1">
      <c r="A14" s="890" t="s">
        <v>379</v>
      </c>
      <c r="B14" s="880">
        <v>10</v>
      </c>
      <c r="C14" s="883">
        <v>0</v>
      </c>
      <c r="D14" s="883">
        <v>0</v>
      </c>
      <c r="E14" s="883">
        <v>0</v>
      </c>
      <c r="F14" s="883">
        <v>0</v>
      </c>
      <c r="G14" s="883">
        <v>0</v>
      </c>
      <c r="H14" s="882">
        <f t="shared" si="1"/>
        <v>0</v>
      </c>
      <c r="I14" s="883">
        <v>0</v>
      </c>
      <c r="J14" s="882">
        <f t="shared" si="2"/>
        <v>0</v>
      </c>
      <c r="K14" s="883">
        <v>0</v>
      </c>
      <c r="L14" s="883">
        <v>0</v>
      </c>
      <c r="M14" s="882">
        <f t="shared" si="3"/>
        <v>0</v>
      </c>
      <c r="N14" s="884"/>
      <c r="O14" s="884"/>
      <c r="P14" s="884"/>
      <c r="Q14" s="884"/>
    </row>
    <row r="15" spans="1:17" ht="13.5" customHeight="1">
      <c r="A15" s="888" t="s">
        <v>380</v>
      </c>
      <c r="B15" s="880">
        <v>11</v>
      </c>
      <c r="C15" s="885">
        <v>717</v>
      </c>
      <c r="D15" s="885">
        <f aca="true" t="shared" si="4" ref="D15:M15">SUM(D12:D14)</f>
        <v>376</v>
      </c>
      <c r="E15" s="885">
        <f t="shared" si="4"/>
        <v>21</v>
      </c>
      <c r="F15" s="885">
        <f t="shared" si="4"/>
        <v>76</v>
      </c>
      <c r="G15" s="885">
        <f t="shared" si="4"/>
        <v>0</v>
      </c>
      <c r="H15" s="882">
        <f t="shared" si="4"/>
        <v>1190</v>
      </c>
      <c r="I15" s="885">
        <f t="shared" si="4"/>
        <v>259</v>
      </c>
      <c r="J15" s="882">
        <f t="shared" si="4"/>
        <v>259</v>
      </c>
      <c r="K15" s="885">
        <f t="shared" si="4"/>
        <v>1743</v>
      </c>
      <c r="L15" s="885">
        <f t="shared" si="4"/>
        <v>991</v>
      </c>
      <c r="M15" s="882">
        <f t="shared" si="4"/>
        <v>4183</v>
      </c>
      <c r="N15" s="884"/>
      <c r="O15" s="884"/>
      <c r="P15" s="884"/>
      <c r="Q15" s="884"/>
    </row>
    <row r="16" spans="1:17" ht="14.25" customHeight="1">
      <c r="A16" s="890" t="s">
        <v>381</v>
      </c>
      <c r="B16" s="880">
        <v>12</v>
      </c>
      <c r="C16" s="883">
        <v>0</v>
      </c>
      <c r="D16" s="883">
        <v>0</v>
      </c>
      <c r="E16" s="883">
        <v>0</v>
      </c>
      <c r="F16" s="883">
        <v>0</v>
      </c>
      <c r="G16" s="883">
        <v>0</v>
      </c>
      <c r="H16" s="882">
        <f>SUM(C16:G16)</f>
        <v>0</v>
      </c>
      <c r="I16" s="883">
        <v>0</v>
      </c>
      <c r="J16" s="882">
        <f>SUM(I16:I16)</f>
        <v>0</v>
      </c>
      <c r="K16" s="883">
        <v>2664</v>
      </c>
      <c r="L16" s="883">
        <v>0</v>
      </c>
      <c r="M16" s="882">
        <f>SUM(H16,J16,K16:L16)</f>
        <v>2664</v>
      </c>
      <c r="N16" s="884"/>
      <c r="O16" s="884"/>
      <c r="P16" s="884"/>
      <c r="Q16" s="884"/>
    </row>
    <row r="17" spans="1:17" ht="14.25" customHeight="1">
      <c r="A17" s="890" t="s">
        <v>382</v>
      </c>
      <c r="B17" s="880">
        <v>13</v>
      </c>
      <c r="C17" s="883">
        <v>0</v>
      </c>
      <c r="D17" s="883">
        <v>0</v>
      </c>
      <c r="E17" s="883">
        <v>0</v>
      </c>
      <c r="F17" s="883">
        <v>0</v>
      </c>
      <c r="G17" s="883">
        <v>0</v>
      </c>
      <c r="H17" s="882">
        <f>SUM(C17:G17)</f>
        <v>0</v>
      </c>
      <c r="I17" s="883">
        <v>0</v>
      </c>
      <c r="J17" s="891">
        <f>SUM(I17:I17)</f>
        <v>0</v>
      </c>
      <c r="K17" s="883">
        <v>0</v>
      </c>
      <c r="L17" s="883">
        <v>0</v>
      </c>
      <c r="M17" s="891">
        <f>SUM(H17,J17,K17:L17)</f>
        <v>0</v>
      </c>
      <c r="N17" s="884"/>
      <c r="O17" s="884"/>
      <c r="P17" s="884"/>
      <c r="Q17" s="884"/>
    </row>
    <row r="18" spans="1:17" ht="14.25" customHeight="1">
      <c r="A18" s="890" t="s">
        <v>383</v>
      </c>
      <c r="B18" s="880">
        <v>14</v>
      </c>
      <c r="C18" s="883">
        <v>0</v>
      </c>
      <c r="D18" s="883">
        <v>0</v>
      </c>
      <c r="E18" s="883">
        <v>0</v>
      </c>
      <c r="F18" s="883">
        <v>0</v>
      </c>
      <c r="G18" s="883">
        <v>0</v>
      </c>
      <c r="H18" s="882">
        <f>SUM(C18:G18)</f>
        <v>0</v>
      </c>
      <c r="I18" s="883">
        <v>0</v>
      </c>
      <c r="J18" s="882">
        <f>SUM(I18:I18)</f>
        <v>0</v>
      </c>
      <c r="K18" s="883">
        <v>0</v>
      </c>
      <c r="L18" s="883">
        <v>0</v>
      </c>
      <c r="M18" s="882">
        <f>SUM(H18,J18,K18:L18)</f>
        <v>0</v>
      </c>
      <c r="N18" s="884"/>
      <c r="O18" s="884"/>
      <c r="P18" s="884"/>
      <c r="Q18" s="884"/>
    </row>
    <row r="19" spans="1:17" ht="13.5" customHeight="1">
      <c r="A19" s="888" t="s">
        <v>384</v>
      </c>
      <c r="B19" s="880">
        <v>15</v>
      </c>
      <c r="C19" s="885">
        <v>0</v>
      </c>
      <c r="D19" s="885">
        <f aca="true" t="shared" si="5" ref="D19:M19">SUM(D16:D18)</f>
        <v>0</v>
      </c>
      <c r="E19" s="885">
        <f t="shared" si="5"/>
        <v>0</v>
      </c>
      <c r="F19" s="885">
        <f t="shared" si="5"/>
        <v>0</v>
      </c>
      <c r="G19" s="885">
        <f t="shared" si="5"/>
        <v>0</v>
      </c>
      <c r="H19" s="882">
        <f t="shared" si="5"/>
        <v>0</v>
      </c>
      <c r="I19" s="885">
        <f t="shared" si="5"/>
        <v>0</v>
      </c>
      <c r="J19" s="882">
        <f t="shared" si="5"/>
        <v>0</v>
      </c>
      <c r="K19" s="885">
        <f t="shared" si="5"/>
        <v>2664</v>
      </c>
      <c r="L19" s="885">
        <f t="shared" si="5"/>
        <v>0</v>
      </c>
      <c r="M19" s="882">
        <f t="shared" si="5"/>
        <v>2664</v>
      </c>
      <c r="N19" s="884"/>
      <c r="O19" s="884"/>
      <c r="P19" s="884"/>
      <c r="Q19" s="884"/>
    </row>
    <row r="20" spans="1:17" ht="15" customHeight="1">
      <c r="A20" s="886" t="s">
        <v>385</v>
      </c>
      <c r="B20" s="880">
        <v>16</v>
      </c>
      <c r="C20" s="887">
        <v>717</v>
      </c>
      <c r="D20" s="887">
        <f aca="true" t="shared" si="6" ref="D20:M20">D15-D19</f>
        <v>376</v>
      </c>
      <c r="E20" s="887">
        <f t="shared" si="6"/>
        <v>21</v>
      </c>
      <c r="F20" s="887">
        <f t="shared" si="6"/>
        <v>76</v>
      </c>
      <c r="G20" s="887">
        <f t="shared" si="6"/>
        <v>0</v>
      </c>
      <c r="H20" s="882">
        <f t="shared" si="6"/>
        <v>1190</v>
      </c>
      <c r="I20" s="887">
        <f t="shared" si="6"/>
        <v>259</v>
      </c>
      <c r="J20" s="882">
        <f t="shared" si="6"/>
        <v>259</v>
      </c>
      <c r="K20" s="887">
        <f t="shared" si="6"/>
        <v>-921</v>
      </c>
      <c r="L20" s="887">
        <f t="shared" si="6"/>
        <v>991</v>
      </c>
      <c r="M20" s="882">
        <f t="shared" si="6"/>
        <v>1519</v>
      </c>
      <c r="N20" s="884"/>
      <c r="O20" s="884"/>
      <c r="P20" s="884"/>
      <c r="Q20" s="884"/>
    </row>
    <row r="21" spans="1:17" ht="14.25" customHeight="1">
      <c r="A21" s="879" t="s">
        <v>386</v>
      </c>
      <c r="B21" s="880">
        <v>17</v>
      </c>
      <c r="C21" s="883">
        <v>0</v>
      </c>
      <c r="D21" s="883">
        <v>0</v>
      </c>
      <c r="E21" s="883">
        <v>0</v>
      </c>
      <c r="F21" s="883">
        <v>0</v>
      </c>
      <c r="G21" s="883">
        <v>0</v>
      </c>
      <c r="H21" s="882">
        <f>SUM(C21:G21)</f>
        <v>0</v>
      </c>
      <c r="I21" s="883">
        <v>0</v>
      </c>
      <c r="J21" s="882">
        <f>SUM(I21:I21)</f>
        <v>0</v>
      </c>
      <c r="K21" s="883">
        <v>0</v>
      </c>
      <c r="L21" s="883">
        <v>0</v>
      </c>
      <c r="M21" s="882">
        <f>SUM(H21,J21,K21:L21)</f>
        <v>0</v>
      </c>
      <c r="O21" s="884"/>
      <c r="Q21" s="884"/>
    </row>
    <row r="22" spans="1:17" ht="14.25" customHeight="1">
      <c r="A22" s="888" t="s">
        <v>387</v>
      </c>
      <c r="B22" s="880">
        <v>18</v>
      </c>
      <c r="C22" s="885">
        <v>0</v>
      </c>
      <c r="D22" s="885">
        <v>0</v>
      </c>
      <c r="E22" s="885">
        <v>0</v>
      </c>
      <c r="F22" s="885">
        <v>0</v>
      </c>
      <c r="G22" s="885">
        <v>0</v>
      </c>
      <c r="H22" s="882">
        <f>SUM(C22:G22)</f>
        <v>0</v>
      </c>
      <c r="I22" s="885">
        <v>0</v>
      </c>
      <c r="J22" s="882">
        <f>SUM(I22:I22)</f>
        <v>0</v>
      </c>
      <c r="K22" s="885">
        <v>0</v>
      </c>
      <c r="L22" s="885">
        <v>0</v>
      </c>
      <c r="M22" s="882">
        <f>SUM(H22,J22,K22:L22)</f>
        <v>0</v>
      </c>
      <c r="O22" s="884"/>
      <c r="Q22" s="884"/>
    </row>
    <row r="23" spans="1:17" ht="15" customHeight="1">
      <c r="A23" s="892" t="s">
        <v>388</v>
      </c>
      <c r="B23" s="880">
        <v>19</v>
      </c>
      <c r="C23" s="887">
        <v>0</v>
      </c>
      <c r="D23" s="887">
        <f aca="true" t="shared" si="7" ref="D23:M23">SUM(D21:D22)</f>
        <v>0</v>
      </c>
      <c r="E23" s="887">
        <f t="shared" si="7"/>
        <v>0</v>
      </c>
      <c r="F23" s="887">
        <f t="shared" si="7"/>
        <v>0</v>
      </c>
      <c r="G23" s="887">
        <f t="shared" si="7"/>
        <v>0</v>
      </c>
      <c r="H23" s="882">
        <f t="shared" si="7"/>
        <v>0</v>
      </c>
      <c r="I23" s="887">
        <f t="shared" si="7"/>
        <v>0</v>
      </c>
      <c r="J23" s="882">
        <f t="shared" si="7"/>
        <v>0</v>
      </c>
      <c r="K23" s="887">
        <f t="shared" si="7"/>
        <v>0</v>
      </c>
      <c r="L23" s="887">
        <f t="shared" si="7"/>
        <v>0</v>
      </c>
      <c r="M23" s="882">
        <f t="shared" si="7"/>
        <v>0</v>
      </c>
      <c r="O23" s="884"/>
      <c r="Q23" s="884"/>
    </row>
    <row r="24" spans="1:17" ht="15" customHeight="1">
      <c r="A24" s="886" t="s">
        <v>389</v>
      </c>
      <c r="B24" s="880">
        <v>20</v>
      </c>
      <c r="C24" s="887">
        <v>0</v>
      </c>
      <c r="D24" s="887">
        <v>0</v>
      </c>
      <c r="E24" s="887">
        <v>0</v>
      </c>
      <c r="F24" s="887">
        <v>0</v>
      </c>
      <c r="G24" s="887">
        <v>0</v>
      </c>
      <c r="H24" s="882">
        <f>SUM(C24:G24)</f>
        <v>0</v>
      </c>
      <c r="I24" s="887">
        <v>0</v>
      </c>
      <c r="J24" s="882">
        <f>SUM(I24:I24)</f>
        <v>0</v>
      </c>
      <c r="K24" s="887">
        <v>0</v>
      </c>
      <c r="L24" s="887">
        <v>0</v>
      </c>
      <c r="M24" s="882">
        <f>SUM(H24,J24,K24:L24)</f>
        <v>0</v>
      </c>
      <c r="O24" s="884"/>
      <c r="Q24" s="884"/>
    </row>
    <row r="25" spans="1:17" ht="15" customHeight="1">
      <c r="A25" s="886" t="s">
        <v>390</v>
      </c>
      <c r="B25" s="880">
        <v>21</v>
      </c>
      <c r="C25" s="887">
        <v>1336</v>
      </c>
      <c r="D25" s="887">
        <f aca="true" t="shared" si="8" ref="D25:M25">SUM(D8,D11,D20,D23,D24)</f>
        <v>1106</v>
      </c>
      <c r="E25" s="887">
        <f t="shared" si="8"/>
        <v>293</v>
      </c>
      <c r="F25" s="887">
        <f t="shared" si="8"/>
        <v>2332</v>
      </c>
      <c r="G25" s="887">
        <f t="shared" si="8"/>
        <v>0</v>
      </c>
      <c r="H25" s="882">
        <f t="shared" si="8"/>
        <v>5067</v>
      </c>
      <c r="I25" s="887">
        <f t="shared" si="8"/>
        <v>1525</v>
      </c>
      <c r="J25" s="882">
        <f t="shared" si="8"/>
        <v>1525</v>
      </c>
      <c r="K25" s="887">
        <f t="shared" si="8"/>
        <v>156865</v>
      </c>
      <c r="L25" s="887">
        <f t="shared" si="8"/>
        <v>8684</v>
      </c>
      <c r="M25" s="882">
        <f t="shared" si="8"/>
        <v>172141</v>
      </c>
      <c r="O25" s="884"/>
      <c r="Q25" s="884"/>
    </row>
    <row r="26" spans="1:17" ht="14.25" customHeight="1">
      <c r="A26" s="879" t="s">
        <v>391</v>
      </c>
      <c r="B26" s="880">
        <v>22</v>
      </c>
      <c r="C26" s="883">
        <v>0</v>
      </c>
      <c r="D26" s="883">
        <v>0</v>
      </c>
      <c r="E26" s="883">
        <v>0</v>
      </c>
      <c r="F26" s="883">
        <v>0</v>
      </c>
      <c r="G26" s="883">
        <v>0</v>
      </c>
      <c r="H26" s="882">
        <f>SUM(C26:G26)</f>
        <v>0</v>
      </c>
      <c r="I26" s="883">
        <v>0</v>
      </c>
      <c r="J26" s="882">
        <f>SUM(I26:I26)</f>
        <v>0</v>
      </c>
      <c r="K26" s="883">
        <v>0</v>
      </c>
      <c r="L26" s="883">
        <v>0</v>
      </c>
      <c r="M26" s="882">
        <f>SUM(H26,J26,K26:L26)</f>
        <v>0</v>
      </c>
      <c r="O26" s="884"/>
      <c r="Q26" s="884"/>
    </row>
    <row r="27" spans="1:17" ht="13.5">
      <c r="A27" s="879" t="s">
        <v>392</v>
      </c>
      <c r="B27" s="880">
        <v>23</v>
      </c>
      <c r="C27" s="883">
        <v>0</v>
      </c>
      <c r="D27" s="883">
        <v>0</v>
      </c>
      <c r="E27" s="883">
        <v>0</v>
      </c>
      <c r="F27" s="883">
        <v>0</v>
      </c>
      <c r="G27" s="883">
        <v>0</v>
      </c>
      <c r="H27" s="882">
        <f>SUM(C27:G27)</f>
        <v>0</v>
      </c>
      <c r="I27" s="883">
        <v>0</v>
      </c>
      <c r="J27" s="882">
        <f>SUM(I27:I27)</f>
        <v>0</v>
      </c>
      <c r="K27" s="883">
        <v>-2575</v>
      </c>
      <c r="L27" s="883">
        <v>0</v>
      </c>
      <c r="M27" s="882">
        <f>SUM(H27,J27,K27:L27)</f>
        <v>-2575</v>
      </c>
      <c r="O27" s="884"/>
      <c r="Q27" s="884"/>
    </row>
    <row r="28" spans="1:17" ht="14.25" customHeight="1">
      <c r="A28" s="879" t="s">
        <v>393</v>
      </c>
      <c r="B28" s="880">
        <v>24</v>
      </c>
      <c r="C28" s="883">
        <v>4200</v>
      </c>
      <c r="D28" s="883">
        <v>1300</v>
      </c>
      <c r="E28" s="883">
        <v>500</v>
      </c>
      <c r="F28" s="883">
        <v>0</v>
      </c>
      <c r="G28" s="883">
        <v>2042</v>
      </c>
      <c r="H28" s="882">
        <f>SUM(C28:G28)</f>
        <v>8042</v>
      </c>
      <c r="I28" s="883">
        <v>2000</v>
      </c>
      <c r="J28" s="882">
        <f>SUM(I28:I28)</f>
        <v>2000</v>
      </c>
      <c r="K28" s="883">
        <v>-10042</v>
      </c>
      <c r="L28" s="883">
        <v>0</v>
      </c>
      <c r="M28" s="882">
        <f>SUM(H28,J28,K28:L28)</f>
        <v>0</v>
      </c>
      <c r="O28" s="884"/>
      <c r="Q28" s="884"/>
    </row>
    <row r="29" spans="1:17" ht="13.5">
      <c r="A29" s="879" t="s">
        <v>394</v>
      </c>
      <c r="B29" s="880">
        <v>25</v>
      </c>
      <c r="C29" s="883">
        <v>0</v>
      </c>
      <c r="D29" s="883">
        <v>0</v>
      </c>
      <c r="E29" s="883">
        <v>0</v>
      </c>
      <c r="F29" s="883">
        <v>0</v>
      </c>
      <c r="G29" s="883">
        <v>0</v>
      </c>
      <c r="H29" s="882">
        <f>SUM(C29:G29)</f>
        <v>0</v>
      </c>
      <c r="I29" s="883">
        <v>0</v>
      </c>
      <c r="J29" s="882">
        <f>SUM(I29:I29)</f>
        <v>0</v>
      </c>
      <c r="K29" s="883">
        <v>0</v>
      </c>
      <c r="L29" s="883">
        <v>0</v>
      </c>
      <c r="M29" s="882">
        <f>SUM(H29,J29,K29:L29)</f>
        <v>0</v>
      </c>
      <c r="O29" s="884"/>
      <c r="Q29" s="884"/>
    </row>
    <row r="30" spans="1:17" ht="15" customHeight="1">
      <c r="A30" s="892" t="s">
        <v>395</v>
      </c>
      <c r="B30" s="880">
        <v>26</v>
      </c>
      <c r="C30" s="887">
        <v>4200</v>
      </c>
      <c r="D30" s="887">
        <f aca="true" t="shared" si="9" ref="D30:M30">SUM(D26:D29)</f>
        <v>1300</v>
      </c>
      <c r="E30" s="887">
        <f t="shared" si="9"/>
        <v>500</v>
      </c>
      <c r="F30" s="887">
        <f t="shared" si="9"/>
        <v>0</v>
      </c>
      <c r="G30" s="887">
        <f t="shared" si="9"/>
        <v>2042</v>
      </c>
      <c r="H30" s="882">
        <f t="shared" si="9"/>
        <v>8042</v>
      </c>
      <c r="I30" s="887">
        <f t="shared" si="9"/>
        <v>2000</v>
      </c>
      <c r="J30" s="882">
        <f t="shared" si="9"/>
        <v>2000</v>
      </c>
      <c r="K30" s="887">
        <f t="shared" si="9"/>
        <v>-12617</v>
      </c>
      <c r="L30" s="887">
        <f t="shared" si="9"/>
        <v>0</v>
      </c>
      <c r="M30" s="882">
        <f t="shared" si="9"/>
        <v>-2575</v>
      </c>
      <c r="O30" s="884"/>
      <c r="Q30" s="884"/>
    </row>
    <row r="31" spans="1:17" ht="13.5">
      <c r="A31" s="886" t="s">
        <v>396</v>
      </c>
      <c r="B31" s="880">
        <v>27</v>
      </c>
      <c r="C31" s="887">
        <v>0</v>
      </c>
      <c r="D31" s="887">
        <v>0</v>
      </c>
      <c r="E31" s="887">
        <v>0</v>
      </c>
      <c r="F31" s="887">
        <v>0</v>
      </c>
      <c r="G31" s="887">
        <v>0</v>
      </c>
      <c r="H31" s="882">
        <f>SUM(C31:G31)</f>
        <v>0</v>
      </c>
      <c r="I31" s="887">
        <v>0</v>
      </c>
      <c r="J31" s="882">
        <f>SUM(I31:I31)</f>
        <v>0</v>
      </c>
      <c r="K31" s="887">
        <v>0</v>
      </c>
      <c r="L31" s="887">
        <v>0</v>
      </c>
      <c r="M31" s="882">
        <f>SUM(H31,J31,K31:L31)</f>
        <v>0</v>
      </c>
      <c r="O31" s="884"/>
      <c r="Q31" s="884"/>
    </row>
    <row r="32" spans="1:17" ht="13.5">
      <c r="A32" s="886" t="s">
        <v>397</v>
      </c>
      <c r="B32" s="880">
        <v>28</v>
      </c>
      <c r="C32" s="887">
        <v>5536</v>
      </c>
      <c r="D32" s="887">
        <f aca="true" t="shared" si="10" ref="D32:M32">SUM(D25,D30,D31)</f>
        <v>2406</v>
      </c>
      <c r="E32" s="887">
        <f t="shared" si="10"/>
        <v>793</v>
      </c>
      <c r="F32" s="887">
        <f t="shared" si="10"/>
        <v>2332</v>
      </c>
      <c r="G32" s="887">
        <f t="shared" si="10"/>
        <v>2042</v>
      </c>
      <c r="H32" s="882">
        <f t="shared" si="10"/>
        <v>13109</v>
      </c>
      <c r="I32" s="887">
        <f t="shared" si="10"/>
        <v>3525</v>
      </c>
      <c r="J32" s="882">
        <f t="shared" si="10"/>
        <v>3525</v>
      </c>
      <c r="K32" s="887">
        <f t="shared" si="10"/>
        <v>144248</v>
      </c>
      <c r="L32" s="887">
        <f t="shared" si="10"/>
        <v>8684</v>
      </c>
      <c r="M32" s="882">
        <f t="shared" si="10"/>
        <v>169566</v>
      </c>
      <c r="O32" s="884"/>
      <c r="Q32" s="884"/>
    </row>
    <row r="33" spans="1:17" ht="14.25" customHeight="1">
      <c r="A33" s="879" t="s">
        <v>398</v>
      </c>
      <c r="B33" s="880">
        <v>29</v>
      </c>
      <c r="C33" s="883">
        <v>0</v>
      </c>
      <c r="D33" s="883">
        <v>0</v>
      </c>
      <c r="E33" s="883">
        <v>0</v>
      </c>
      <c r="F33" s="883">
        <v>0</v>
      </c>
      <c r="G33" s="883">
        <v>0</v>
      </c>
      <c r="H33" s="882">
        <f>SUM(C33:G33)</f>
        <v>0</v>
      </c>
      <c r="I33" s="883">
        <v>0</v>
      </c>
      <c r="J33" s="882">
        <f>SUM(I33:I33)</f>
        <v>0</v>
      </c>
      <c r="K33" s="883">
        <v>0</v>
      </c>
      <c r="L33" s="883">
        <v>0</v>
      </c>
      <c r="M33" s="882">
        <f>SUM(H33,J33,K33:L33)</f>
        <v>0</v>
      </c>
      <c r="O33" s="884"/>
      <c r="Q33" s="884"/>
    </row>
    <row r="34" spans="1:17" ht="14.25" customHeight="1">
      <c r="A34" s="879" t="s">
        <v>399</v>
      </c>
      <c r="B34" s="880">
        <v>30</v>
      </c>
      <c r="C34" s="883">
        <v>0</v>
      </c>
      <c r="D34" s="883">
        <v>0</v>
      </c>
      <c r="E34" s="883">
        <v>0</v>
      </c>
      <c r="F34" s="883">
        <v>0</v>
      </c>
      <c r="G34" s="883">
        <v>0</v>
      </c>
      <c r="H34" s="882">
        <f>SUM(C34:G34)</f>
        <v>0</v>
      </c>
      <c r="I34" s="883">
        <v>0</v>
      </c>
      <c r="J34" s="882">
        <f>SUM(I34:I34)</f>
        <v>0</v>
      </c>
      <c r="K34" s="883">
        <v>0</v>
      </c>
      <c r="L34" s="883">
        <v>0</v>
      </c>
      <c r="M34" s="882">
        <f>SUM(H34,J34,K34:L34)</f>
        <v>0</v>
      </c>
      <c r="O34" s="884"/>
      <c r="Q34" s="884"/>
    </row>
    <row r="35" spans="1:17" ht="13.5">
      <c r="A35" s="893" t="s">
        <v>400</v>
      </c>
      <c r="B35" s="894">
        <v>31</v>
      </c>
      <c r="C35" s="895">
        <v>5536</v>
      </c>
      <c r="D35" s="895">
        <f aca="true" t="shared" si="11" ref="D35:M35">SUM(D32:D34)</f>
        <v>2406</v>
      </c>
      <c r="E35" s="895">
        <f t="shared" si="11"/>
        <v>793</v>
      </c>
      <c r="F35" s="895">
        <f t="shared" si="11"/>
        <v>2332</v>
      </c>
      <c r="G35" s="895">
        <f t="shared" si="11"/>
        <v>2042</v>
      </c>
      <c r="H35" s="882">
        <f t="shared" si="11"/>
        <v>13109</v>
      </c>
      <c r="I35" s="895">
        <f t="shared" si="11"/>
        <v>3525</v>
      </c>
      <c r="J35" s="882">
        <f t="shared" si="11"/>
        <v>3525</v>
      </c>
      <c r="K35" s="895">
        <f t="shared" si="11"/>
        <v>144248</v>
      </c>
      <c r="L35" s="895">
        <f t="shared" si="11"/>
        <v>8684</v>
      </c>
      <c r="M35" s="882">
        <f t="shared" si="11"/>
        <v>169566</v>
      </c>
      <c r="O35" s="884"/>
      <c r="Q35" s="884"/>
    </row>
    <row r="36" spans="1:17" ht="13.5" customHeight="1">
      <c r="A36" s="896" t="s">
        <v>401</v>
      </c>
      <c r="B36" s="897"/>
      <c r="C36" s="898"/>
      <c r="D36" s="898"/>
      <c r="E36" s="898"/>
      <c r="F36" s="898"/>
      <c r="G36" s="898"/>
      <c r="H36" s="899">
        <f>SUM(C36:G36)</f>
        <v>0</v>
      </c>
      <c r="I36" s="898"/>
      <c r="J36" s="899">
        <f>SUM(I36:I36)</f>
        <v>0</v>
      </c>
      <c r="K36" s="898"/>
      <c r="L36" s="898"/>
      <c r="M36" s="899">
        <f>SUM(H36,J36,K36:L36)</f>
        <v>0</v>
      </c>
      <c r="O36" s="884"/>
      <c r="Q36" s="884"/>
    </row>
    <row r="37" spans="1:17" ht="13.5" customHeight="1">
      <c r="A37" s="900" t="s">
        <v>402</v>
      </c>
      <c r="B37" s="901">
        <v>32</v>
      </c>
      <c r="C37" s="902">
        <v>0</v>
      </c>
      <c r="D37" s="902">
        <v>0</v>
      </c>
      <c r="E37" s="902">
        <v>0</v>
      </c>
      <c r="F37" s="902">
        <v>0</v>
      </c>
      <c r="G37" s="902">
        <v>0</v>
      </c>
      <c r="H37" s="903">
        <f>SUM(C37:G37)</f>
        <v>0</v>
      </c>
      <c r="I37" s="902">
        <v>0</v>
      </c>
      <c r="J37" s="903">
        <f>SUM(I37:I37)</f>
        <v>0</v>
      </c>
      <c r="K37" s="902">
        <v>0</v>
      </c>
      <c r="L37" s="902">
        <v>0</v>
      </c>
      <c r="M37" s="903">
        <f>SUM(H37,J37,K37:L37)</f>
        <v>0</v>
      </c>
      <c r="O37" s="884"/>
      <c r="Q37" s="884"/>
    </row>
    <row r="38" spans="1:17" ht="13.5">
      <c r="A38" s="904" t="s">
        <v>403</v>
      </c>
      <c r="B38" s="894">
        <v>33</v>
      </c>
      <c r="C38" s="905">
        <v>103</v>
      </c>
      <c r="D38" s="905">
        <f aca="true" t="shared" si="12" ref="D38:M38">SUM(D39:D40)</f>
        <v>734</v>
      </c>
      <c r="E38" s="905">
        <f t="shared" si="12"/>
        <v>793</v>
      </c>
      <c r="F38" s="905">
        <f t="shared" si="12"/>
        <v>2269</v>
      </c>
      <c r="G38" s="905">
        <f t="shared" si="12"/>
        <v>0</v>
      </c>
      <c r="H38" s="882">
        <f t="shared" si="12"/>
        <v>3899</v>
      </c>
      <c r="I38" s="905">
        <f t="shared" si="12"/>
        <v>52</v>
      </c>
      <c r="J38" s="882">
        <f t="shared" si="12"/>
        <v>52</v>
      </c>
      <c r="K38" s="905">
        <f t="shared" si="12"/>
        <v>1494</v>
      </c>
      <c r="L38" s="905">
        <f t="shared" si="12"/>
        <v>122</v>
      </c>
      <c r="M38" s="882">
        <f t="shared" si="12"/>
        <v>5567</v>
      </c>
      <c r="O38" s="884"/>
      <c r="Q38" s="884"/>
    </row>
    <row r="39" spans="1:17" ht="14.25" customHeight="1">
      <c r="A39" s="904" t="s">
        <v>404</v>
      </c>
      <c r="B39" s="906">
        <v>34</v>
      </c>
      <c r="C39" s="905">
        <v>103</v>
      </c>
      <c r="D39" s="905">
        <v>734</v>
      </c>
      <c r="E39" s="905">
        <v>793</v>
      </c>
      <c r="F39" s="905">
        <v>2269</v>
      </c>
      <c r="G39" s="905">
        <v>0</v>
      </c>
      <c r="H39" s="882">
        <f>SUM(C39:G39)</f>
        <v>3899</v>
      </c>
      <c r="I39" s="905">
        <v>52</v>
      </c>
      <c r="J39" s="882">
        <f>SUM(I39:I39)</f>
        <v>52</v>
      </c>
      <c r="K39" s="905">
        <v>1494</v>
      </c>
      <c r="L39" s="905">
        <v>122</v>
      </c>
      <c r="M39" s="882">
        <f>SUM(H39,J39,K39:L39)</f>
        <v>5567</v>
      </c>
      <c r="O39" s="884"/>
      <c r="Q39" s="884"/>
    </row>
    <row r="40" spans="1:17" ht="14.25" customHeight="1">
      <c r="A40" s="904" t="s">
        <v>405</v>
      </c>
      <c r="B40" s="901">
        <v>35</v>
      </c>
      <c r="C40" s="905">
        <v>0</v>
      </c>
      <c r="D40" s="905">
        <v>0</v>
      </c>
      <c r="E40" s="905">
        <v>0</v>
      </c>
      <c r="F40" s="905">
        <v>0</v>
      </c>
      <c r="G40" s="905">
        <v>0</v>
      </c>
      <c r="H40" s="882">
        <f>SUM(C40:G40)</f>
        <v>0</v>
      </c>
      <c r="I40" s="905">
        <v>0</v>
      </c>
      <c r="J40" s="882">
        <f>SUM(I40:I40)</f>
        <v>0</v>
      </c>
      <c r="K40" s="905">
        <v>0</v>
      </c>
      <c r="L40" s="905">
        <v>0</v>
      </c>
      <c r="M40" s="882">
        <f>SUM(H40,J40,K40:L40)</f>
        <v>0</v>
      </c>
      <c r="O40" s="884"/>
      <c r="Q40" s="884"/>
    </row>
    <row r="41" spans="1:17" ht="13.5">
      <c r="A41" s="907" t="s">
        <v>406</v>
      </c>
      <c r="B41" s="894">
        <v>36</v>
      </c>
      <c r="C41" s="905">
        <v>5433</v>
      </c>
      <c r="D41" s="905">
        <f aca="true" t="shared" si="13" ref="D41:M41">SUM(D42:D43)</f>
        <v>1672</v>
      </c>
      <c r="E41" s="905">
        <f t="shared" si="13"/>
        <v>0</v>
      </c>
      <c r="F41" s="905">
        <f t="shared" si="13"/>
        <v>63</v>
      </c>
      <c r="G41" s="905">
        <f t="shared" si="13"/>
        <v>2042</v>
      </c>
      <c r="H41" s="882">
        <f t="shared" si="13"/>
        <v>9210</v>
      </c>
      <c r="I41" s="905">
        <f t="shared" si="13"/>
        <v>3473</v>
      </c>
      <c r="J41" s="882">
        <f t="shared" si="13"/>
        <v>3473</v>
      </c>
      <c r="K41" s="905">
        <f t="shared" si="13"/>
        <v>142754</v>
      </c>
      <c r="L41" s="905">
        <f t="shared" si="13"/>
        <v>8562</v>
      </c>
      <c r="M41" s="882">
        <f t="shared" si="13"/>
        <v>163999</v>
      </c>
      <c r="O41" s="884"/>
      <c r="Q41" s="884"/>
    </row>
    <row r="42" spans="1:17" ht="13.5">
      <c r="A42" s="879" t="s">
        <v>407</v>
      </c>
      <c r="B42" s="897">
        <v>37</v>
      </c>
      <c r="C42" s="905">
        <v>5433</v>
      </c>
      <c r="D42" s="905">
        <v>1672</v>
      </c>
      <c r="E42" s="905">
        <v>0</v>
      </c>
      <c r="F42" s="905">
        <v>63</v>
      </c>
      <c r="G42" s="905">
        <v>2042</v>
      </c>
      <c r="H42" s="882">
        <f>SUM(C42:G42)</f>
        <v>9210</v>
      </c>
      <c r="I42" s="905">
        <v>3473</v>
      </c>
      <c r="J42" s="882">
        <f>SUM(I42:I42)</f>
        <v>3473</v>
      </c>
      <c r="K42" s="905">
        <v>142754</v>
      </c>
      <c r="L42" s="905">
        <v>8562</v>
      </c>
      <c r="M42" s="882">
        <f>SUM(H42,J42,K42:L42)</f>
        <v>163999</v>
      </c>
      <c r="O42" s="884"/>
      <c r="Q42" s="884"/>
    </row>
    <row r="43" spans="1:17" ht="14.25" thickBot="1">
      <c r="A43" s="908" t="s">
        <v>408</v>
      </c>
      <c r="B43" s="909">
        <v>38</v>
      </c>
      <c r="C43" s="910">
        <v>0</v>
      </c>
      <c r="D43" s="910">
        <v>0</v>
      </c>
      <c r="E43" s="910">
        <v>0</v>
      </c>
      <c r="F43" s="910">
        <v>0</v>
      </c>
      <c r="G43" s="910">
        <v>0</v>
      </c>
      <c r="H43" s="882">
        <f>SUM(C43:G43)</f>
        <v>0</v>
      </c>
      <c r="I43" s="910">
        <v>0</v>
      </c>
      <c r="J43" s="882">
        <f>SUM(I43:I43)</f>
        <v>0</v>
      </c>
      <c r="K43" s="910">
        <v>0</v>
      </c>
      <c r="L43" s="910">
        <v>0</v>
      </c>
      <c r="M43" s="882">
        <f>SUM(H43,J43,K43:L43)</f>
        <v>0</v>
      </c>
      <c r="O43" s="884"/>
      <c r="Q43" s="884"/>
    </row>
  </sheetData>
  <sheetProtection/>
  <mergeCells count="13">
    <mergeCell ref="A1:A4"/>
    <mergeCell ref="B1:B4"/>
    <mergeCell ref="C1:C4"/>
    <mergeCell ref="D1:D4"/>
    <mergeCell ref="K1:K4"/>
    <mergeCell ref="L1:L4"/>
    <mergeCell ref="M1:M4"/>
    <mergeCell ref="E1:E4"/>
    <mergeCell ref="F1:F4"/>
    <mergeCell ref="G1:G4"/>
    <mergeCell ref="H1:H4"/>
    <mergeCell ref="I1:I4"/>
    <mergeCell ref="J1:J4"/>
  </mergeCells>
  <printOptions/>
  <pageMargins left="0.49" right="0" top="0.98" bottom="0.1968503937007874" header="0.3" footer="0.5118110236220472"/>
  <pageSetup horizontalDpi="600" verticalDpi="600" orientation="landscape" paperSize="9" scale="81" r:id="rId1"/>
  <headerFooter alignWithMargins="0">
    <oddHeader>&amp;L
&amp;C&amp;"Times New Roman,Félkövér"&amp;16KÖLTSÉGVETÉSI SZERVEK PÉNZMARADVÁNYÁNAK ALAKULÁSA&amp;R&amp;"Times New Roman,Félkövér dőlt"&amp;14 Z.4. számú melléklet
adatok ezer 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8.375" style="536" customWidth="1"/>
    <col min="2" max="2" width="51.125" style="537" customWidth="1"/>
    <col min="3" max="3" width="16.00390625" style="479" customWidth="1"/>
    <col min="4" max="4" width="14.00390625" style="479" customWidth="1"/>
    <col min="5" max="6" width="16.00390625" style="479" customWidth="1"/>
    <col min="7" max="7" width="14.625" style="479" customWidth="1"/>
    <col min="8" max="8" width="16.00390625" style="479" customWidth="1"/>
    <col min="9" max="16384" width="9.375" style="479" customWidth="1"/>
  </cols>
  <sheetData>
    <row r="1" spans="1:8" s="472" customFormat="1" ht="11.25" customHeight="1">
      <c r="A1" s="1341"/>
      <c r="B1" s="1341"/>
      <c r="C1" s="1341"/>
      <c r="D1" s="1341"/>
      <c r="E1" s="1341"/>
      <c r="F1" s="1341"/>
      <c r="G1" s="1341"/>
      <c r="H1" s="1341"/>
    </row>
    <row r="2" spans="1:8" s="472" customFormat="1" ht="39" customHeight="1">
      <c r="A2" s="1342" t="s">
        <v>471</v>
      </c>
      <c r="B2" s="1343"/>
      <c r="C2" s="1343"/>
      <c r="D2" s="1343"/>
      <c r="E2" s="1343"/>
      <c r="F2" s="1343"/>
      <c r="G2" s="1343"/>
      <c r="H2" s="1343"/>
    </row>
    <row r="3" spans="1:8" s="472" customFormat="1" ht="24.75" customHeight="1" thickBot="1">
      <c r="A3" s="473"/>
      <c r="B3" s="474"/>
      <c r="C3" s="473"/>
      <c r="D3" s="473"/>
      <c r="E3" s="474"/>
      <c r="F3" s="474"/>
      <c r="G3" s="474"/>
      <c r="H3" s="475" t="s">
        <v>1155</v>
      </c>
    </row>
    <row r="4" spans="1:8" ht="52.5" customHeight="1" thickBot="1" thickTop="1">
      <c r="A4" s="1344" t="s">
        <v>1188</v>
      </c>
      <c r="B4" s="1345"/>
      <c r="C4" s="476" t="s">
        <v>1189</v>
      </c>
      <c r="D4" s="476" t="s">
        <v>1190</v>
      </c>
      <c r="E4" s="477" t="s">
        <v>1191</v>
      </c>
      <c r="F4" s="476" t="s">
        <v>1192</v>
      </c>
      <c r="G4" s="476" t="s">
        <v>1190</v>
      </c>
      <c r="H4" s="478" t="s">
        <v>1193</v>
      </c>
    </row>
    <row r="5" spans="1:8" s="486" customFormat="1" ht="15.75" customHeight="1" thickBot="1">
      <c r="A5" s="480" t="s">
        <v>596</v>
      </c>
      <c r="B5" s="481" t="s">
        <v>1194</v>
      </c>
      <c r="C5" s="482">
        <f aca="true" t="shared" si="0" ref="C5:H5">SUM(C6:C9)</f>
        <v>6016875</v>
      </c>
      <c r="D5" s="483">
        <f t="shared" si="0"/>
        <v>0</v>
      </c>
      <c r="E5" s="483">
        <f t="shared" si="0"/>
        <v>6016875</v>
      </c>
      <c r="F5" s="484">
        <f t="shared" si="0"/>
        <v>6758849</v>
      </c>
      <c r="G5" s="483">
        <f t="shared" si="0"/>
        <v>0</v>
      </c>
      <c r="H5" s="485">
        <f t="shared" si="0"/>
        <v>6758849</v>
      </c>
    </row>
    <row r="6" spans="1:8" ht="12.75">
      <c r="A6" s="487" t="s">
        <v>597</v>
      </c>
      <c r="B6" s="488" t="s">
        <v>1195</v>
      </c>
      <c r="C6" s="489">
        <v>800</v>
      </c>
      <c r="D6" s="490"/>
      <c r="E6" s="491">
        <f>D6+C6</f>
        <v>800</v>
      </c>
      <c r="F6" s="492">
        <v>1249</v>
      </c>
      <c r="G6" s="492"/>
      <c r="H6" s="493">
        <f>G6+F6</f>
        <v>1249</v>
      </c>
    </row>
    <row r="7" spans="1:8" ht="12.75">
      <c r="A7" s="494" t="s">
        <v>598</v>
      </c>
      <c r="B7" s="495" t="s">
        <v>1196</v>
      </c>
      <c r="C7" s="496">
        <v>4331176</v>
      </c>
      <c r="D7" s="497"/>
      <c r="E7" s="498">
        <f>D7+C7</f>
        <v>4331176</v>
      </c>
      <c r="F7" s="499">
        <v>4116111</v>
      </c>
      <c r="G7" s="499"/>
      <c r="H7" s="500">
        <f>G7+F7</f>
        <v>4116111</v>
      </c>
    </row>
    <row r="8" spans="1:8" ht="12.75">
      <c r="A8" s="494" t="s">
        <v>599</v>
      </c>
      <c r="B8" s="495" t="s">
        <v>1197</v>
      </c>
      <c r="C8" s="501">
        <v>602955</v>
      </c>
      <c r="D8" s="502"/>
      <c r="E8" s="498">
        <f>D8+C8</f>
        <v>602955</v>
      </c>
      <c r="F8" s="503">
        <v>604876</v>
      </c>
      <c r="G8" s="503"/>
      <c r="H8" s="500">
        <f>G8+F8</f>
        <v>604876</v>
      </c>
    </row>
    <row r="9" spans="1:8" ht="13.5" thickBot="1">
      <c r="A9" s="494" t="s">
        <v>600</v>
      </c>
      <c r="B9" s="495" t="s">
        <v>1198</v>
      </c>
      <c r="C9" s="504">
        <v>1081944</v>
      </c>
      <c r="D9" s="505"/>
      <c r="E9" s="506">
        <f>D9+C9</f>
        <v>1081944</v>
      </c>
      <c r="F9" s="507">
        <v>2036613</v>
      </c>
      <c r="G9" s="507"/>
      <c r="H9" s="508">
        <f>G9+F9</f>
        <v>2036613</v>
      </c>
    </row>
    <row r="10" spans="1:8" s="510" customFormat="1" ht="15.75" customHeight="1" thickBot="1">
      <c r="A10" s="480" t="s">
        <v>601</v>
      </c>
      <c r="B10" s="481" t="s">
        <v>1199</v>
      </c>
      <c r="C10" s="509">
        <f aca="true" t="shared" si="1" ref="C10:H10">SUM(C11:C15)</f>
        <v>138732</v>
      </c>
      <c r="D10" s="483">
        <f t="shared" si="1"/>
        <v>0</v>
      </c>
      <c r="E10" s="483">
        <f t="shared" si="1"/>
        <v>138732</v>
      </c>
      <c r="F10" s="483">
        <f t="shared" si="1"/>
        <v>255651</v>
      </c>
      <c r="G10" s="483">
        <f t="shared" si="1"/>
        <v>0</v>
      </c>
      <c r="H10" s="485">
        <f t="shared" si="1"/>
        <v>255651</v>
      </c>
    </row>
    <row r="11" spans="1:8" ht="12.75">
      <c r="A11" s="494" t="s">
        <v>602</v>
      </c>
      <c r="B11" s="495" t="s">
        <v>1200</v>
      </c>
      <c r="C11" s="511">
        <v>3536</v>
      </c>
      <c r="D11" s="512"/>
      <c r="E11" s="491">
        <f>D11+C11</f>
        <v>3536</v>
      </c>
      <c r="F11" s="513">
        <v>2679</v>
      </c>
      <c r="G11" s="512"/>
      <c r="H11" s="493">
        <f>G11+F11</f>
        <v>2679</v>
      </c>
    </row>
    <row r="12" spans="1:8" ht="12.75">
      <c r="A12" s="494" t="s">
        <v>603</v>
      </c>
      <c r="B12" s="495" t="s">
        <v>1201</v>
      </c>
      <c r="C12" s="501">
        <v>53295</v>
      </c>
      <c r="D12" s="502"/>
      <c r="E12" s="498">
        <f>D12+C12</f>
        <v>53295</v>
      </c>
      <c r="F12" s="503">
        <v>76079</v>
      </c>
      <c r="G12" s="502"/>
      <c r="H12" s="500">
        <f>G12+F12</f>
        <v>76079</v>
      </c>
    </row>
    <row r="13" spans="1:8" ht="12.75">
      <c r="A13" s="494" t="s">
        <v>604</v>
      </c>
      <c r="B13" s="495" t="s">
        <v>1202</v>
      </c>
      <c r="C13" s="501">
        <v>0</v>
      </c>
      <c r="D13" s="502"/>
      <c r="E13" s="498">
        <f>D13+C13</f>
        <v>0</v>
      </c>
      <c r="F13" s="503">
        <v>0</v>
      </c>
      <c r="G13" s="502"/>
      <c r="H13" s="500">
        <f>G13+F13</f>
        <v>0</v>
      </c>
    </row>
    <row r="14" spans="1:8" ht="12.75">
      <c r="A14" s="514" t="s">
        <v>605</v>
      </c>
      <c r="B14" s="495" t="s">
        <v>1203</v>
      </c>
      <c r="C14" s="501">
        <v>71265</v>
      </c>
      <c r="D14" s="502"/>
      <c r="E14" s="498">
        <f>D14+C14</f>
        <v>71265</v>
      </c>
      <c r="F14" s="503">
        <v>172710</v>
      </c>
      <c r="G14" s="502"/>
      <c r="H14" s="500">
        <f>G14+F14</f>
        <v>172710</v>
      </c>
    </row>
    <row r="15" spans="1:8" ht="13.5" thickBot="1">
      <c r="A15" s="494" t="s">
        <v>606</v>
      </c>
      <c r="B15" s="495" t="s">
        <v>1204</v>
      </c>
      <c r="C15" s="504">
        <v>10636</v>
      </c>
      <c r="D15" s="505"/>
      <c r="E15" s="506">
        <f>D15+C15</f>
        <v>10636</v>
      </c>
      <c r="F15" s="507">
        <v>4183</v>
      </c>
      <c r="G15" s="505"/>
      <c r="H15" s="508">
        <f>G15+F15</f>
        <v>4183</v>
      </c>
    </row>
    <row r="16" spans="1:8" s="516" customFormat="1" ht="27" customHeight="1" thickBot="1">
      <c r="A16" s="480" t="s">
        <v>607</v>
      </c>
      <c r="B16" s="515" t="s">
        <v>1205</v>
      </c>
      <c r="C16" s="509">
        <f aca="true" t="shared" si="2" ref="C16:H16">C5+C10</f>
        <v>6155607</v>
      </c>
      <c r="D16" s="483">
        <f t="shared" si="2"/>
        <v>0</v>
      </c>
      <c r="E16" s="483">
        <f t="shared" si="2"/>
        <v>6155607</v>
      </c>
      <c r="F16" s="483">
        <f t="shared" si="2"/>
        <v>7014500</v>
      </c>
      <c r="G16" s="483">
        <f t="shared" si="2"/>
        <v>0</v>
      </c>
      <c r="H16" s="485">
        <f t="shared" si="2"/>
        <v>7014500</v>
      </c>
    </row>
    <row r="17" spans="1:8" ht="50.25" customHeight="1" thickBot="1">
      <c r="A17" s="1346" t="s">
        <v>1206</v>
      </c>
      <c r="B17" s="1347"/>
      <c r="C17" s="517" t="s">
        <v>1189</v>
      </c>
      <c r="D17" s="518" t="s">
        <v>1190</v>
      </c>
      <c r="E17" s="519" t="s">
        <v>1191</v>
      </c>
      <c r="F17" s="518" t="s">
        <v>1192</v>
      </c>
      <c r="G17" s="518" t="s">
        <v>1190</v>
      </c>
      <c r="H17" s="520" t="s">
        <v>1193</v>
      </c>
    </row>
    <row r="18" spans="1:8" s="510" customFormat="1" ht="15.75" customHeight="1" thickBot="1">
      <c r="A18" s="521" t="s">
        <v>608</v>
      </c>
      <c r="B18" s="522" t="s">
        <v>1207</v>
      </c>
      <c r="C18" s="509">
        <f aca="true" t="shared" si="3" ref="C18:H18">C19+C20+C21</f>
        <v>3947825</v>
      </c>
      <c r="D18" s="483">
        <f t="shared" si="3"/>
        <v>0</v>
      </c>
      <c r="E18" s="483">
        <f t="shared" si="3"/>
        <v>3947825</v>
      </c>
      <c r="F18" s="483">
        <f t="shared" si="3"/>
        <v>6339591</v>
      </c>
      <c r="G18" s="483">
        <f t="shared" si="3"/>
        <v>0</v>
      </c>
      <c r="H18" s="485">
        <f t="shared" si="3"/>
        <v>6339591</v>
      </c>
    </row>
    <row r="19" spans="1:8" ht="12.75">
      <c r="A19" s="523" t="s">
        <v>609</v>
      </c>
      <c r="B19" s="495" t="s">
        <v>1208</v>
      </c>
      <c r="C19" s="511">
        <v>4508893</v>
      </c>
      <c r="D19" s="512"/>
      <c r="E19" s="491">
        <f>D19+C19</f>
        <v>4508893</v>
      </c>
      <c r="F19" s="512">
        <v>4508257</v>
      </c>
      <c r="G19" s="512"/>
      <c r="H19" s="493">
        <f>G19+F19</f>
        <v>4508257</v>
      </c>
    </row>
    <row r="20" spans="1:8" ht="12.75">
      <c r="A20" s="523" t="s">
        <v>610</v>
      </c>
      <c r="B20" s="495" t="s">
        <v>1209</v>
      </c>
      <c r="C20" s="524">
        <v>-561068</v>
      </c>
      <c r="D20" s="525"/>
      <c r="E20" s="526">
        <f>D20+C20</f>
        <v>-561068</v>
      </c>
      <c r="F20" s="525">
        <v>1831334</v>
      </c>
      <c r="G20" s="525"/>
      <c r="H20" s="527">
        <f>G20+F20</f>
        <v>1831334</v>
      </c>
    </row>
    <row r="21" spans="1:8" ht="13.5" thickBot="1">
      <c r="A21" s="528" t="s">
        <v>611</v>
      </c>
      <c r="B21" s="529" t="s">
        <v>1210</v>
      </c>
      <c r="C21" s="504">
        <v>0</v>
      </c>
      <c r="D21" s="505"/>
      <c r="E21" s="506">
        <f>D21+C21</f>
        <v>0</v>
      </c>
      <c r="F21" s="505">
        <v>0</v>
      </c>
      <c r="G21" s="505"/>
      <c r="H21" s="508">
        <f>G21+F21</f>
        <v>0</v>
      </c>
    </row>
    <row r="22" spans="1:8" s="510" customFormat="1" ht="15.75" customHeight="1" thickBot="1">
      <c r="A22" s="521" t="s">
        <v>612</v>
      </c>
      <c r="B22" s="522" t="s">
        <v>1211</v>
      </c>
      <c r="C22" s="509">
        <f aca="true" t="shared" si="4" ref="C22:H22">C23+C24</f>
        <v>47207</v>
      </c>
      <c r="D22" s="483">
        <f t="shared" si="4"/>
        <v>0</v>
      </c>
      <c r="E22" s="483">
        <f t="shared" si="4"/>
        <v>47207</v>
      </c>
      <c r="F22" s="483">
        <f t="shared" si="4"/>
        <v>172141</v>
      </c>
      <c r="G22" s="483">
        <f t="shared" si="4"/>
        <v>0</v>
      </c>
      <c r="H22" s="485">
        <f t="shared" si="4"/>
        <v>172141</v>
      </c>
    </row>
    <row r="23" spans="1:8" ht="12.75">
      <c r="A23" s="523" t="s">
        <v>613</v>
      </c>
      <c r="B23" s="495" t="s">
        <v>1212</v>
      </c>
      <c r="C23" s="511">
        <v>47207</v>
      </c>
      <c r="D23" s="512"/>
      <c r="E23" s="491">
        <f>D23+C23</f>
        <v>47207</v>
      </c>
      <c r="F23" s="512">
        <v>172141</v>
      </c>
      <c r="G23" s="512"/>
      <c r="H23" s="493">
        <f>G23+F23</f>
        <v>172141</v>
      </c>
    </row>
    <row r="24" spans="1:8" ht="13.5" thickBot="1">
      <c r="A24" s="523" t="s">
        <v>614</v>
      </c>
      <c r="B24" s="495" t="s">
        <v>1213</v>
      </c>
      <c r="C24" s="504"/>
      <c r="D24" s="505"/>
      <c r="E24" s="506">
        <f>D24+C24</f>
        <v>0</v>
      </c>
      <c r="F24" s="505"/>
      <c r="G24" s="505"/>
      <c r="H24" s="508">
        <f>G24+F24</f>
        <v>0</v>
      </c>
    </row>
    <row r="25" spans="1:8" s="510" customFormat="1" ht="15.75" customHeight="1" thickBot="1">
      <c r="A25" s="521" t="s">
        <v>615</v>
      </c>
      <c r="B25" s="481" t="s">
        <v>1214</v>
      </c>
      <c r="C25" s="509">
        <f>C26+C27+C28</f>
        <v>2160575</v>
      </c>
      <c r="D25" s="483">
        <f>SUM(D26:D28)</f>
        <v>0</v>
      </c>
      <c r="E25" s="483">
        <f>SUM(E26:E28)</f>
        <v>2160575</v>
      </c>
      <c r="F25" s="483">
        <f>SUM(F26:F28)</f>
        <v>502768</v>
      </c>
      <c r="G25" s="483">
        <f>SUM(G26:G28)</f>
        <v>0</v>
      </c>
      <c r="H25" s="485">
        <f>SUM(H26:H28)</f>
        <v>502768</v>
      </c>
    </row>
    <row r="26" spans="1:8" ht="12.75">
      <c r="A26" s="523" t="s">
        <v>616</v>
      </c>
      <c r="B26" s="495" t="s">
        <v>1215</v>
      </c>
      <c r="C26" s="511">
        <v>2043621</v>
      </c>
      <c r="D26" s="512"/>
      <c r="E26" s="491">
        <f>D26+C26</f>
        <v>2043621</v>
      </c>
      <c r="F26" s="512">
        <v>0</v>
      </c>
      <c r="G26" s="512"/>
      <c r="H26" s="493">
        <f>G26+F26</f>
        <v>0</v>
      </c>
    </row>
    <row r="27" spans="1:8" ht="12.75">
      <c r="A27" s="523" t="s">
        <v>617</v>
      </c>
      <c r="B27" s="495" t="s">
        <v>1216</v>
      </c>
      <c r="C27" s="501">
        <v>112886</v>
      </c>
      <c r="D27" s="502"/>
      <c r="E27" s="498">
        <f>D27+C27</f>
        <v>112886</v>
      </c>
      <c r="F27" s="502">
        <v>498016</v>
      </c>
      <c r="G27" s="502"/>
      <c r="H27" s="500">
        <f>G27+F27</f>
        <v>498016</v>
      </c>
    </row>
    <row r="28" spans="1:8" ht="13.5" thickBot="1">
      <c r="A28" s="523" t="s">
        <v>618</v>
      </c>
      <c r="B28" s="495" t="s">
        <v>1217</v>
      </c>
      <c r="C28" s="504">
        <v>4068</v>
      </c>
      <c r="D28" s="505"/>
      <c r="E28" s="506">
        <f>D28+C28</f>
        <v>4068</v>
      </c>
      <c r="F28" s="505">
        <v>4752</v>
      </c>
      <c r="G28" s="505"/>
      <c r="H28" s="508">
        <f>G28+F28</f>
        <v>4752</v>
      </c>
    </row>
    <row r="29" spans="1:8" s="535" customFormat="1" ht="24" customHeight="1" thickBot="1">
      <c r="A29" s="530" t="s">
        <v>619</v>
      </c>
      <c r="B29" s="531" t="s">
        <v>1218</v>
      </c>
      <c r="C29" s="532">
        <f aca="true" t="shared" si="5" ref="C29:H29">C18+C22+C25</f>
        <v>6155607</v>
      </c>
      <c r="D29" s="533">
        <f t="shared" si="5"/>
        <v>0</v>
      </c>
      <c r="E29" s="533">
        <f t="shared" si="5"/>
        <v>6155607</v>
      </c>
      <c r="F29" s="533">
        <f t="shared" si="5"/>
        <v>7014500</v>
      </c>
      <c r="G29" s="533">
        <f t="shared" si="5"/>
        <v>0</v>
      </c>
      <c r="H29" s="534">
        <f t="shared" si="5"/>
        <v>7014500</v>
      </c>
    </row>
    <row r="30" ht="13.5" thickTop="1">
      <c r="D30" s="538"/>
    </row>
    <row r="31" ht="12.75">
      <c r="D31" s="538"/>
    </row>
    <row r="32" ht="12.75">
      <c r="D32" s="538"/>
    </row>
    <row r="33" ht="12.75">
      <c r="D33" s="538"/>
    </row>
    <row r="34" ht="12.75">
      <c r="D34" s="538"/>
    </row>
    <row r="35" ht="12.75">
      <c r="D35" s="538"/>
    </row>
    <row r="36" ht="12.75">
      <c r="D36" s="538"/>
    </row>
    <row r="37" ht="12.75">
      <c r="D37" s="538"/>
    </row>
    <row r="38" ht="12.75">
      <c r="D38" s="538"/>
    </row>
    <row r="39" ht="12.75">
      <c r="D39" s="538"/>
    </row>
    <row r="40" ht="12.75">
      <c r="D40" s="538"/>
    </row>
    <row r="41" ht="12.75">
      <c r="D41" s="538"/>
    </row>
    <row r="42" ht="12.75">
      <c r="D42" s="538"/>
    </row>
    <row r="43" ht="12.75">
      <c r="D43" s="538"/>
    </row>
    <row r="44" ht="12.75">
      <c r="D44" s="538"/>
    </row>
    <row r="45" ht="12.75">
      <c r="D45" s="538"/>
    </row>
  </sheetData>
  <sheetProtection/>
  <mergeCells count="4">
    <mergeCell ref="A1:H1"/>
    <mergeCell ref="A2:H2"/>
    <mergeCell ref="A4:B4"/>
    <mergeCell ref="A17:B17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CE,Félkövér dőlt"&amp;11Z 5. sz.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edit</cp:lastModifiedBy>
  <cp:lastPrinted>2014-04-18T06:52:26Z</cp:lastPrinted>
  <dcterms:created xsi:type="dcterms:W3CDTF">1999-10-30T10:30:45Z</dcterms:created>
  <dcterms:modified xsi:type="dcterms:W3CDTF">2014-04-18T06:52:52Z</dcterms:modified>
  <cp:category/>
  <cp:version/>
  <cp:contentType/>
  <cp:contentStatus/>
</cp:coreProperties>
</file>