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360" windowHeight="4320" activeTab="9"/>
  </bookViews>
  <sheets>
    <sheet name="19. mell." sheetId="1" r:id="rId1"/>
    <sheet name="20. mell." sheetId="2" r:id="rId2"/>
    <sheet name="21.-23. mell." sheetId="3" r:id="rId3"/>
    <sheet name="24. mell." sheetId="4" r:id="rId4"/>
    <sheet name="25. mell." sheetId="5" r:id="rId5"/>
    <sheet name="26. mell." sheetId="6" r:id="rId6"/>
    <sheet name="27. mell." sheetId="7" r:id="rId7"/>
    <sheet name="28-29 mell. létszám" sheetId="8" r:id="rId8"/>
    <sheet name="30. mell" sheetId="9" r:id="rId9"/>
    <sheet name="31. mell" sheetId="10" r:id="rId10"/>
  </sheets>
  <definedNames/>
  <calcPr fullCalcOnLoad="1"/>
</workbook>
</file>

<file path=xl/sharedStrings.xml><?xml version="1.0" encoding="utf-8"?>
<sst xmlns="http://schemas.openxmlformats.org/spreadsheetml/2006/main" count="1264" uniqueCount="389">
  <si>
    <t xml:space="preserve">Ebből: </t>
  </si>
  <si>
    <t>Összesen</t>
  </si>
  <si>
    <t xml:space="preserve">Hitel </t>
  </si>
  <si>
    <t xml:space="preserve">KIMUTATÁS </t>
  </si>
  <si>
    <t xml:space="preserve">Ezer Ft-ban </t>
  </si>
  <si>
    <t xml:space="preserve">Közvetett támogatás megnevezése </t>
  </si>
  <si>
    <t>Közvetett támogatás tervezett összege</t>
  </si>
  <si>
    <t xml:space="preserve">       - építményadó</t>
  </si>
  <si>
    <t xml:space="preserve">       - telekadó</t>
  </si>
  <si>
    <t xml:space="preserve">       - vállalkozások kommunális adója</t>
  </si>
  <si>
    <t xml:space="preserve">       - magánszemélyek kommunális adója</t>
  </si>
  <si>
    <t xml:space="preserve">       - idegenforgalmi adó tartózkodás után </t>
  </si>
  <si>
    <t xml:space="preserve">       - idegenforgalmi adó épületek után </t>
  </si>
  <si>
    <t xml:space="preserve">       - iparűzési adó állandó jelleggel végzett iparűzési tevékenység után </t>
  </si>
  <si>
    <t>Egyéb nyújtott kedvezmény vagy kölcsön elengedésének összege</t>
  </si>
  <si>
    <t>Gépjárműadónál biztosított mentesség összege</t>
  </si>
  <si>
    <t xml:space="preserve">ÖSSZESEN </t>
  </si>
  <si>
    <t>Gépjárműadónál biztosított kedvezmény összege</t>
  </si>
  <si>
    <t xml:space="preserve">       - iparűzési adó ideiglenes jelleggel végzett iparűzési tevék. után </t>
  </si>
  <si>
    <t>Helyiségek, eszközök hasznosításából származó kedvezmény összege</t>
  </si>
  <si>
    <t>Helyiségek, eszközök hasznosításából származó mentesség összege</t>
  </si>
  <si>
    <t xml:space="preserve">Szöveges indokolás: </t>
  </si>
  <si>
    <t xml:space="preserve">Összesen </t>
  </si>
  <si>
    <t xml:space="preserve">Ellátottak térítési díjának, kártérítésének méltányossági alapon történő elengedésének összege  </t>
  </si>
  <si>
    <t xml:space="preserve">Lakosság részére lakásépítéshez, lakásfelújításhoz nyújtott kölcsönök elengedésének összege </t>
  </si>
  <si>
    <t>Több éves kihatással járó döntések</t>
  </si>
  <si>
    <t xml:space="preserve">  számszerűsítése</t>
  </si>
  <si>
    <t xml:space="preserve">     Ezer Ft-ban</t>
  </si>
  <si>
    <t>Kötvénybeváltás kiadásai</t>
  </si>
  <si>
    <t>………..…………… beruházás</t>
  </si>
  <si>
    <t xml:space="preserve">Megnevezés </t>
  </si>
  <si>
    <t>2017. év</t>
  </si>
  <si>
    <t xml:space="preserve">………..…………… felújítás </t>
  </si>
  <si>
    <t>……. pénzügyi lízingből eredő kötelezettség</t>
  </si>
  <si>
    <t xml:space="preserve">EU-s projekt címe: </t>
  </si>
  <si>
    <t xml:space="preserve">Projekt azonosítója: </t>
  </si>
  <si>
    <t xml:space="preserve">Bevételek </t>
  </si>
  <si>
    <t>Saját erő</t>
  </si>
  <si>
    <t>Saját erőből központi támogatás</t>
  </si>
  <si>
    <t xml:space="preserve">EU-s forrás </t>
  </si>
  <si>
    <t xml:space="preserve">Társfinanszírozás </t>
  </si>
  <si>
    <t xml:space="preserve">Egyéb forrás </t>
  </si>
  <si>
    <t xml:space="preserve">Bevételek összesen </t>
  </si>
  <si>
    <t xml:space="preserve">Kiadások </t>
  </si>
  <si>
    <t xml:space="preserve">Kadások összesen </t>
  </si>
  <si>
    <t>Európai Uniós forrásból finanszírozott támogatással megvalósuló programok, projektek bevételei, kiadásai</t>
  </si>
  <si>
    <t>KIMUTATÁS</t>
  </si>
  <si>
    <t xml:space="preserve">II. Adósságot keletkeztető más ügyletek </t>
  </si>
  <si>
    <t xml:space="preserve">Összeg </t>
  </si>
  <si>
    <t>1.</t>
  </si>
  <si>
    <t>2.</t>
  </si>
  <si>
    <t>3.</t>
  </si>
  <si>
    <t>Adósságot keletkeztető ügylet megnevezése</t>
  </si>
  <si>
    <t>ezer Ft</t>
  </si>
  <si>
    <t xml:space="preserve">Immateriális jószág értékesítéséből származó bevétel </t>
  </si>
  <si>
    <t>Saját bevétel megnevezése *</t>
  </si>
  <si>
    <t>Saját bevétel összesen</t>
  </si>
  <si>
    <t xml:space="preserve">Hitel felvételéből eredő aktuális tőketartozás </t>
  </si>
  <si>
    <t xml:space="preserve">Kölcsön felvételéből eredő aktuális tőketartozás </t>
  </si>
  <si>
    <t xml:space="preserve">Hitel átvállalásából eredő aktuális tőketartozás </t>
  </si>
  <si>
    <t xml:space="preserve">Kölcsön átvállalásából eredő aktuális tőketartozás </t>
  </si>
  <si>
    <t>A számvitlei törvény (SZt.) szerinti hitelviszonyt megtestesítő értékpapír forgalomba hozatal napjától a beváltás napjáig, kamatozó értékpapír esetén annak névértéke</t>
  </si>
  <si>
    <t>Egyéb értékpapír vételára</t>
  </si>
  <si>
    <t xml:space="preserve">Váltó kibocsátása a kibocsátás napjától a beváltás napjáig és a váltóval kiváltott kötelezettségell megegyező, kamatot nem tartalmazó értéke </t>
  </si>
  <si>
    <t xml:space="preserve">A Szt. szerinti pénzügyi lízing lízingbevevői félként történő megkötése a lízing futamideje alatt és a lizingszerződésben kikötött tőkerész hátralévő összege. </t>
  </si>
  <si>
    <t xml:space="preserve">A visszavásárlási kötelezettség kikötésével megkötött adásvételi szerződés eladói félként történő megkötése - ideértve a Szt. szerinti valódi penziós és óvadéki repóügyleteket is - a visszavásárlásig, és a kikötöttvisszavásárlási ár </t>
  </si>
  <si>
    <t>Szerződésben kapott, legalább háromszázhatvanöt nap időtartamú halasztott fizetés, részletfizetés, és a még ki nem fizetett ellenérték</t>
  </si>
  <si>
    <t>Adósságot keltkeztető ügylet megnevezése **</t>
  </si>
  <si>
    <t xml:space="preserve">** Magyarország gazdasági stabilitásáról szóló 2011. évi CXCIV törvény 3. §  (1) bekezdése alapján </t>
  </si>
  <si>
    <t xml:space="preserve">Adósságot keletkeztető ügyletekből eredő fizetési kötelezettség  összesen </t>
  </si>
  <si>
    <t xml:space="preserve">* Az adósságot keletkeztető ügyletekhez történő hozzájárulás részletes szabályairól szóló 353/2011. (XII.30.) Korm. rendelet 2. § alapján </t>
  </si>
  <si>
    <t xml:space="preserve">a saját bevételek összegéről </t>
  </si>
  <si>
    <t xml:space="preserve">az adósságot keletkeztető ügyletekből eredő fizetési kötelezettségek futamidő végéig fennálló összegéről </t>
  </si>
  <si>
    <t>a kezességvállalásokból a kezesség érvényesíthetőségeig fennálló kötelezettségekről</t>
  </si>
  <si>
    <t xml:space="preserve">ezer Ft </t>
  </si>
  <si>
    <t xml:space="preserve">Kezességvállalás megnevezése </t>
  </si>
  <si>
    <t>I. Fejlesztési cél, amelyek megvalósításához adósságot keletkeztető ügylet megkötése válik, vagy válhat szükségessé</t>
  </si>
  <si>
    <t>Ügylet várható értéke</t>
  </si>
  <si>
    <t xml:space="preserve">2016. év </t>
  </si>
  <si>
    <t>2024. év</t>
  </si>
  <si>
    <t>2018. év</t>
  </si>
  <si>
    <t>2019. év</t>
  </si>
  <si>
    <t>2020. év</t>
  </si>
  <si>
    <t>2021. év</t>
  </si>
  <si>
    <t>2022. év</t>
  </si>
  <si>
    <t>2023. év</t>
  </si>
  <si>
    <t>2025. év</t>
  </si>
  <si>
    <t>2026. év</t>
  </si>
  <si>
    <t>Megnevezés</t>
  </si>
  <si>
    <t>Saját bevételek összesen</t>
  </si>
  <si>
    <t>Felvett, átvállalt hitel, kölcsön aktuális tőketartozása</t>
  </si>
  <si>
    <t>Hitelviszonyt megtestesítő értékpapír</t>
  </si>
  <si>
    <t xml:space="preserve">Adott váltó (kamat nélkül) </t>
  </si>
  <si>
    <t>Pénzügyi lízing tőkerész hátralévő összege</t>
  </si>
  <si>
    <t xml:space="preserve">Legalább 365 nap időtartamú halasztott fizetés, részletfizetés még ki nem fizett ellenértéke </t>
  </si>
  <si>
    <t xml:space="preserve">Fizetési kötelezettség összesen </t>
  </si>
  <si>
    <t xml:space="preserve">Kezességvállalásból eredő fizetési kötelezettség </t>
  </si>
  <si>
    <t xml:space="preserve">* Az államháztartásról szóló 2011. évi CXCV. törvény 23. § (2) bekezdés g) pontja alapján </t>
  </si>
  <si>
    <t>Visszavásárlási kötelezettség kikötésével megkötött adásvételi szerződés</t>
  </si>
  <si>
    <t>azon fejlesztési célokról, amelyek megvalósításához a Magyarország gazdasági stabilitásáról szóló 2011. évi CXCIV. törvény 3. § (1) szerinti adósságot keletkeztető ügylet megkötése válik vagy válhat szükségessé, az adósságot keletkeztető ügyletek várható összegével együtt</t>
  </si>
  <si>
    <t>ezer Ft-ban</t>
  </si>
  <si>
    <t>2027. év</t>
  </si>
  <si>
    <t xml:space="preserve">A fennálló összegből tárgyévben esedékes tőketartozás </t>
  </si>
  <si>
    <t xml:space="preserve">22. melléklet </t>
  </si>
  <si>
    <t xml:space="preserve">A futamidő végéig fennálló összeg </t>
  </si>
  <si>
    <t>Az adósságot keletkeztető ügyletek futamidejének végéig</t>
  </si>
  <si>
    <t xml:space="preserve">Tárgyévi saját bevételek összege </t>
  </si>
  <si>
    <t xml:space="preserve">21. melléklet </t>
  </si>
  <si>
    <t xml:space="preserve">23. melléklet </t>
  </si>
  <si>
    <t xml:space="preserve">2020. év után </t>
  </si>
  <si>
    <t xml:space="preserve">19. melléklet </t>
  </si>
  <si>
    <t xml:space="preserve">20. melléklet </t>
  </si>
  <si>
    <t xml:space="preserve">a közvetett támogatások 2016. évi tervezett összegéről </t>
  </si>
  <si>
    <t>25. mellélet</t>
  </si>
  <si>
    <t xml:space="preserve">26. számú melléklet </t>
  </si>
  <si>
    <t xml:space="preserve">2018. év </t>
  </si>
  <si>
    <t>Hitelintézetek által, származékos műveletek különbözeteként az Államadósság Kezelő Központ Zrt.-nél elhelyezett fedezeti betétek, és azok összege</t>
  </si>
  <si>
    <t>Hitel törlesztés:</t>
  </si>
  <si>
    <t>2016 évben felvett  1,0 Mrd  adósságmegújító hitel visszafizetése</t>
  </si>
  <si>
    <t>2016 évben felvett  1,5 Mrd fejlesztési hitel kamata</t>
  </si>
  <si>
    <t>2016 évben felvett  1,5 Mrd fejlesztési hitel visszafizetése</t>
  </si>
  <si>
    <t>2016 évben felvett  1,0 Mrd  adósságmegújító hitel kamata</t>
  </si>
  <si>
    <t>Tulajdonosi bevételek</t>
  </si>
  <si>
    <t>Helyi adók  (B34-ből,B35-ből)</t>
  </si>
  <si>
    <t>Tulajdonosi bevételek (B404)</t>
  </si>
  <si>
    <t>Díjak, pótlékok, bírságok, Települési adók  (B355-ből, B36)</t>
  </si>
  <si>
    <t>Részesedések értékesítése</t>
  </si>
  <si>
    <t>Privatizációból származó bevétel</t>
  </si>
  <si>
    <t>Garancia és kezességvállalással kapcsolatos megtérülés</t>
  </si>
  <si>
    <t>Tárgyi eszk., immat. jószág, részvény, részesedés ért. származó bev. (B51-52-53)</t>
  </si>
  <si>
    <t xml:space="preserve">   előző évi működ.kölcsön</t>
  </si>
  <si>
    <t>Saját bevételek  50%-a</t>
  </si>
  <si>
    <t>Az önkormányzat saját bevételeinek és az adósságot keletkeztető ügyleteiből eredő fizetési kötelezettségének bemutatása*                              ezer Ft</t>
  </si>
  <si>
    <t xml:space="preserve">   1 ,0     Mrd kölcsön </t>
  </si>
  <si>
    <t xml:space="preserve">   1,5    Mrd fejlesztési kölcsön</t>
  </si>
  <si>
    <t>27.melléklet</t>
  </si>
  <si>
    <t xml:space="preserve">Helyi adóból és települési adóból származó bevétel </t>
  </si>
  <si>
    <t>Díjak, pótlékok, bírságok</t>
  </si>
  <si>
    <t>Belterületi utak építése</t>
  </si>
  <si>
    <t>Katolikus temető kerítés építése</t>
  </si>
  <si>
    <t>Villanyhálózat bővítés</t>
  </si>
  <si>
    <t>Csapadékvíz elvezetés</t>
  </si>
  <si>
    <t>Lévai utcai tagóvoda bővítés és felújítása</t>
  </si>
  <si>
    <t>Széchenyi téri óvoda bővítés és felújítása</t>
  </si>
  <si>
    <t>Ingatlanok vásárlása városrendezési feladatokhoz (591 969 Ft-ból)</t>
  </si>
  <si>
    <t>Adósságmegújítás változatlan ügyletérték mellett</t>
  </si>
  <si>
    <r>
      <t xml:space="preserve">Helyi adónál biztosított </t>
    </r>
    <r>
      <rPr>
        <b/>
        <u val="single"/>
        <sz val="8"/>
        <rFont val="Arial CE"/>
        <family val="0"/>
      </rPr>
      <t>kedvezmény</t>
    </r>
    <r>
      <rPr>
        <b/>
        <sz val="8"/>
        <rFont val="Arial CE"/>
        <family val="0"/>
      </rPr>
      <t xml:space="preserve"> összege</t>
    </r>
  </si>
  <si>
    <r>
      <t xml:space="preserve">Helyi adónál biztosított </t>
    </r>
    <r>
      <rPr>
        <b/>
        <u val="single"/>
        <sz val="8"/>
        <rFont val="Arial CE"/>
        <family val="0"/>
      </rPr>
      <t>mentesség</t>
    </r>
    <r>
      <rPr>
        <b/>
        <sz val="8"/>
        <rFont val="Arial CE"/>
        <family val="0"/>
      </rPr>
      <t xml:space="preserve"> összege</t>
    </r>
  </si>
  <si>
    <t xml:space="preserve"> - Az 1991. évi LXXXII. Tv. 8. § alapján a környezetvédelmi berendezésekre adható kedvezmény.</t>
  </si>
  <si>
    <t xml:space="preserve"> - Az 1991. évi LXXXII. Tv. 5. § (a) pontja alapján költségvetési szerv mentessége </t>
  </si>
  <si>
    <t xml:space="preserve">                                            (f) pontja alapján a mozgáskorlátozottakat megillető mentesség.</t>
  </si>
  <si>
    <t xml:space="preserve">                                     2. § (4) bekezdése alapján mentes bejelentési kötelezettség</t>
  </si>
  <si>
    <t xml:space="preserve">                                     4. § (4) bekezdése alapján mentes lopás miatt rendőrségi igazolás</t>
  </si>
  <si>
    <t>Az 1990. évi C. Tv 3. § (2) bekezdése alapján Társ. Szerv. Alapítvány, ha társasági adófizetése nincs</t>
  </si>
  <si>
    <t>Kedvezményesen bérbeadott helyiség</t>
  </si>
  <si>
    <t>Térítésmentesen bérbeadott, használatba adott helyiségek, közterületek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</si>
  <si>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</si>
  <si>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</si>
  <si>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</si>
  <si>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</si>
  <si>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</si>
  <si>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</si>
  <si>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</si>
  <si>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</si>
  <si>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</si>
  <si>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</si>
  <si>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</si>
  <si>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</si>
  <si>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</si>
  <si>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</si>
  <si>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</si>
  <si>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</si>
  <si>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</si>
  <si>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</si>
  <si>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</si>
  <si>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</si>
  <si>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</si>
  <si>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</si>
  <si>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</si>
  <si>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</si>
  <si>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Óvodai, iskolai, bölcsődei étkezés térítési díjának támogatása 104051 cofog alapján</t>
  </si>
  <si>
    <t>KEOP-5.0./A/12-2013-0241</t>
  </si>
  <si>
    <t>Közvilágítás korszeűsítése Veresegyházon</t>
  </si>
  <si>
    <t>VERESEGYHÁZ VÁROS ÖNKORMÁNYZATA Mindösszesen</t>
  </si>
  <si>
    <t>2016.évi  előirányzat-felhasználási ütemterv</t>
  </si>
  <si>
    <t>24.1. melléklet</t>
  </si>
  <si>
    <t>adatok ezer Ft-ban</t>
  </si>
  <si>
    <t>B E V É T E L E K</t>
  </si>
  <si>
    <t>2016.TERV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</si>
  <si>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</si>
  <si>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</si>
  <si>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</si>
  <si>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</si>
  <si>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</si>
  <si>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</si>
  <si>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</si>
  <si>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</si>
  <si>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</si>
  <si>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</si>
  <si>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</si>
  <si>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</si>
  <si>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eredeti</t>
  </si>
  <si>
    <t>B1</t>
  </si>
  <si>
    <t>Műk.célú tám. államh. belülről</t>
  </si>
  <si>
    <t>B3</t>
  </si>
  <si>
    <t>Közhatalmi bevételek</t>
  </si>
  <si>
    <t>B4</t>
  </si>
  <si>
    <t>Működési bevételek</t>
  </si>
  <si>
    <t>B6</t>
  </si>
  <si>
    <t>Műk.célú átvett pénzeszközök</t>
  </si>
  <si>
    <t>A</t>
  </si>
  <si>
    <t>Műk. kv.bevételek összesen:</t>
  </si>
  <si>
    <t>B2</t>
  </si>
  <si>
    <t>Felhalm.c. tám.államh.belülről</t>
  </si>
  <si>
    <t>B5</t>
  </si>
  <si>
    <t>Felhalm. Bevételek</t>
  </si>
  <si>
    <t>B7</t>
  </si>
  <si>
    <t>Felhalm.c. átvett pénzeszközök</t>
  </si>
  <si>
    <t>B</t>
  </si>
  <si>
    <t>Felhalm.kv. Bevételek</t>
  </si>
  <si>
    <t>C</t>
  </si>
  <si>
    <t>Költségvetési bevételek</t>
  </si>
  <si>
    <t>D (B8)</t>
  </si>
  <si>
    <t>Finanszírozási bevételek</t>
  </si>
  <si>
    <t>B813</t>
  </si>
  <si>
    <t>ebből: Maradvány igénybev.</t>
  </si>
  <si>
    <t>E</t>
  </si>
  <si>
    <t>Bevételek (C+D)</t>
  </si>
  <si>
    <t>K I A D Á S O K</t>
  </si>
  <si>
    <t>K1</t>
  </si>
  <si>
    <t>Személyi juttatások</t>
  </si>
  <si>
    <t>K2</t>
  </si>
  <si>
    <t>Munkaadót terhelő j. és szoc. h.adó</t>
  </si>
  <si>
    <t>K3</t>
  </si>
  <si>
    <t>Dologi kiadások</t>
  </si>
  <si>
    <t>K4</t>
  </si>
  <si>
    <t>Ellátottak pénzbeli juttatásai</t>
  </si>
  <si>
    <t>K5</t>
  </si>
  <si>
    <t>Egyéb műk.célú kiadások</t>
  </si>
  <si>
    <t>ebből: Általános tartalék</t>
  </si>
  <si>
    <t>ebből: Céltartalék</t>
  </si>
  <si>
    <t>Műk. Kv. Kiadások</t>
  </si>
  <si>
    <t>K6</t>
  </si>
  <si>
    <t>Beruházáok</t>
  </si>
  <si>
    <t>K7</t>
  </si>
  <si>
    <t>Felújítások</t>
  </si>
  <si>
    <t>K8</t>
  </si>
  <si>
    <t>Egyéb felhalm.c.kiadások</t>
  </si>
  <si>
    <t>Felhalm.kv. Kiadások</t>
  </si>
  <si>
    <t>Költségvetési kiadások</t>
  </si>
  <si>
    <t>D (K9)</t>
  </si>
  <si>
    <t>Finanszírozási kiadások</t>
  </si>
  <si>
    <t>Kiadások (C+D)</t>
  </si>
  <si>
    <t>Maradvány (bev.-kiad.)</t>
  </si>
  <si>
    <t>VERESEGYHÁZ VÁROS ÖNKORMÁNYZATA</t>
  </si>
  <si>
    <t>VERESEGYHÁZ POLGÁRMESTERI HIVATAL</t>
  </si>
  <si>
    <t>GAZDASÁGI MŰSZAKI ELLÁTÓ SZERVEZET</t>
  </si>
  <si>
    <t>KÉZ A KÉZBEN ÓVODA</t>
  </si>
  <si>
    <t>MESELIGET VÁROSI ÖNKORMÁNYZATI BÖLCSŐDE</t>
  </si>
  <si>
    <t>KÖLCSEY FERENC VÁROSI KÖNYVTÁR</t>
  </si>
  <si>
    <t>VÁCI MIHÁLY MŰVELŐDÉSI HÁZ</t>
  </si>
  <si>
    <t>VERESEGYHÁZI MEDVEOTTHON</t>
  </si>
  <si>
    <t>VERESEGYHÁZ VÁROS IDŐSEK OTTHONA</t>
  </si>
  <si>
    <t>24. melléklet</t>
  </si>
  <si>
    <t>24.2. melléklet</t>
  </si>
  <si>
    <t>24.3. melléklet</t>
  </si>
  <si>
    <t>24.4. melléklet</t>
  </si>
  <si>
    <t>24.5. melléklet</t>
  </si>
  <si>
    <t>24.6. melléklet</t>
  </si>
  <si>
    <t>24.7. melléklet</t>
  </si>
  <si>
    <t>24.8. melléklet</t>
  </si>
  <si>
    <t>24.9. melléklet</t>
  </si>
  <si>
    <t>28.melléklet</t>
  </si>
  <si>
    <t>Költségvetési szervek engedélyezett létszáma 2016. évre vonatkozóan</t>
  </si>
  <si>
    <t>Költségvetési szerv</t>
  </si>
  <si>
    <t xml:space="preserve">Engedélyezett létszám 
(fő) </t>
  </si>
  <si>
    <t xml:space="preserve">Munkajogi létszám 
(fő) </t>
  </si>
  <si>
    <t xml:space="preserve">Induló létszám 
(fő) </t>
  </si>
  <si>
    <t>Álláshelyek számából</t>
  </si>
  <si>
    <t>főállású dolgozó</t>
  </si>
  <si>
    <t>rész-foglalkoztatott</t>
  </si>
  <si>
    <t>Veresegyházi Polgármesteri Hivatal</t>
  </si>
  <si>
    <t>Veresegyház Város Önkormányzata</t>
  </si>
  <si>
    <t>Meseliget Városi Önkormányzati Bölcsöde</t>
  </si>
  <si>
    <t>Kéz a Kézben Óvoda</t>
  </si>
  <si>
    <t>Gazdasági Műszaki Ellátó Szervezet</t>
  </si>
  <si>
    <t>Váci Mihály Művelődési Ház</t>
  </si>
  <si>
    <t>Kölcsey Ferenc Városi Könyvtár</t>
  </si>
  <si>
    <t>Veresegyházi Medveotthon</t>
  </si>
  <si>
    <t>Idősek Otthona</t>
  </si>
  <si>
    <t>Kitöltési segédlet:</t>
  </si>
  <si>
    <t>Álláshelyek száma: Tartalmazza a ténylegesen betöltött és üres álláshelyek számát.</t>
  </si>
  <si>
    <t>A részmunkaidőben foglalkoztatott dolgozói létszámot át kell számítani napi 8 órás foglalkoztatásra.</t>
  </si>
  <si>
    <t xml:space="preserve">(Ide kell beszámítani a GYED-ben, GYES-ben részesülő dolgozói létszámot  is, de a helyettesítésükre </t>
  </si>
  <si>
    <t>felvett dolgozói létszámot nem)</t>
  </si>
  <si>
    <t>Munkajogi létszám: Munkaviszonyban álló dolgozók létszámadata</t>
  </si>
  <si>
    <t>Induló létszám: Ténylegesen betöltött álláshelyek száma.</t>
  </si>
  <si>
    <t xml:space="preserve">  </t>
  </si>
  <si>
    <t>Közfoglalkoztatottak engedelyezett létszáma 2016. évre vonatkozóan</t>
  </si>
  <si>
    <t>29.melléklet</t>
  </si>
  <si>
    <t xml:space="preserve">Engedélyezett létszám (fő) </t>
  </si>
  <si>
    <t xml:space="preserve">4 órás </t>
  </si>
  <si>
    <t xml:space="preserve">6 órás </t>
  </si>
  <si>
    <t xml:space="preserve">8 órás </t>
  </si>
  <si>
    <t>GAMESZ</t>
  </si>
  <si>
    <t>30.sz melléklet</t>
  </si>
  <si>
    <t>átadás ideje</t>
  </si>
  <si>
    <t>kölcsönvevő</t>
  </si>
  <si>
    <t>adott (nyitó)            hitel-kölcsön   összege</t>
  </si>
  <si>
    <t>megjegyzés</t>
  </si>
  <si>
    <t>visszafizetés  várható ideje</t>
  </si>
  <si>
    <t>(részlet)               visszafizetés                        napja</t>
  </si>
  <si>
    <t>2015.évben visszafiz</t>
  </si>
  <si>
    <t>hitel-kölcsön állománya          Ft-ban</t>
  </si>
  <si>
    <t>2009-2012</t>
  </si>
  <si>
    <t>MISSZIÓ eü Közp</t>
  </si>
  <si>
    <t>tagi kölcsön</t>
  </si>
  <si>
    <t>értékvesztés</t>
  </si>
  <si>
    <t>önk.többs.             egyéb váll</t>
  </si>
  <si>
    <t>2007.</t>
  </si>
  <si>
    <t>Kollcsiter Zoltán</t>
  </si>
  <si>
    <t>kezességvállalás</t>
  </si>
  <si>
    <t>Takarékszövetekezet</t>
  </si>
  <si>
    <t>2015.05.04  2015.08.24</t>
  </si>
  <si>
    <t>háztartás</t>
  </si>
  <si>
    <t>Polgár Mónika</t>
  </si>
  <si>
    <t>Juhász László</t>
  </si>
  <si>
    <t>kölcsön</t>
  </si>
  <si>
    <t>2008-2012</t>
  </si>
  <si>
    <t>Református Egyház</t>
  </si>
  <si>
    <t>non profit</t>
  </si>
  <si>
    <t xml:space="preserve">Kőrösik Bt </t>
  </si>
  <si>
    <t>értékvesztés  visszaírva</t>
  </si>
  <si>
    <t>nem önk.            egyéb váll</t>
  </si>
  <si>
    <t>Holl András</t>
  </si>
  <si>
    <t>Takaréskszövetkezet</t>
  </si>
  <si>
    <t>Novusz Immo</t>
  </si>
  <si>
    <t>Gábor Cs</t>
  </si>
  <si>
    <t>TIGÁZ-DSO</t>
  </si>
  <si>
    <t>fejlesztési kölcsön éven túli</t>
  </si>
  <si>
    <t>Százszorszép u</t>
  </si>
  <si>
    <t>2013.06.30   2015.06.30</t>
  </si>
  <si>
    <t>FEJLESZTÉSI KÖLCSÖN</t>
  </si>
  <si>
    <t>Dencsi Attila</t>
  </si>
  <si>
    <t>telekvétel miatt</t>
  </si>
  <si>
    <t>10 DB</t>
  </si>
  <si>
    <t>HAJDU Kft</t>
  </si>
  <si>
    <t>meg nem valósult telekvásár</t>
  </si>
  <si>
    <t>2015.nyitó állomány</t>
  </si>
  <si>
    <t>IDEIGLENESEN ÁTADOTT</t>
  </si>
  <si>
    <t>57/2014;128/2014;       241/2014;263/2015</t>
  </si>
  <si>
    <t>141/2014; 263/2015</t>
  </si>
  <si>
    <t>Váckisújfalu Önkormányzat</t>
  </si>
  <si>
    <t>220/2015.</t>
  </si>
  <si>
    <t>2015.11.20   2015.11.28</t>
  </si>
  <si>
    <t>264/2015.Kt.hat</t>
  </si>
  <si>
    <t>Erdőkertes Önkormányzat</t>
  </si>
  <si>
    <t>működési célú visszatérítendő támogatás</t>
  </si>
  <si>
    <t>286/2015. Kt hat</t>
  </si>
  <si>
    <t>31.melléklet</t>
  </si>
  <si>
    <t>felvétel ideje</t>
  </si>
  <si>
    <t>kölcsönadó</t>
  </si>
  <si>
    <t>felvett (nyitó)            hitel-kölcsön   összege</t>
  </si>
  <si>
    <t>kamat</t>
  </si>
  <si>
    <t xml:space="preserve"> 2015.évben visszafizetett összeg</t>
  </si>
  <si>
    <t>hitel-kölcsön állománya   Ft</t>
  </si>
  <si>
    <t>TRAVILL INVEST ZRt</t>
  </si>
  <si>
    <t>8086/2014</t>
  </si>
  <si>
    <t>8085/2014</t>
  </si>
  <si>
    <t>500 MIL</t>
  </si>
  <si>
    <t>150mil</t>
  </si>
  <si>
    <t>110 MIL</t>
  </si>
  <si>
    <t>K&amp;H</t>
  </si>
  <si>
    <t>nyitó állomány</t>
  </si>
  <si>
    <t xml:space="preserve">K &amp; H </t>
  </si>
  <si>
    <t>2015.0.2.03</t>
  </si>
  <si>
    <t>folyószámla hitel egyenlege miatt</t>
  </si>
  <si>
    <t>173/2015 Kt.</t>
  </si>
  <si>
    <t>K &amp; H</t>
  </si>
  <si>
    <t>2015..09.08</t>
  </si>
  <si>
    <t>201/2015 Kt</t>
  </si>
  <si>
    <t>243/2015  Kt</t>
  </si>
  <si>
    <t>243/2015 Kt</t>
  </si>
  <si>
    <t>0591123 fkv</t>
  </si>
  <si>
    <t>likvid h törlesztés</t>
  </si>
  <si>
    <t>05911331 fkv</t>
  </si>
  <si>
    <t>rövid hitel törlesztés</t>
  </si>
  <si>
    <t>0981123 fkv</t>
  </si>
  <si>
    <t>likvid hitel felvétel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</si>
</sst>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[Red]\-#,##0\ "/>
    <numFmt numFmtId="165" formatCode="[$€-2]\ #,##0.00"/>
  </numFmts>
  <fonts count="8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u val="single"/>
      <sz val="8"/>
      <name val="Arial CE"/>
      <family val="0"/>
    </font>
    <font>
      <i/>
      <sz val="8"/>
      <name val="Arial CE"/>
      <family val="0"/>
    </font>
    <font>
      <sz val="7"/>
      <name val="Arial CE"/>
      <family val="0"/>
    </font>
    <font>
      <b/>
      <sz val="7"/>
      <name val="Arial CE"/>
      <family val="0"/>
    </font>
    <font>
      <sz val="7"/>
      <name val="Arial"/>
      <family val="2"/>
    </font>
    <font>
      <b/>
      <u val="single"/>
      <sz val="8"/>
      <name val="Arial CE"/>
      <family val="0"/>
    </font>
    <font>
      <u val="single"/>
      <sz val="10"/>
      <name val="Arial CE"/>
      <family val="0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7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6"/>
      <name val="Arial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7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/>
      <top/>
      <bottom style="hair"/>
    </border>
    <border>
      <left style="hair"/>
      <right style="medium"/>
      <top/>
      <bottom style="hair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medium"/>
      <right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/>
      <top style="hair"/>
      <bottom/>
    </border>
    <border>
      <left style="hair"/>
      <right style="medium"/>
      <top style="hair"/>
      <bottom/>
    </border>
    <border>
      <left style="medium"/>
      <right style="hair"/>
      <top style="hair"/>
      <bottom/>
    </border>
    <border>
      <left style="medium"/>
      <right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 style="hair"/>
      <right style="medium"/>
      <top/>
      <bottom/>
    </border>
    <border>
      <left/>
      <right/>
      <top style="medium"/>
      <bottom style="medium"/>
    </border>
    <border>
      <left style="hair"/>
      <right style="medium"/>
      <top style="hair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 style="medium"/>
      <bottom style="hair"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 style="medium"/>
      <bottom style="thin"/>
    </border>
    <border>
      <left style="hair"/>
      <right style="medium"/>
      <top style="hair"/>
      <bottom style="medium"/>
    </border>
    <border>
      <left style="medium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/>
      <right style="hair"/>
      <top/>
      <bottom style="hair"/>
    </border>
    <border>
      <left style="hair"/>
      <right/>
      <top/>
      <bottom style="hair"/>
    </border>
    <border>
      <left style="thin"/>
      <right/>
      <top/>
      <bottom/>
    </border>
    <border>
      <left/>
      <right style="hair"/>
      <top/>
      <bottom/>
    </border>
    <border>
      <left style="hair"/>
      <right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hair"/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6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8" applyNumberFormat="0" applyAlignment="0" applyProtection="0"/>
    <xf numFmtId="0" fontId="68" fillId="0" borderId="0" applyNumberFormat="0" applyFill="0" applyBorder="0" applyAlignment="0" applyProtection="0"/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6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0" fillId="0" borderId="0" applyFont="0" applyFill="0" applyBorder="0" applyAlignment="0" applyProtection="0"/>
  </cellStyleXfs>
  <cellXfs count="375">
    <xf numFmtId="0" fontId="0" fillId="0" borderId="0" xfId="0" applyAlignment="1">
      <alignment/>
    </xf>
    <xf numFmtId="0" fontId="0" fillId="0" borderId="0" xfId="0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58" applyFont="1" applyBorder="1" applyAlignment="1">
      <alignment horizontal="center" vertical="center"/>
      <protection/>
    </xf>
    <xf numFmtId="0" fontId="9" fillId="0" borderId="10" xfId="58" applyFont="1" applyBorder="1" applyAlignment="1">
      <alignment vertical="center" wrapText="1"/>
      <protection/>
    </xf>
    <xf numFmtId="0" fontId="6" fillId="0" borderId="0" xfId="58" applyAlignment="1">
      <alignment vertical="center" wrapText="1"/>
      <protection/>
    </xf>
    <xf numFmtId="0" fontId="10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1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6" fillId="0" borderId="0" xfId="58" applyAlignment="1">
      <alignment horizontal="left" vertical="center" wrapText="1"/>
      <protection/>
    </xf>
    <xf numFmtId="0" fontId="12" fillId="0" borderId="10" xfId="58" applyFont="1" applyBorder="1" applyAlignment="1">
      <alignment horizontal="center" vertical="center"/>
      <protection/>
    </xf>
    <xf numFmtId="0" fontId="11" fillId="0" borderId="10" xfId="58" applyFont="1" applyBorder="1" applyAlignment="1">
      <alignment vertical="center" wrapText="1"/>
      <protection/>
    </xf>
    <xf numFmtId="0" fontId="11" fillId="0" borderId="0" xfId="0" applyFont="1" applyAlignment="1">
      <alignment/>
    </xf>
    <xf numFmtId="3" fontId="13" fillId="0" borderId="0" xfId="0" applyNumberFormat="1" applyFont="1" applyAlignment="1">
      <alignment/>
    </xf>
    <xf numFmtId="3" fontId="13" fillId="0" borderId="0" xfId="0" applyNumberFormat="1" applyFont="1" applyAlignment="1">
      <alignment horizontal="right"/>
    </xf>
    <xf numFmtId="3" fontId="14" fillId="0" borderId="10" xfId="0" applyNumberFormat="1" applyFont="1" applyBorder="1" applyAlignment="1">
      <alignment horizontal="center"/>
    </xf>
    <xf numFmtId="3" fontId="14" fillId="0" borderId="10" xfId="0" applyNumberFormat="1" applyFont="1" applyFill="1" applyBorder="1" applyAlignment="1">
      <alignment horizontal="center"/>
    </xf>
    <xf numFmtId="3" fontId="13" fillId="0" borderId="10" xfId="0" applyNumberFormat="1" applyFont="1" applyBorder="1" applyAlignment="1">
      <alignment/>
    </xf>
    <xf numFmtId="3" fontId="14" fillId="33" borderId="10" xfId="0" applyNumberFormat="1" applyFont="1" applyFill="1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6" fillId="0" borderId="10" xfId="0" applyFont="1" applyBorder="1" applyAlignment="1">
      <alignment vertical="center" wrapText="1"/>
    </xf>
    <xf numFmtId="3" fontId="16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7" fillId="0" borderId="10" xfId="0" applyFont="1" applyBorder="1" applyAlignment="1">
      <alignment vertical="center" wrapText="1"/>
    </xf>
    <xf numFmtId="3" fontId="17" fillId="0" borderId="10" xfId="0" applyNumberFormat="1" applyFont="1" applyBorder="1" applyAlignment="1">
      <alignment vertical="center"/>
    </xf>
    <xf numFmtId="3" fontId="18" fillId="0" borderId="1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3" fontId="12" fillId="0" borderId="10" xfId="58" applyNumberFormat="1" applyFont="1" applyBorder="1" applyAlignment="1">
      <alignment horizontal="center" vertical="center" wrapText="1"/>
      <protection/>
    </xf>
    <xf numFmtId="3" fontId="10" fillId="0" borderId="10" xfId="0" applyNumberFormat="1" applyFont="1" applyBorder="1" applyAlignment="1">
      <alignment horizontal="center" vertical="center" wrapText="1"/>
    </xf>
    <xf numFmtId="3" fontId="11" fillId="0" borderId="0" xfId="58" applyNumberFormat="1" applyFont="1" applyAlignment="1">
      <alignment horizontal="left" vertical="center" wrapText="1"/>
      <protection/>
    </xf>
    <xf numFmtId="3" fontId="11" fillId="0" borderId="0" xfId="58" applyNumberFormat="1" applyFont="1" applyAlignment="1">
      <alignment horizontal="right" vertical="center"/>
      <protection/>
    </xf>
    <xf numFmtId="0" fontId="6" fillId="0" borderId="0" xfId="58" applyAlignment="1">
      <alignment vertical="center"/>
      <protection/>
    </xf>
    <xf numFmtId="0" fontId="11" fillId="0" borderId="10" xfId="58" applyFont="1" applyBorder="1" applyAlignment="1">
      <alignment vertical="center"/>
      <protection/>
    </xf>
    <xf numFmtId="3" fontId="11" fillId="0" borderId="10" xfId="58" applyNumberFormat="1" applyFont="1" applyBorder="1" applyAlignment="1">
      <alignment vertical="center"/>
      <protection/>
    </xf>
    <xf numFmtId="0" fontId="11" fillId="0" borderId="10" xfId="58" applyFont="1" applyBorder="1" applyAlignment="1">
      <alignment vertical="center"/>
      <protection/>
    </xf>
    <xf numFmtId="3" fontId="12" fillId="0" borderId="10" xfId="58" applyNumberFormat="1" applyFont="1" applyBorder="1" applyAlignment="1">
      <alignment vertical="center"/>
      <protection/>
    </xf>
    <xf numFmtId="0" fontId="8" fillId="0" borderId="0" xfId="58" applyFont="1" applyAlignment="1">
      <alignment vertical="center"/>
      <protection/>
    </xf>
    <xf numFmtId="3" fontId="11" fillId="0" borderId="0" xfId="58" applyNumberFormat="1" applyFont="1" applyAlignment="1">
      <alignment vertical="center"/>
      <protection/>
    </xf>
    <xf numFmtId="0" fontId="6" fillId="0" borderId="0" xfId="58" applyAlignment="1">
      <alignment horizontal="center" vertical="center"/>
      <protection/>
    </xf>
    <xf numFmtId="3" fontId="11" fillId="0" borderId="0" xfId="58" applyNumberFormat="1" applyFont="1" applyAlignment="1">
      <alignment horizontal="center" vertical="center"/>
      <protection/>
    </xf>
    <xf numFmtId="3" fontId="11" fillId="0" borderId="10" xfId="58" applyNumberFormat="1" applyFont="1" applyBorder="1" applyAlignment="1">
      <alignment horizontal="right" vertical="center"/>
      <protection/>
    </xf>
    <xf numFmtId="3" fontId="12" fillId="0" borderId="10" xfId="58" applyNumberFormat="1" applyFont="1" applyBorder="1" applyAlignment="1">
      <alignment horizontal="right" vertical="center"/>
      <protection/>
    </xf>
    <xf numFmtId="3" fontId="4" fillId="0" borderId="0" xfId="0" applyNumberFormat="1" applyFont="1" applyAlignment="1">
      <alignment horizontal="right" vertical="center"/>
    </xf>
    <xf numFmtId="3" fontId="10" fillId="0" borderId="10" xfId="0" applyNumberFormat="1" applyFont="1" applyBorder="1" applyAlignment="1">
      <alignment horizontal="center" vertical="center"/>
    </xf>
    <xf numFmtId="0" fontId="19" fillId="0" borderId="10" xfId="58" applyFont="1" applyBorder="1" applyAlignment="1">
      <alignment vertical="center" wrapText="1"/>
      <protection/>
    </xf>
    <xf numFmtId="3" fontId="19" fillId="0" borderId="10" xfId="58" applyNumberFormat="1" applyFont="1" applyBorder="1" applyAlignment="1">
      <alignment horizontal="right" vertical="center"/>
      <protection/>
    </xf>
    <xf numFmtId="0" fontId="12" fillId="0" borderId="10" xfId="58" applyFont="1" applyBorder="1" applyAlignment="1">
      <alignment vertical="center"/>
      <protection/>
    </xf>
    <xf numFmtId="3" fontId="10" fillId="0" borderId="0" xfId="0" applyNumberFormat="1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6" fillId="0" borderId="10" xfId="0" applyFont="1" applyBorder="1" applyAlignment="1">
      <alignment vertical="center"/>
    </xf>
    <xf numFmtId="0" fontId="0" fillId="0" borderId="0" xfId="0" applyFill="1" applyAlignment="1">
      <alignment/>
    </xf>
    <xf numFmtId="0" fontId="4" fillId="0" borderId="11" xfId="0" applyFont="1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21" fillId="0" borderId="0" xfId="0" applyFont="1" applyFill="1" applyBorder="1" applyAlignment="1">
      <alignment vertical="top" wrapText="1"/>
    </xf>
    <xf numFmtId="3" fontId="1" fillId="0" borderId="10" xfId="0" applyNumberFormat="1" applyFont="1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3" fontId="0" fillId="0" borderId="10" xfId="0" applyNumberFormat="1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2" fillId="0" borderId="0" xfId="55" applyFont="1" applyFill="1" applyBorder="1" applyAlignment="1">
      <alignment horizontal="left" vertical="center"/>
      <protection/>
    </xf>
    <xf numFmtId="0" fontId="22" fillId="0" borderId="0" xfId="55" applyFont="1" applyFill="1" applyBorder="1" applyAlignment="1">
      <alignment vertical="center"/>
      <protection/>
    </xf>
    <xf numFmtId="0" fontId="22" fillId="0" borderId="0" xfId="55" applyFont="1" applyFill="1" applyBorder="1" applyAlignment="1">
      <alignment horizontal="right" vertical="center"/>
      <protection/>
    </xf>
    <xf numFmtId="0" fontId="23" fillId="0" borderId="0" xfId="55" applyFont="1" applyFill="1" applyBorder="1" applyAlignment="1">
      <alignment horizontal="left" vertical="center"/>
      <protection/>
    </xf>
    <xf numFmtId="3" fontId="73" fillId="0" borderId="0" xfId="55" applyNumberFormat="1" applyFont="1" applyFill="1" applyAlignment="1">
      <alignment vertical="center"/>
      <protection/>
    </xf>
    <xf numFmtId="3" fontId="74" fillId="0" borderId="0" xfId="55" applyNumberFormat="1" applyFont="1" applyFill="1" applyAlignment="1">
      <alignment horizontal="right" vertical="center"/>
      <protection/>
    </xf>
    <xf numFmtId="3" fontId="24" fillId="0" borderId="12" xfId="42" applyNumberFormat="1" applyFont="1" applyFill="1" applyBorder="1" applyAlignment="1">
      <alignment horizontal="center" vertical="center"/>
    </xf>
    <xf numFmtId="3" fontId="24" fillId="0" borderId="13" xfId="42" applyNumberFormat="1" applyFont="1" applyFill="1" applyBorder="1" applyAlignment="1">
      <alignment horizontal="center" vertical="center"/>
    </xf>
    <xf numFmtId="0" fontId="19" fillId="0" borderId="14" xfId="55" applyFont="1" applyFill="1" applyBorder="1" applyAlignment="1">
      <alignment horizontal="left" vertical="center"/>
      <protection/>
    </xf>
    <xf numFmtId="0" fontId="19" fillId="0" borderId="15" xfId="55" applyFont="1" applyFill="1" applyBorder="1" applyAlignment="1">
      <alignment horizontal="left" vertical="center"/>
      <protection/>
    </xf>
    <xf numFmtId="164" fontId="19" fillId="0" borderId="16" xfId="42" applyNumberFormat="1" applyFont="1" applyFill="1" applyBorder="1" applyAlignment="1">
      <alignment horizontal="right" vertical="center"/>
    </xf>
    <xf numFmtId="164" fontId="19" fillId="0" borderId="15" xfId="42" applyNumberFormat="1" applyFont="1" applyFill="1" applyBorder="1" applyAlignment="1">
      <alignment horizontal="right" vertical="center"/>
    </xf>
    <xf numFmtId="164" fontId="19" fillId="0" borderId="17" xfId="42" applyNumberFormat="1" applyFont="1" applyFill="1" applyBorder="1" applyAlignment="1">
      <alignment horizontal="right" vertical="center"/>
    </xf>
    <xf numFmtId="0" fontId="19" fillId="0" borderId="18" xfId="55" applyFont="1" applyFill="1" applyBorder="1" applyAlignment="1">
      <alignment horizontal="left" vertical="center"/>
      <protection/>
    </xf>
    <xf numFmtId="0" fontId="19" fillId="0" borderId="19" xfId="55" applyFont="1" applyFill="1" applyBorder="1" applyAlignment="1">
      <alignment horizontal="left" vertical="center"/>
      <protection/>
    </xf>
    <xf numFmtId="164" fontId="19" fillId="0" borderId="20" xfId="42" applyNumberFormat="1" applyFont="1" applyFill="1" applyBorder="1" applyAlignment="1">
      <alignment horizontal="right" vertical="center"/>
    </xf>
    <xf numFmtId="164" fontId="19" fillId="0" borderId="19" xfId="42" applyNumberFormat="1" applyFont="1" applyFill="1" applyBorder="1" applyAlignment="1">
      <alignment horizontal="right" vertical="center"/>
    </xf>
    <xf numFmtId="0" fontId="27" fillId="0" borderId="18" xfId="55" applyFont="1" applyFill="1" applyBorder="1" applyAlignment="1">
      <alignment horizontal="left" vertical="center"/>
      <protection/>
    </xf>
    <xf numFmtId="0" fontId="27" fillId="0" borderId="19" xfId="55" applyFont="1" applyFill="1" applyBorder="1" applyAlignment="1">
      <alignment horizontal="left" vertical="center"/>
      <protection/>
    </xf>
    <xf numFmtId="164" fontId="27" fillId="0" borderId="20" xfId="42" applyNumberFormat="1" applyFont="1" applyFill="1" applyBorder="1" applyAlignment="1">
      <alignment horizontal="right" vertical="center"/>
    </xf>
    <xf numFmtId="164" fontId="27" fillId="0" borderId="19" xfId="42" applyNumberFormat="1" applyFont="1" applyFill="1" applyBorder="1" applyAlignment="1">
      <alignment horizontal="right" vertical="center"/>
    </xf>
    <xf numFmtId="164" fontId="27" fillId="0" borderId="21" xfId="42" applyNumberFormat="1" applyFont="1" applyFill="1" applyBorder="1" applyAlignment="1">
      <alignment horizontal="right" vertical="center"/>
    </xf>
    <xf numFmtId="0" fontId="19" fillId="0" borderId="22" xfId="55" applyFont="1" applyFill="1" applyBorder="1" applyAlignment="1">
      <alignment horizontal="left" vertical="center"/>
      <protection/>
    </xf>
    <xf numFmtId="0" fontId="19" fillId="0" borderId="23" xfId="55" applyFont="1" applyFill="1" applyBorder="1" applyAlignment="1">
      <alignment horizontal="left" vertical="center"/>
      <protection/>
    </xf>
    <xf numFmtId="0" fontId="27" fillId="0" borderId="14" xfId="55" applyFont="1" applyFill="1" applyBorder="1" applyAlignment="1">
      <alignment horizontal="left" vertical="center"/>
      <protection/>
    </xf>
    <xf numFmtId="0" fontId="27" fillId="0" borderId="15" xfId="55" applyFont="1" applyFill="1" applyBorder="1" applyAlignment="1">
      <alignment horizontal="left" vertical="center"/>
      <protection/>
    </xf>
    <xf numFmtId="164" fontId="27" fillId="0" borderId="17" xfId="42" applyNumberFormat="1" applyFont="1" applyFill="1" applyBorder="1" applyAlignment="1">
      <alignment horizontal="right" vertical="center"/>
    </xf>
    <xf numFmtId="0" fontId="26" fillId="0" borderId="18" xfId="55" applyFont="1" applyFill="1" applyBorder="1" applyAlignment="1">
      <alignment horizontal="left" vertical="center"/>
      <protection/>
    </xf>
    <xf numFmtId="0" fontId="26" fillId="0" borderId="19" xfId="55" applyFont="1" applyFill="1" applyBorder="1" applyAlignment="1">
      <alignment horizontal="left" vertical="center"/>
      <protection/>
    </xf>
    <xf numFmtId="164" fontId="26" fillId="0" borderId="24" xfId="42" applyNumberFormat="1" applyFont="1" applyFill="1" applyBorder="1" applyAlignment="1">
      <alignment horizontal="right" vertical="center"/>
    </xf>
    <xf numFmtId="164" fontId="26" fillId="0" borderId="23" xfId="42" applyNumberFormat="1" applyFont="1" applyFill="1" applyBorder="1" applyAlignment="1">
      <alignment horizontal="right" vertical="center"/>
    </xf>
    <xf numFmtId="164" fontId="26" fillId="0" borderId="17" xfId="42" applyNumberFormat="1" applyFont="1" applyFill="1" applyBorder="1" applyAlignment="1">
      <alignment horizontal="right" vertical="center"/>
    </xf>
    <xf numFmtId="0" fontId="12" fillId="0" borderId="25" xfId="55" applyFont="1" applyFill="1" applyBorder="1" applyAlignment="1">
      <alignment horizontal="left" vertical="center"/>
      <protection/>
    </xf>
    <xf numFmtId="0" fontId="12" fillId="0" borderId="26" xfId="55" applyFont="1" applyFill="1" applyBorder="1" applyAlignment="1">
      <alignment horizontal="left" vertical="center"/>
      <protection/>
    </xf>
    <xf numFmtId="164" fontId="12" fillId="0" borderId="27" xfId="42" applyNumberFormat="1" applyFont="1" applyFill="1" applyBorder="1" applyAlignment="1">
      <alignment horizontal="right" vertical="center"/>
    </xf>
    <xf numFmtId="164" fontId="12" fillId="0" borderId="28" xfId="42" applyNumberFormat="1" applyFont="1" applyFill="1" applyBorder="1" applyAlignment="1">
      <alignment horizontal="right" vertical="center"/>
    </xf>
    <xf numFmtId="0" fontId="11" fillId="0" borderId="29" xfId="55" applyFont="1" applyFill="1" applyBorder="1" applyAlignment="1">
      <alignment horizontal="left" vertical="center"/>
      <protection/>
    </xf>
    <xf numFmtId="0" fontId="25" fillId="0" borderId="30" xfId="55" applyFont="1" applyFill="1" applyBorder="1" applyAlignment="1">
      <alignment horizontal="center" vertical="center"/>
      <protection/>
    </xf>
    <xf numFmtId="0" fontId="26" fillId="0" borderId="31" xfId="55" applyFont="1" applyFill="1" applyBorder="1" applyAlignment="1">
      <alignment horizontal="left" vertical="center"/>
      <protection/>
    </xf>
    <xf numFmtId="0" fontId="26" fillId="0" borderId="32" xfId="55" applyFont="1" applyFill="1" applyBorder="1" applyAlignment="1">
      <alignment horizontal="left" vertical="center"/>
      <protection/>
    </xf>
    <xf numFmtId="0" fontId="19" fillId="0" borderId="31" xfId="55" applyFont="1" applyFill="1" applyBorder="1" applyAlignment="1">
      <alignment horizontal="left" vertical="center"/>
      <protection/>
    </xf>
    <xf numFmtId="0" fontId="19" fillId="0" borderId="32" xfId="55" applyFont="1" applyFill="1" applyBorder="1" applyAlignment="1">
      <alignment horizontal="left" vertical="center"/>
      <protection/>
    </xf>
    <xf numFmtId="0" fontId="75" fillId="0" borderId="25" xfId="55" applyFont="1" applyFill="1" applyBorder="1" applyAlignment="1">
      <alignment horizontal="left" vertical="center"/>
      <protection/>
    </xf>
    <xf numFmtId="0" fontId="75" fillId="0" borderId="26" xfId="55" applyFont="1" applyFill="1" applyBorder="1" applyAlignment="1">
      <alignment horizontal="left" vertical="center"/>
      <protection/>
    </xf>
    <xf numFmtId="164" fontId="12" fillId="0" borderId="26" xfId="42" applyNumberFormat="1" applyFont="1" applyFill="1" applyBorder="1" applyAlignment="1">
      <alignment horizontal="right" vertical="center"/>
    </xf>
    <xf numFmtId="0" fontId="75" fillId="0" borderId="27" xfId="55" applyFont="1" applyFill="1" applyBorder="1" applyAlignment="1">
      <alignment vertical="center"/>
      <protection/>
    </xf>
    <xf numFmtId="0" fontId="75" fillId="0" borderId="33" xfId="55" applyFont="1" applyFill="1" applyBorder="1" applyAlignment="1">
      <alignment vertical="center"/>
      <protection/>
    </xf>
    <xf numFmtId="0" fontId="75" fillId="34" borderId="27" xfId="55" applyFont="1" applyFill="1" applyBorder="1" applyAlignment="1">
      <alignment vertical="center"/>
      <protection/>
    </xf>
    <xf numFmtId="0" fontId="75" fillId="34" borderId="28" xfId="55" applyFont="1" applyFill="1" applyBorder="1" applyAlignment="1">
      <alignment vertical="center"/>
      <protection/>
    </xf>
    <xf numFmtId="0" fontId="73" fillId="0" borderId="0" xfId="55" applyFont="1" applyFill="1" applyAlignment="1">
      <alignment vertical="center"/>
      <protection/>
    </xf>
    <xf numFmtId="3" fontId="24" fillId="0" borderId="34" xfId="42" applyNumberFormat="1" applyFont="1" applyFill="1" applyBorder="1" applyAlignment="1">
      <alignment horizontal="center" vertical="center"/>
    </xf>
    <xf numFmtId="164" fontId="27" fillId="0" borderId="15" xfId="42" applyNumberFormat="1" applyFont="1" applyFill="1" applyBorder="1" applyAlignment="1">
      <alignment horizontal="right" vertical="center"/>
    </xf>
    <xf numFmtId="164" fontId="26" fillId="0" borderId="32" xfId="42" applyNumberFormat="1" applyFont="1" applyFill="1" applyBorder="1" applyAlignment="1">
      <alignment horizontal="right" vertical="center"/>
    </xf>
    <xf numFmtId="164" fontId="26" fillId="0" borderId="15" xfId="42" applyNumberFormat="1" applyFont="1" applyFill="1" applyBorder="1" applyAlignment="1">
      <alignment horizontal="right" vertical="center"/>
    </xf>
    <xf numFmtId="164" fontId="73" fillId="0" borderId="0" xfId="55" applyNumberFormat="1" applyFont="1" applyFill="1" applyAlignment="1">
      <alignment vertical="center"/>
      <protection/>
    </xf>
    <xf numFmtId="0" fontId="76" fillId="0" borderId="0" xfId="55" applyFont="1" applyFill="1" applyAlignment="1">
      <alignment vertical="center"/>
      <protection/>
    </xf>
    <xf numFmtId="0" fontId="75" fillId="0" borderId="0" xfId="55" applyFont="1" applyFill="1" applyBorder="1" applyAlignment="1">
      <alignment vertical="center"/>
      <protection/>
    </xf>
    <xf numFmtId="164" fontId="11" fillId="0" borderId="35" xfId="42" applyNumberFormat="1" applyFont="1" applyFill="1" applyBorder="1" applyAlignment="1">
      <alignment horizontal="center" vertical="center"/>
    </xf>
    <xf numFmtId="164" fontId="11" fillId="0" borderId="36" xfId="42" applyNumberFormat="1" applyFont="1" applyFill="1" applyBorder="1" applyAlignment="1">
      <alignment horizontal="center" vertical="center"/>
    </xf>
    <xf numFmtId="3" fontId="24" fillId="0" borderId="37" xfId="42" applyNumberFormat="1" applyFont="1" applyFill="1" applyBorder="1" applyAlignment="1">
      <alignment horizontal="center" vertical="center"/>
    </xf>
    <xf numFmtId="164" fontId="19" fillId="0" borderId="38" xfId="42" applyNumberFormat="1" applyFont="1" applyFill="1" applyBorder="1" applyAlignment="1">
      <alignment horizontal="right" vertical="center"/>
    </xf>
    <xf numFmtId="164" fontId="19" fillId="0" borderId="39" xfId="42" applyNumberFormat="1" applyFont="1" applyFill="1" applyBorder="1" applyAlignment="1">
      <alignment horizontal="right" vertical="center"/>
    </xf>
    <xf numFmtId="164" fontId="27" fillId="0" borderId="39" xfId="42" applyNumberFormat="1" applyFont="1" applyFill="1" applyBorder="1" applyAlignment="1">
      <alignment horizontal="right" vertical="center"/>
    </xf>
    <xf numFmtId="164" fontId="26" fillId="0" borderId="40" xfId="42" applyNumberFormat="1" applyFont="1" applyFill="1" applyBorder="1" applyAlignment="1">
      <alignment horizontal="right" vertical="center"/>
    </xf>
    <xf numFmtId="164" fontId="12" fillId="0" borderId="41" xfId="42" applyNumberFormat="1" applyFont="1" applyFill="1" applyBorder="1" applyAlignment="1">
      <alignment horizontal="right" vertical="center"/>
    </xf>
    <xf numFmtId="3" fontId="26" fillId="0" borderId="42" xfId="42" applyNumberFormat="1" applyFont="1" applyFill="1" applyBorder="1" applyAlignment="1">
      <alignment horizontal="center" vertical="center"/>
    </xf>
    <xf numFmtId="164" fontId="26" fillId="0" borderId="39" xfId="42" applyNumberFormat="1" applyFont="1" applyFill="1" applyBorder="1" applyAlignment="1">
      <alignment horizontal="right" vertical="center"/>
    </xf>
    <xf numFmtId="0" fontId="75" fillId="34" borderId="41" xfId="55" applyFont="1" applyFill="1" applyBorder="1" applyAlignment="1">
      <alignment vertical="center"/>
      <protection/>
    </xf>
    <xf numFmtId="3" fontId="24" fillId="0" borderId="43" xfId="42" applyNumberFormat="1" applyFont="1" applyFill="1" applyBorder="1" applyAlignment="1">
      <alignment horizontal="center" vertical="center"/>
    </xf>
    <xf numFmtId="3" fontId="24" fillId="0" borderId="44" xfId="42" applyNumberFormat="1" applyFont="1" applyFill="1" applyBorder="1" applyAlignment="1">
      <alignment horizontal="center" vertical="center"/>
    </xf>
    <xf numFmtId="164" fontId="19" fillId="0" borderId="21" xfId="42" applyNumberFormat="1" applyFont="1" applyFill="1" applyBorder="1" applyAlignment="1">
      <alignment horizontal="right" vertical="center"/>
    </xf>
    <xf numFmtId="164" fontId="26" fillId="0" borderId="45" xfId="42" applyNumberFormat="1" applyFont="1" applyFill="1" applyBorder="1" applyAlignment="1">
      <alignment horizontal="right" vertical="center"/>
    </xf>
    <xf numFmtId="164" fontId="11" fillId="0" borderId="16" xfId="42" applyNumberFormat="1" applyFont="1" applyFill="1" applyBorder="1" applyAlignment="1">
      <alignment horizontal="center" vertical="center"/>
    </xf>
    <xf numFmtId="164" fontId="11" fillId="0" borderId="17" xfId="42" applyNumberFormat="1" applyFont="1" applyFill="1" applyBorder="1" applyAlignment="1">
      <alignment horizontal="center" vertical="center"/>
    </xf>
    <xf numFmtId="164" fontId="11" fillId="0" borderId="15" xfId="42" applyNumberFormat="1" applyFont="1" applyFill="1" applyBorder="1" applyAlignment="1">
      <alignment horizontal="center" vertical="center"/>
    </xf>
    <xf numFmtId="0" fontId="75" fillId="34" borderId="46" xfId="55" applyFont="1" applyFill="1" applyBorder="1" applyAlignment="1">
      <alignment vertical="center"/>
      <protection/>
    </xf>
    <xf numFmtId="0" fontId="75" fillId="34" borderId="47" xfId="55" applyFont="1" applyFill="1" applyBorder="1" applyAlignment="1">
      <alignment vertical="center"/>
      <protection/>
    </xf>
    <xf numFmtId="0" fontId="75" fillId="34" borderId="48" xfId="55" applyFont="1" applyFill="1" applyBorder="1" applyAlignment="1">
      <alignment vertical="center"/>
      <protection/>
    </xf>
    <xf numFmtId="164" fontId="11" fillId="0" borderId="49" xfId="42" applyNumberFormat="1" applyFont="1" applyFill="1" applyBorder="1" applyAlignment="1">
      <alignment horizontal="center" vertical="center"/>
    </xf>
    <xf numFmtId="164" fontId="27" fillId="0" borderId="50" xfId="42" applyNumberFormat="1" applyFont="1" applyFill="1" applyBorder="1" applyAlignment="1">
      <alignment horizontal="right" vertical="center"/>
    </xf>
    <xf numFmtId="0" fontId="75" fillId="34" borderId="26" xfId="55" applyFont="1" applyFill="1" applyBorder="1" applyAlignment="1">
      <alignment vertical="center"/>
      <protection/>
    </xf>
    <xf numFmtId="164" fontId="27" fillId="0" borderId="16" xfId="42" applyNumberFormat="1" applyFont="1" applyFill="1" applyBorder="1" applyAlignment="1">
      <alignment horizontal="right" vertical="center"/>
    </xf>
    <xf numFmtId="164" fontId="26" fillId="0" borderId="51" xfId="42" applyNumberFormat="1" applyFont="1" applyFill="1" applyBorder="1" applyAlignment="1">
      <alignment horizontal="right" vertical="center"/>
    </xf>
    <xf numFmtId="164" fontId="26" fillId="0" borderId="52" xfId="42" applyNumberFormat="1" applyFont="1" applyFill="1" applyBorder="1" applyAlignment="1">
      <alignment horizontal="right" vertical="center"/>
    </xf>
    <xf numFmtId="164" fontId="26" fillId="0" borderId="16" xfId="42" applyNumberFormat="1" applyFont="1" applyFill="1" applyBorder="1" applyAlignment="1">
      <alignment horizontal="right" vertical="center"/>
    </xf>
    <xf numFmtId="164" fontId="27" fillId="0" borderId="53" xfId="42" applyNumberFormat="1" applyFont="1" applyFill="1" applyBorder="1" applyAlignment="1">
      <alignment horizontal="right" vertical="center"/>
    </xf>
    <xf numFmtId="164" fontId="19" fillId="0" borderId="14" xfId="42" applyNumberFormat="1" applyFont="1" applyFill="1" applyBorder="1" applyAlignment="1">
      <alignment horizontal="right" vertical="center"/>
    </xf>
    <xf numFmtId="164" fontId="19" fillId="0" borderId="18" xfId="42" applyNumberFormat="1" applyFont="1" applyFill="1" applyBorder="1" applyAlignment="1">
      <alignment horizontal="right" vertical="center"/>
    </xf>
    <xf numFmtId="164" fontId="27" fillId="0" borderId="18" xfId="42" applyNumberFormat="1" applyFont="1" applyFill="1" applyBorder="1" applyAlignment="1">
      <alignment horizontal="right" vertical="center"/>
    </xf>
    <xf numFmtId="164" fontId="26" fillId="0" borderId="22" xfId="42" applyNumberFormat="1" applyFont="1" applyFill="1" applyBorder="1" applyAlignment="1">
      <alignment horizontal="right" vertical="center"/>
    </xf>
    <xf numFmtId="164" fontId="12" fillId="0" borderId="25" xfId="42" applyNumberFormat="1" applyFont="1" applyFill="1" applyBorder="1" applyAlignment="1">
      <alignment horizontal="right" vertical="center"/>
    </xf>
    <xf numFmtId="3" fontId="26" fillId="0" borderId="29" xfId="42" applyNumberFormat="1" applyFont="1" applyFill="1" applyBorder="1" applyAlignment="1">
      <alignment horizontal="center" vertical="center"/>
    </xf>
    <xf numFmtId="164" fontId="26" fillId="0" borderId="18" xfId="42" applyNumberFormat="1" applyFont="1" applyFill="1" applyBorder="1" applyAlignment="1">
      <alignment horizontal="right" vertical="center"/>
    </xf>
    <xf numFmtId="0" fontId="75" fillId="34" borderId="25" xfId="55" applyFont="1" applyFill="1" applyBorder="1" applyAlignment="1">
      <alignment vertical="center"/>
      <protection/>
    </xf>
    <xf numFmtId="164" fontId="27" fillId="0" borderId="24" xfId="42" applyNumberFormat="1" applyFont="1" applyFill="1" applyBorder="1" applyAlignment="1">
      <alignment horizontal="right" vertical="center"/>
    </xf>
    <xf numFmtId="164" fontId="27" fillId="0" borderId="45" xfId="42" applyNumberFormat="1" applyFont="1" applyFill="1" applyBorder="1" applyAlignment="1">
      <alignment horizontal="right" vertical="center"/>
    </xf>
    <xf numFmtId="164" fontId="27" fillId="0" borderId="23" xfId="42" applyNumberFormat="1" applyFont="1" applyFill="1" applyBorder="1" applyAlignment="1">
      <alignment horizontal="right" vertical="center"/>
    </xf>
    <xf numFmtId="0" fontId="23" fillId="0" borderId="0" xfId="55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3" fontId="4" fillId="0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58" applyFont="1" applyAlignment="1">
      <alignment horizontal="left" vertical="center" wrapText="1"/>
      <protection/>
    </xf>
    <xf numFmtId="0" fontId="5" fillId="0" borderId="0" xfId="58" applyFont="1" applyAlignment="1">
      <alignment horizontal="center" vertical="center"/>
      <protection/>
    </xf>
    <xf numFmtId="0" fontId="1" fillId="0" borderId="0" xfId="0" applyFont="1" applyAlignment="1">
      <alignment horizontal="center" vertical="center" wrapText="1"/>
    </xf>
    <xf numFmtId="0" fontId="6" fillId="0" borderId="0" xfId="58" applyAlignment="1">
      <alignment horizontal="center" vertical="center"/>
      <protection/>
    </xf>
    <xf numFmtId="0" fontId="5" fillId="0" borderId="0" xfId="58" applyFont="1" applyAlignment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22" fillId="0" borderId="0" xfId="55" applyFont="1" applyFill="1" applyBorder="1" applyAlignment="1">
      <alignment horizontal="center" vertical="center"/>
      <protection/>
    </xf>
    <xf numFmtId="0" fontId="22" fillId="0" borderId="0" xfId="55" applyFont="1" applyFill="1" applyBorder="1" applyAlignment="1">
      <alignment horizontal="left" vertical="center"/>
      <protection/>
    </xf>
    <xf numFmtId="0" fontId="24" fillId="0" borderId="54" xfId="55" applyFont="1" applyFill="1" applyBorder="1" applyAlignment="1">
      <alignment horizontal="center" vertical="center"/>
      <protection/>
    </xf>
    <xf numFmtId="0" fontId="24" fillId="0" borderId="55" xfId="55" applyFont="1" applyFill="1" applyBorder="1" applyAlignment="1">
      <alignment horizontal="center" vertical="center"/>
      <protection/>
    </xf>
    <xf numFmtId="0" fontId="25" fillId="0" borderId="56" xfId="55" applyFont="1" applyFill="1" applyBorder="1" applyAlignment="1">
      <alignment horizontal="center" vertical="center"/>
      <protection/>
    </xf>
    <xf numFmtId="0" fontId="25" fillId="0" borderId="57" xfId="55" applyFont="1" applyFill="1" applyBorder="1" applyAlignment="1">
      <alignment horizontal="center" vertical="center"/>
      <protection/>
    </xf>
    <xf numFmtId="3" fontId="26" fillId="0" borderId="54" xfId="42" applyNumberFormat="1" applyFont="1" applyFill="1" applyBorder="1" applyAlignment="1">
      <alignment horizontal="center" vertical="center"/>
    </xf>
    <xf numFmtId="3" fontId="26" fillId="0" borderId="55" xfId="42" applyNumberFormat="1" applyFont="1" applyFill="1" applyBorder="1" applyAlignment="1">
      <alignment horizontal="center" vertical="center"/>
    </xf>
    <xf numFmtId="0" fontId="22" fillId="0" borderId="0" xfId="55" applyFont="1" applyFill="1" applyBorder="1" applyAlignment="1">
      <alignment vertical="center"/>
      <protection/>
    </xf>
    <xf numFmtId="3" fontId="26" fillId="0" borderId="58" xfId="42" applyNumberFormat="1" applyFont="1" applyFill="1" applyBorder="1" applyAlignment="1">
      <alignment horizontal="center" vertical="center"/>
    </xf>
    <xf numFmtId="3" fontId="26" fillId="0" borderId="59" xfId="42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60" xfId="57" applyFont="1" applyBorder="1" applyAlignment="1">
      <alignment horizontal="center" vertical="center"/>
      <protection/>
    </xf>
    <xf numFmtId="0" fontId="10" fillId="0" borderId="62" xfId="57" applyFont="1" applyBorder="1" applyAlignment="1">
      <alignment horizontal="center" vertical="center"/>
      <protection/>
    </xf>
    <xf numFmtId="0" fontId="10" fillId="0" borderId="63" xfId="0" applyFont="1" applyBorder="1" applyAlignment="1">
      <alignment horizontal="center" vertical="center" wrapText="1"/>
    </xf>
    <xf numFmtId="0" fontId="10" fillId="0" borderId="10" xfId="57" applyFont="1" applyBorder="1" applyAlignment="1">
      <alignment horizontal="center" vertical="center" wrapText="1"/>
      <protection/>
    </xf>
    <xf numFmtId="14" fontId="10" fillId="0" borderId="10" xfId="0" applyNumberFormat="1" applyFont="1" applyBorder="1" applyAlignment="1">
      <alignment horizontal="center" vertical="center" wrapText="1"/>
    </xf>
    <xf numFmtId="0" fontId="0" fillId="0" borderId="10" xfId="57" applyFont="1" applyBorder="1" applyAlignment="1">
      <alignment vertical="center"/>
      <protection/>
    </xf>
    <xf numFmtId="0" fontId="4" fillId="0" borderId="10" xfId="0" applyFont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4" fillId="0" borderId="0" xfId="57" applyFont="1" applyAlignment="1">
      <alignment vertical="center"/>
      <protection/>
    </xf>
    <xf numFmtId="0" fontId="4" fillId="0" borderId="0" xfId="0" applyFont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14" fontId="10" fillId="0" borderId="60" xfId="0" applyNumberFormat="1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33" borderId="10" xfId="0" applyFont="1" applyFill="1" applyBorder="1" applyAlignment="1">
      <alignment vertical="center"/>
    </xf>
    <xf numFmtId="14" fontId="48" fillId="0" borderId="0" xfId="56" applyNumberFormat="1" applyFont="1" applyFill="1" applyBorder="1" applyAlignment="1">
      <alignment vertical="center"/>
      <protection/>
    </xf>
    <xf numFmtId="0" fontId="49" fillId="0" borderId="0" xfId="56" applyFont="1" applyFill="1" applyAlignment="1">
      <alignment vertical="center"/>
      <protection/>
    </xf>
    <xf numFmtId="3" fontId="49" fillId="0" borderId="0" xfId="56" applyNumberFormat="1" applyFont="1" applyFill="1" applyAlignment="1">
      <alignment vertical="center"/>
      <protection/>
    </xf>
    <xf numFmtId="0" fontId="49" fillId="0" borderId="0" xfId="56" applyFont="1" applyFill="1" applyAlignment="1">
      <alignment horizontal="left" vertical="center"/>
      <protection/>
    </xf>
    <xf numFmtId="0" fontId="50" fillId="0" borderId="0" xfId="56" applyFont="1" applyFill="1" applyAlignment="1">
      <alignment vertical="center"/>
      <protection/>
    </xf>
    <xf numFmtId="14" fontId="48" fillId="0" borderId="60" xfId="56" applyNumberFormat="1" applyFont="1" applyFill="1" applyBorder="1" applyAlignment="1">
      <alignment vertical="center"/>
      <protection/>
    </xf>
    <xf numFmtId="14" fontId="11" fillId="0" borderId="65" xfId="56" applyNumberFormat="1" applyFont="1" applyFill="1" applyBorder="1" applyAlignment="1">
      <alignment horizontal="center" vertical="center" wrapText="1"/>
      <protection/>
    </xf>
    <xf numFmtId="3" fontId="11" fillId="0" borderId="66" xfId="56" applyNumberFormat="1" applyFont="1" applyFill="1" applyBorder="1" applyAlignment="1">
      <alignment horizontal="center" vertical="center" wrapText="1"/>
      <protection/>
    </xf>
    <xf numFmtId="14" fontId="11" fillId="0" borderId="67" xfId="56" applyNumberFormat="1" applyFont="1" applyFill="1" applyBorder="1" applyAlignment="1">
      <alignment horizontal="center" vertical="center"/>
      <protection/>
    </xf>
    <xf numFmtId="0" fontId="49" fillId="0" borderId="65" xfId="56" applyFont="1" applyFill="1" applyBorder="1" applyAlignment="1">
      <alignment horizontal="center" vertical="center"/>
      <protection/>
    </xf>
    <xf numFmtId="14" fontId="19" fillId="0" borderId="66" xfId="56" applyNumberFormat="1" applyFont="1" applyFill="1" applyBorder="1" applyAlignment="1">
      <alignment horizontal="center" vertical="center" wrapText="1"/>
      <protection/>
    </xf>
    <xf numFmtId="3" fontId="11" fillId="0" borderId="67" xfId="56" applyNumberFormat="1" applyFont="1" applyFill="1" applyBorder="1" applyAlignment="1">
      <alignment horizontal="center" vertical="center" wrapText="1"/>
      <protection/>
    </xf>
    <xf numFmtId="3" fontId="11" fillId="0" borderId="68" xfId="56" applyNumberFormat="1" applyFont="1" applyFill="1" applyBorder="1" applyAlignment="1">
      <alignment vertical="center"/>
      <protection/>
    </xf>
    <xf numFmtId="14" fontId="48" fillId="0" borderId="69" xfId="56" applyNumberFormat="1" applyFont="1" applyFill="1" applyBorder="1" applyAlignment="1">
      <alignment vertical="center"/>
      <protection/>
    </xf>
    <xf numFmtId="14" fontId="11" fillId="0" borderId="70" xfId="56" applyNumberFormat="1" applyFont="1" applyFill="1" applyBorder="1" applyAlignment="1">
      <alignment vertical="center"/>
      <protection/>
    </xf>
    <xf numFmtId="3" fontId="11" fillId="0" borderId="71" xfId="56" applyNumberFormat="1" applyFont="1" applyFill="1" applyBorder="1" applyAlignment="1">
      <alignment vertical="center"/>
      <protection/>
    </xf>
    <xf numFmtId="165" fontId="11" fillId="0" borderId="71" xfId="56" applyNumberFormat="1" applyFont="1" applyFill="1" applyBorder="1" applyAlignment="1">
      <alignment vertical="center" wrapText="1"/>
      <protection/>
    </xf>
    <xf numFmtId="14" fontId="19" fillId="0" borderId="71" xfId="56" applyNumberFormat="1" applyFont="1" applyFill="1" applyBorder="1" applyAlignment="1">
      <alignment horizontal="left" vertical="center" wrapText="1"/>
      <protection/>
    </xf>
    <xf numFmtId="14" fontId="11" fillId="0" borderId="71" xfId="56" applyNumberFormat="1" applyFont="1" applyFill="1" applyBorder="1" applyAlignment="1">
      <alignment vertical="center"/>
      <protection/>
    </xf>
    <xf numFmtId="14" fontId="19" fillId="0" borderId="21" xfId="56" applyNumberFormat="1" applyFont="1" applyFill="1" applyBorder="1" applyAlignment="1">
      <alignment vertical="center" wrapText="1"/>
      <protection/>
    </xf>
    <xf numFmtId="3" fontId="11" fillId="0" borderId="17" xfId="56" applyNumberFormat="1" applyFont="1" applyFill="1" applyBorder="1" applyAlignment="1">
      <alignment vertical="center"/>
      <protection/>
    </xf>
    <xf numFmtId="14" fontId="19" fillId="0" borderId="72" xfId="56" applyNumberFormat="1" applyFont="1" applyFill="1" applyBorder="1" applyAlignment="1">
      <alignment vertical="center" wrapText="1"/>
      <protection/>
    </xf>
    <xf numFmtId="14" fontId="48" fillId="0" borderId="73" xfId="56" applyNumberFormat="1" applyFont="1" applyFill="1" applyBorder="1" applyAlignment="1">
      <alignment vertical="center"/>
      <protection/>
    </xf>
    <xf numFmtId="14" fontId="11" fillId="0" borderId="74" xfId="56" applyNumberFormat="1" applyFont="1" applyFill="1" applyBorder="1" applyAlignment="1">
      <alignment vertical="center" wrapText="1" shrinkToFit="1"/>
      <protection/>
    </xf>
    <xf numFmtId="3" fontId="11" fillId="0" borderId="21" xfId="56" applyNumberFormat="1" applyFont="1" applyFill="1" applyBorder="1" applyAlignment="1">
      <alignment vertical="center"/>
      <protection/>
    </xf>
    <xf numFmtId="3" fontId="19" fillId="0" borderId="21" xfId="56" applyNumberFormat="1" applyFont="1" applyFill="1" applyBorder="1" applyAlignment="1">
      <alignment vertical="center" wrapText="1"/>
      <protection/>
    </xf>
    <xf numFmtId="164" fontId="19" fillId="0" borderId="21" xfId="56" applyNumberFormat="1" applyFont="1" applyFill="1" applyBorder="1" applyAlignment="1">
      <alignment horizontal="left" vertical="center"/>
      <protection/>
    </xf>
    <xf numFmtId="14" fontId="11" fillId="0" borderId="21" xfId="56" applyNumberFormat="1" applyFont="1" applyFill="1" applyBorder="1" applyAlignment="1">
      <alignment vertical="center"/>
      <protection/>
    </xf>
    <xf numFmtId="0" fontId="4" fillId="0" borderId="74" xfId="56" applyFont="1" applyFill="1" applyBorder="1" applyAlignment="1">
      <alignment vertical="center"/>
      <protection/>
    </xf>
    <xf numFmtId="10" fontId="19" fillId="0" borderId="21" xfId="56" applyNumberFormat="1" applyFont="1" applyFill="1" applyBorder="1" applyAlignment="1">
      <alignment horizontal="left" vertical="center"/>
      <protection/>
    </xf>
    <xf numFmtId="9" fontId="19" fillId="0" borderId="21" xfId="56" applyNumberFormat="1" applyFont="1" applyFill="1" applyBorder="1" applyAlignment="1">
      <alignment horizontal="left" vertical="center"/>
      <protection/>
    </xf>
    <xf numFmtId="14" fontId="51" fillId="0" borderId="21" xfId="56" applyNumberFormat="1" applyFont="1" applyFill="1" applyBorder="1" applyAlignment="1">
      <alignment vertical="center" wrapText="1"/>
      <protection/>
    </xf>
    <xf numFmtId="3" fontId="19" fillId="0" borderId="17" xfId="56" applyNumberFormat="1" applyFont="1" applyFill="1" applyBorder="1" applyAlignment="1">
      <alignment vertical="center" wrapText="1"/>
      <protection/>
    </xf>
    <xf numFmtId="0" fontId="4" fillId="0" borderId="75" xfId="56" applyFont="1" applyFill="1" applyBorder="1" applyAlignment="1">
      <alignment vertical="center"/>
      <protection/>
    </xf>
    <xf numFmtId="3" fontId="19" fillId="0" borderId="45" xfId="56" applyNumberFormat="1" applyFont="1" applyFill="1" applyBorder="1" applyAlignment="1">
      <alignment vertical="center" wrapText="1"/>
      <protection/>
    </xf>
    <xf numFmtId="14" fontId="11" fillId="0" borderId="45" xfId="56" applyNumberFormat="1" applyFont="1" applyFill="1" applyBorder="1" applyAlignment="1">
      <alignment vertical="center"/>
      <protection/>
    </xf>
    <xf numFmtId="0" fontId="52" fillId="0" borderId="0" xfId="56" applyFont="1" applyFill="1" applyAlignment="1">
      <alignment vertical="center"/>
      <protection/>
    </xf>
    <xf numFmtId="14" fontId="24" fillId="0" borderId="21" xfId="56" applyNumberFormat="1" applyFont="1" applyFill="1" applyBorder="1" applyAlignment="1">
      <alignment vertical="center"/>
      <protection/>
    </xf>
    <xf numFmtId="3" fontId="27" fillId="0" borderId="21" xfId="56" applyNumberFormat="1" applyFont="1" applyFill="1" applyBorder="1" applyAlignment="1">
      <alignment vertical="center" wrapText="1"/>
      <protection/>
    </xf>
    <xf numFmtId="0" fontId="4" fillId="0" borderId="76" xfId="56" applyFont="1" applyFill="1" applyBorder="1" applyAlignment="1">
      <alignment vertical="center"/>
      <protection/>
    </xf>
    <xf numFmtId="14" fontId="19" fillId="0" borderId="17" xfId="56" applyNumberFormat="1" applyFont="1" applyFill="1" applyBorder="1" applyAlignment="1">
      <alignment horizontal="left" vertical="center"/>
      <protection/>
    </xf>
    <xf numFmtId="14" fontId="11" fillId="0" borderId="17" xfId="56" applyNumberFormat="1" applyFont="1" applyFill="1" applyBorder="1" applyAlignment="1">
      <alignment vertical="center"/>
      <protection/>
    </xf>
    <xf numFmtId="14" fontId="19" fillId="0" borderId="17" xfId="56" applyNumberFormat="1" applyFont="1" applyFill="1" applyBorder="1" applyAlignment="1">
      <alignment horizontal="center" vertical="center" wrapText="1"/>
      <protection/>
    </xf>
    <xf numFmtId="3" fontId="11" fillId="0" borderId="72" xfId="56" applyNumberFormat="1" applyFont="1" applyFill="1" applyBorder="1" applyAlignment="1">
      <alignment vertical="center"/>
      <protection/>
    </xf>
    <xf numFmtId="3" fontId="11" fillId="0" borderId="77" xfId="56" applyNumberFormat="1" applyFont="1" applyFill="1" applyBorder="1" applyAlignment="1">
      <alignment vertical="center"/>
      <protection/>
    </xf>
    <xf numFmtId="3" fontId="11" fillId="0" borderId="76" xfId="56" applyNumberFormat="1" applyFont="1" applyFill="1" applyBorder="1" applyAlignment="1">
      <alignment vertical="center"/>
      <protection/>
    </xf>
    <xf numFmtId="0" fontId="10" fillId="0" borderId="60" xfId="56" applyFont="1" applyFill="1" applyBorder="1" applyAlignment="1">
      <alignment vertical="center"/>
      <protection/>
    </xf>
    <xf numFmtId="0" fontId="52" fillId="0" borderId="65" xfId="0" applyFont="1" applyFill="1" applyBorder="1" applyAlignment="1">
      <alignment vertical="center"/>
    </xf>
    <xf numFmtId="3" fontId="12" fillId="0" borderId="66" xfId="56" applyNumberFormat="1" applyFont="1" applyFill="1" applyBorder="1" applyAlignment="1">
      <alignment vertical="center"/>
      <protection/>
    </xf>
    <xf numFmtId="3" fontId="27" fillId="0" borderId="66" xfId="56" applyNumberFormat="1" applyFont="1" applyFill="1" applyBorder="1" applyAlignment="1">
      <alignment vertical="center" wrapText="1"/>
      <protection/>
    </xf>
    <xf numFmtId="14" fontId="27" fillId="0" borderId="66" xfId="56" applyNumberFormat="1" applyFont="1" applyFill="1" applyBorder="1" applyAlignment="1">
      <alignment horizontal="left" vertical="center"/>
      <protection/>
    </xf>
    <xf numFmtId="14" fontId="11" fillId="0" borderId="66" xfId="56" applyNumberFormat="1" applyFont="1" applyFill="1" applyBorder="1" applyAlignment="1">
      <alignment vertical="center"/>
      <protection/>
    </xf>
    <xf numFmtId="14" fontId="12" fillId="0" borderId="66" xfId="56" applyNumberFormat="1" applyFont="1" applyFill="1" applyBorder="1" applyAlignment="1">
      <alignment vertical="center"/>
      <protection/>
    </xf>
    <xf numFmtId="3" fontId="12" fillId="0" borderId="67" xfId="56" applyNumberFormat="1" applyFont="1" applyFill="1" applyBorder="1" applyAlignment="1">
      <alignment vertical="center"/>
      <protection/>
    </xf>
    <xf numFmtId="3" fontId="12" fillId="0" borderId="65" xfId="56" applyNumberFormat="1" applyFont="1" applyFill="1" applyBorder="1" applyAlignment="1">
      <alignment vertical="center"/>
      <protection/>
    </xf>
    <xf numFmtId="3" fontId="12" fillId="0" borderId="68" xfId="56" applyNumberFormat="1" applyFont="1" applyFill="1" applyBorder="1" applyAlignment="1">
      <alignment vertical="center"/>
      <protection/>
    </xf>
    <xf numFmtId="0" fontId="18" fillId="0" borderId="78" xfId="56" applyFont="1" applyFill="1" applyBorder="1" applyAlignment="1">
      <alignment vertical="center"/>
      <protection/>
    </xf>
    <xf numFmtId="0" fontId="52" fillId="0" borderId="79" xfId="0" applyFont="1" applyFill="1" applyBorder="1" applyAlignment="1">
      <alignment vertical="center"/>
    </xf>
    <xf numFmtId="3" fontId="12" fillId="0" borderId="52" xfId="56" applyNumberFormat="1" applyFont="1" applyFill="1" applyBorder="1" applyAlignment="1">
      <alignment vertical="center"/>
      <protection/>
    </xf>
    <xf numFmtId="3" fontId="27" fillId="0" borderId="52" xfId="56" applyNumberFormat="1" applyFont="1" applyFill="1" applyBorder="1" applyAlignment="1">
      <alignment vertical="center" wrapText="1"/>
      <protection/>
    </xf>
    <xf numFmtId="14" fontId="27" fillId="0" borderId="52" xfId="56" applyNumberFormat="1" applyFont="1" applyFill="1" applyBorder="1" applyAlignment="1">
      <alignment horizontal="left" vertical="center"/>
      <protection/>
    </xf>
    <xf numFmtId="14" fontId="11" fillId="0" borderId="52" xfId="56" applyNumberFormat="1" applyFont="1" applyFill="1" applyBorder="1" applyAlignment="1">
      <alignment vertical="center"/>
      <protection/>
    </xf>
    <xf numFmtId="14" fontId="12" fillId="0" borderId="52" xfId="56" applyNumberFormat="1" applyFont="1" applyFill="1" applyBorder="1" applyAlignment="1">
      <alignment vertical="center"/>
      <protection/>
    </xf>
    <xf numFmtId="3" fontId="12" fillId="0" borderId="80" xfId="56" applyNumberFormat="1" applyFont="1" applyFill="1" applyBorder="1" applyAlignment="1">
      <alignment vertical="center"/>
      <protection/>
    </xf>
    <xf numFmtId="3" fontId="12" fillId="0" borderId="79" xfId="56" applyNumberFormat="1" applyFont="1" applyFill="1" applyBorder="1" applyAlignment="1">
      <alignment vertical="center"/>
      <protection/>
    </xf>
    <xf numFmtId="3" fontId="12" fillId="0" borderId="81" xfId="56" applyNumberFormat="1" applyFont="1" applyFill="1" applyBorder="1" applyAlignment="1">
      <alignment vertical="center"/>
      <protection/>
    </xf>
    <xf numFmtId="14" fontId="48" fillId="0" borderId="82" xfId="56" applyNumberFormat="1" applyFont="1" applyFill="1" applyBorder="1" applyAlignment="1">
      <alignment vertical="center"/>
      <protection/>
    </xf>
    <xf numFmtId="14" fontId="19" fillId="0" borderId="17" xfId="56" applyNumberFormat="1" applyFont="1" applyFill="1" applyBorder="1" applyAlignment="1">
      <alignment horizontal="left" vertical="center" wrapText="1"/>
      <protection/>
    </xf>
    <xf numFmtId="14" fontId="19" fillId="0" borderId="83" xfId="56" applyNumberFormat="1" applyFont="1" applyFill="1" applyBorder="1" applyAlignment="1">
      <alignment vertical="center" wrapText="1"/>
      <protection/>
    </xf>
    <xf numFmtId="14" fontId="19" fillId="0" borderId="17" xfId="56" applyNumberFormat="1" applyFont="1" applyFill="1" applyBorder="1" applyAlignment="1">
      <alignment vertical="center" wrapText="1"/>
      <protection/>
    </xf>
    <xf numFmtId="0" fontId="77" fillId="0" borderId="0" xfId="57" applyFont="1" applyFill="1" applyAlignment="1">
      <alignment horizontal="center" vertical="center"/>
      <protection/>
    </xf>
    <xf numFmtId="0" fontId="77" fillId="0" borderId="0" xfId="57" applyFont="1" applyFill="1" applyAlignment="1">
      <alignment vertical="center"/>
      <protection/>
    </xf>
    <xf numFmtId="0" fontId="77" fillId="0" borderId="0" xfId="57" applyNumberFormat="1" applyFont="1" applyFill="1" applyAlignment="1">
      <alignment vertical="center"/>
      <protection/>
    </xf>
    <xf numFmtId="10" fontId="77" fillId="0" borderId="0" xfId="57" applyNumberFormat="1" applyFont="1" applyFill="1" applyAlignment="1">
      <alignment vertical="center"/>
      <protection/>
    </xf>
    <xf numFmtId="14" fontId="77" fillId="0" borderId="0" xfId="57" applyNumberFormat="1" applyFont="1" applyFill="1" applyAlignment="1">
      <alignment vertical="center"/>
      <protection/>
    </xf>
    <xf numFmtId="3" fontId="77" fillId="0" borderId="0" xfId="57" applyNumberFormat="1" applyFont="1" applyFill="1" applyAlignment="1">
      <alignment vertical="center"/>
      <protection/>
    </xf>
    <xf numFmtId="14" fontId="11" fillId="0" borderId="13" xfId="57" applyNumberFormat="1" applyFont="1" applyFill="1" applyBorder="1" applyAlignment="1">
      <alignment horizontal="center" vertical="center" wrapText="1"/>
      <protection/>
    </xf>
    <xf numFmtId="3" fontId="11" fillId="0" borderId="13" xfId="57" applyNumberFormat="1" applyFont="1" applyFill="1" applyBorder="1" applyAlignment="1">
      <alignment horizontal="center" vertical="center" wrapText="1"/>
      <protection/>
    </xf>
    <xf numFmtId="0" fontId="11" fillId="0" borderId="13" xfId="57" applyNumberFormat="1" applyFont="1" applyFill="1" applyBorder="1" applyAlignment="1">
      <alignment horizontal="center" vertical="center" wrapText="1"/>
      <protection/>
    </xf>
    <xf numFmtId="14" fontId="11" fillId="0" borderId="13" xfId="57" applyNumberFormat="1" applyFont="1" applyFill="1" applyBorder="1" applyAlignment="1">
      <alignment horizontal="center" vertical="center" wrapText="1"/>
      <protection/>
    </xf>
    <xf numFmtId="0" fontId="11" fillId="0" borderId="13" xfId="57" applyFont="1" applyFill="1" applyBorder="1" applyAlignment="1">
      <alignment horizontal="center" vertical="center" wrapText="1"/>
      <protection/>
    </xf>
    <xf numFmtId="0" fontId="11" fillId="0" borderId="13" xfId="57" applyFont="1" applyFill="1" applyBorder="1" applyAlignment="1">
      <alignment horizontal="center" vertical="center" wrapText="1"/>
      <protection/>
    </xf>
    <xf numFmtId="14" fontId="11" fillId="0" borderId="45" xfId="57" applyNumberFormat="1" applyFont="1" applyFill="1" applyBorder="1" applyAlignment="1">
      <alignment horizontal="center" vertical="center"/>
      <protection/>
    </xf>
    <xf numFmtId="0" fontId="4" fillId="0" borderId="45" xfId="57" applyFont="1" applyFill="1" applyBorder="1" applyAlignment="1">
      <alignment vertical="center"/>
      <protection/>
    </xf>
    <xf numFmtId="3" fontId="11" fillId="0" borderId="45" xfId="57" applyNumberFormat="1" applyFont="1" applyFill="1" applyBorder="1" applyAlignment="1">
      <alignment vertical="center"/>
      <protection/>
    </xf>
    <xf numFmtId="0" fontId="11" fillId="0" borderId="45" xfId="57" applyNumberFormat="1" applyFont="1" applyFill="1" applyBorder="1" applyAlignment="1">
      <alignment vertical="center" wrapText="1"/>
      <protection/>
    </xf>
    <xf numFmtId="10" fontId="11" fillId="0" borderId="21" xfId="57" applyNumberFormat="1" applyFont="1" applyFill="1" applyBorder="1" applyAlignment="1">
      <alignment horizontal="center" vertical="center"/>
      <protection/>
    </xf>
    <xf numFmtId="14" fontId="11" fillId="0" borderId="45" xfId="57" applyNumberFormat="1" applyFont="1" applyFill="1" applyBorder="1" applyAlignment="1">
      <alignment vertical="center" wrapText="1"/>
      <protection/>
    </xf>
    <xf numFmtId="14" fontId="11" fillId="0" borderId="45" xfId="57" applyNumberFormat="1" applyFont="1" applyFill="1" applyBorder="1" applyAlignment="1">
      <alignment vertical="center"/>
      <protection/>
    </xf>
    <xf numFmtId="3" fontId="11" fillId="0" borderId="21" xfId="57" applyNumberFormat="1" applyFont="1" applyFill="1" applyBorder="1" applyAlignment="1">
      <alignment vertical="center"/>
      <protection/>
    </xf>
    <xf numFmtId="3" fontId="11" fillId="0" borderId="45" xfId="57" applyNumberFormat="1" applyFont="1" applyFill="1" applyBorder="1" applyAlignment="1">
      <alignment horizontal="center" vertical="center"/>
      <protection/>
    </xf>
    <xf numFmtId="14" fontId="12" fillId="0" borderId="13" xfId="57" applyNumberFormat="1" applyFont="1" applyFill="1" applyBorder="1" applyAlignment="1">
      <alignment horizontal="center" vertical="center"/>
      <protection/>
    </xf>
    <xf numFmtId="0" fontId="10" fillId="0" borderId="13" xfId="57" applyFont="1" applyFill="1" applyBorder="1" applyAlignment="1">
      <alignment vertical="center"/>
      <protection/>
    </xf>
    <xf numFmtId="3" fontId="12" fillId="0" borderId="13" xfId="57" applyNumberFormat="1" applyFont="1" applyFill="1" applyBorder="1" applyAlignment="1">
      <alignment vertical="center"/>
      <protection/>
    </xf>
    <xf numFmtId="0" fontId="12" fillId="0" borderId="13" xfId="57" applyNumberFormat="1" applyFont="1" applyFill="1" applyBorder="1" applyAlignment="1">
      <alignment vertical="center" wrapText="1"/>
      <protection/>
    </xf>
    <xf numFmtId="10" fontId="12" fillId="0" borderId="13" xfId="57" applyNumberFormat="1" applyFont="1" applyFill="1" applyBorder="1" applyAlignment="1">
      <alignment horizontal="center" vertical="center"/>
      <protection/>
    </xf>
    <xf numFmtId="14" fontId="12" fillId="0" borderId="13" xfId="57" applyNumberFormat="1" applyFont="1" applyFill="1" applyBorder="1" applyAlignment="1">
      <alignment vertical="center" wrapText="1"/>
      <protection/>
    </xf>
    <xf numFmtId="14" fontId="12" fillId="0" borderId="13" xfId="57" applyNumberFormat="1" applyFont="1" applyFill="1" applyBorder="1" applyAlignment="1">
      <alignment vertical="center"/>
      <protection/>
    </xf>
    <xf numFmtId="3" fontId="11" fillId="0" borderId="13" xfId="57" applyNumberFormat="1" applyFont="1" applyFill="1" applyBorder="1" applyAlignment="1">
      <alignment vertical="center"/>
      <protection/>
    </xf>
    <xf numFmtId="0" fontId="78" fillId="0" borderId="0" xfId="57" applyFont="1" applyFill="1" applyAlignment="1">
      <alignment vertical="center"/>
      <protection/>
    </xf>
    <xf numFmtId="3" fontId="78" fillId="0" borderId="0" xfId="57" applyNumberFormat="1" applyFont="1" applyFill="1" applyAlignment="1">
      <alignment vertical="center"/>
      <protection/>
    </xf>
    <xf numFmtId="14" fontId="11" fillId="0" borderId="52" xfId="57" applyNumberFormat="1" applyFont="1" applyFill="1" applyBorder="1" applyAlignment="1">
      <alignment horizontal="center" vertical="center"/>
      <protection/>
    </xf>
    <xf numFmtId="0" fontId="4" fillId="0" borderId="52" xfId="57" applyFont="1" applyFill="1" applyBorder="1" applyAlignment="1">
      <alignment vertical="center"/>
      <protection/>
    </xf>
    <xf numFmtId="3" fontId="11" fillId="0" borderId="52" xfId="57" applyNumberFormat="1" applyFont="1" applyFill="1" applyBorder="1" applyAlignment="1">
      <alignment vertical="center"/>
      <protection/>
    </xf>
    <xf numFmtId="0" fontId="11" fillId="0" borderId="52" xfId="57" applyNumberFormat="1" applyFont="1" applyFill="1" applyBorder="1" applyAlignment="1">
      <alignment vertical="center" wrapText="1"/>
      <protection/>
    </xf>
    <xf numFmtId="10" fontId="11" fillId="0" borderId="17" xfId="57" applyNumberFormat="1" applyFont="1" applyFill="1" applyBorder="1" applyAlignment="1">
      <alignment horizontal="center" vertical="center"/>
      <protection/>
    </xf>
    <xf numFmtId="14" fontId="11" fillId="0" borderId="52" xfId="57" applyNumberFormat="1" applyFont="1" applyFill="1" applyBorder="1" applyAlignment="1">
      <alignment vertical="center" wrapText="1"/>
      <protection/>
    </xf>
    <xf numFmtId="14" fontId="11" fillId="0" borderId="52" xfId="57" applyNumberFormat="1" applyFont="1" applyFill="1" applyBorder="1" applyAlignment="1">
      <alignment vertical="center"/>
      <protection/>
    </xf>
    <xf numFmtId="3" fontId="11" fillId="0" borderId="17" xfId="57" applyNumberFormat="1" applyFont="1" applyFill="1" applyBorder="1" applyAlignment="1">
      <alignment vertical="center"/>
      <protection/>
    </xf>
    <xf numFmtId="0" fontId="19" fillId="0" borderId="84" xfId="57" applyNumberFormat="1" applyFont="1" applyFill="1" applyBorder="1" applyAlignment="1">
      <alignment vertical="center" wrapText="1"/>
      <protection/>
    </xf>
    <xf numFmtId="0" fontId="79" fillId="0" borderId="74" xfId="0" applyFont="1" applyFill="1" applyBorder="1" applyAlignment="1">
      <alignment vertical="center"/>
    </xf>
    <xf numFmtId="0" fontId="19" fillId="0" borderId="45" xfId="57" applyNumberFormat="1" applyFont="1" applyFill="1" applyBorder="1" applyAlignment="1">
      <alignment vertical="center" wrapText="1"/>
      <protection/>
    </xf>
    <xf numFmtId="10" fontId="11" fillId="0" borderId="45" xfId="57" applyNumberFormat="1" applyFont="1" applyFill="1" applyBorder="1" applyAlignment="1">
      <alignment horizontal="center" vertical="center"/>
      <protection/>
    </xf>
    <xf numFmtId="14" fontId="11" fillId="0" borderId="21" xfId="57" applyNumberFormat="1" applyFont="1" applyFill="1" applyBorder="1" applyAlignment="1">
      <alignment horizontal="center" vertical="center"/>
      <protection/>
    </xf>
    <xf numFmtId="0" fontId="4" fillId="0" borderId="21" xfId="57" applyFont="1" applyFill="1" applyBorder="1" applyAlignment="1">
      <alignment vertical="center"/>
      <protection/>
    </xf>
    <xf numFmtId="0" fontId="11" fillId="0" borderId="21" xfId="57" applyNumberFormat="1" applyFont="1" applyFill="1" applyBorder="1" applyAlignment="1">
      <alignment vertical="center" wrapText="1"/>
      <protection/>
    </xf>
    <xf numFmtId="14" fontId="11" fillId="0" borderId="21" xfId="57" applyNumberFormat="1" applyFont="1" applyFill="1" applyBorder="1" applyAlignment="1">
      <alignment vertical="center" wrapText="1"/>
      <protection/>
    </xf>
    <xf numFmtId="14" fontId="11" fillId="0" borderId="21" xfId="57" applyNumberFormat="1" applyFont="1" applyFill="1" applyBorder="1" applyAlignment="1">
      <alignment vertical="center"/>
      <protection/>
    </xf>
    <xf numFmtId="3" fontId="12" fillId="0" borderId="21" xfId="57" applyNumberFormat="1" applyFont="1" applyFill="1" applyBorder="1" applyAlignment="1">
      <alignment vertical="center"/>
      <protection/>
    </xf>
    <xf numFmtId="0" fontId="77" fillId="0" borderId="21" xfId="57" applyFont="1" applyFill="1" applyBorder="1" applyAlignment="1">
      <alignment vertical="center"/>
      <protection/>
    </xf>
    <xf numFmtId="3" fontId="77" fillId="0" borderId="21" xfId="57" applyNumberFormat="1" applyFont="1" applyFill="1" applyBorder="1" applyAlignment="1">
      <alignment vertical="center"/>
      <protection/>
    </xf>
    <xf numFmtId="0" fontId="77" fillId="0" borderId="21" xfId="57" applyFont="1" applyFill="1" applyBorder="1" applyAlignment="1">
      <alignment horizontal="center" vertical="center"/>
      <protection/>
    </xf>
    <xf numFmtId="0" fontId="77" fillId="0" borderId="21" xfId="57" applyNumberFormat="1" applyFont="1" applyFill="1" applyBorder="1" applyAlignment="1">
      <alignment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[0] 2 3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12 3" xfId="55"/>
    <cellStyle name="Normál 2 2" xfId="56"/>
    <cellStyle name="Normál 2 6" xfId="57"/>
    <cellStyle name="Normál_Munka6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46.125" style="0" customWidth="1"/>
    <col min="2" max="2" width="11.00390625" style="28" customWidth="1"/>
    <col min="3" max="3" width="11.125" style="28" customWidth="1"/>
    <col min="4" max="4" width="11.375" style="28" customWidth="1"/>
    <col min="5" max="5" width="11.75390625" style="28" customWidth="1"/>
    <col min="6" max="6" width="10.875" style="28" customWidth="1"/>
    <col min="7" max="7" width="13.375" style="28" customWidth="1"/>
    <col min="8" max="8" width="12.875" style="28" customWidth="1"/>
  </cols>
  <sheetData>
    <row r="1" ht="12.75">
      <c r="H1" s="29" t="s">
        <v>110</v>
      </c>
    </row>
    <row r="2" spans="1:8" ht="12.75" customHeight="1">
      <c r="A2" s="194" t="s">
        <v>25</v>
      </c>
      <c r="B2" s="194"/>
      <c r="C2" s="194"/>
      <c r="D2" s="194"/>
      <c r="E2" s="194"/>
      <c r="F2" s="194"/>
      <c r="G2" s="194"/>
      <c r="H2" s="194"/>
    </row>
    <row r="3" spans="1:8" ht="12.75" customHeight="1">
      <c r="A3" s="194" t="s">
        <v>26</v>
      </c>
      <c r="B3" s="194"/>
      <c r="C3" s="194"/>
      <c r="D3" s="194"/>
      <c r="E3" s="194"/>
      <c r="F3" s="194"/>
      <c r="G3" s="194"/>
      <c r="H3" s="194"/>
    </row>
    <row r="4" ht="12.75">
      <c r="H4" s="29" t="s">
        <v>27</v>
      </c>
    </row>
    <row r="5" spans="1:8" ht="12.75">
      <c r="A5" s="2" t="s">
        <v>30</v>
      </c>
      <c r="B5" s="30" t="s">
        <v>78</v>
      </c>
      <c r="C5" s="30" t="s">
        <v>31</v>
      </c>
      <c r="D5" s="30" t="s">
        <v>80</v>
      </c>
      <c r="E5" s="31" t="s">
        <v>81</v>
      </c>
      <c r="F5" s="31" t="s">
        <v>82</v>
      </c>
      <c r="G5" s="30" t="s">
        <v>109</v>
      </c>
      <c r="H5" s="30" t="s">
        <v>1</v>
      </c>
    </row>
    <row r="6" spans="1:8" ht="16.5" customHeight="1">
      <c r="A6" s="34" t="s">
        <v>117</v>
      </c>
      <c r="B6" s="32"/>
      <c r="C6" s="32"/>
      <c r="D6" s="32"/>
      <c r="E6" s="32"/>
      <c r="F6" s="32"/>
      <c r="G6" s="32"/>
      <c r="H6" s="32"/>
    </row>
    <row r="7" spans="1:8" ht="16.5" customHeight="1">
      <c r="A7" s="3" t="s">
        <v>120</v>
      </c>
      <c r="B7" s="32">
        <v>0</v>
      </c>
      <c r="C7" s="32">
        <v>0</v>
      </c>
      <c r="D7" s="32">
        <v>100000</v>
      </c>
      <c r="E7" s="32">
        <v>200000</v>
      </c>
      <c r="F7" s="32">
        <v>200000</v>
      </c>
      <c r="G7" s="32">
        <v>1000000</v>
      </c>
      <c r="H7" s="32">
        <f>SUM(B7:G7)</f>
        <v>1500000</v>
      </c>
    </row>
    <row r="8" spans="1:8" ht="16.5" customHeight="1">
      <c r="A8" s="3" t="s">
        <v>119</v>
      </c>
      <c r="B8" s="32">
        <v>13800</v>
      </c>
      <c r="C8" s="32">
        <v>40050</v>
      </c>
      <c r="D8" s="32">
        <v>54750</v>
      </c>
      <c r="E8" s="32">
        <v>49260</v>
      </c>
      <c r="F8" s="32">
        <v>42080</v>
      </c>
      <c r="G8" s="32">
        <v>100340</v>
      </c>
      <c r="H8" s="32">
        <f aca="true" t="shared" si="0" ref="H8:H18">SUM(B8:G8)</f>
        <v>300280</v>
      </c>
    </row>
    <row r="9" spans="1:8" ht="16.5" customHeight="1">
      <c r="A9" s="3" t="s">
        <v>118</v>
      </c>
      <c r="B9" s="32">
        <v>0</v>
      </c>
      <c r="C9" s="32">
        <v>0</v>
      </c>
      <c r="D9" s="32">
        <v>66667</v>
      </c>
      <c r="E9" s="32">
        <v>133333</v>
      </c>
      <c r="F9" s="32">
        <v>133333</v>
      </c>
      <c r="G9" s="32">
        <v>666667</v>
      </c>
      <c r="H9" s="32">
        <f t="shared" si="0"/>
        <v>1000000</v>
      </c>
    </row>
    <row r="10" spans="1:8" ht="16.5" customHeight="1">
      <c r="A10" s="3" t="s">
        <v>121</v>
      </c>
      <c r="B10" s="32">
        <v>9200</v>
      </c>
      <c r="C10" s="32">
        <v>26700</v>
      </c>
      <c r="D10" s="32">
        <v>36500</v>
      </c>
      <c r="E10" s="32">
        <v>32840</v>
      </c>
      <c r="F10" s="32">
        <v>28053</v>
      </c>
      <c r="G10" s="32">
        <v>66893</v>
      </c>
      <c r="H10" s="32">
        <f>SUM(B10:G10)</f>
        <v>200186</v>
      </c>
    </row>
    <row r="11" spans="1:8" ht="16.5" customHeight="1">
      <c r="A11" s="3"/>
      <c r="B11" s="32"/>
      <c r="C11" s="32"/>
      <c r="D11" s="32"/>
      <c r="E11" s="32"/>
      <c r="F11" s="32"/>
      <c r="G11" s="32"/>
      <c r="H11" s="32">
        <f t="shared" si="0"/>
        <v>0</v>
      </c>
    </row>
    <row r="12" spans="1:8" ht="16.5" customHeight="1">
      <c r="A12" s="3"/>
      <c r="B12" s="32"/>
      <c r="C12" s="32"/>
      <c r="D12" s="32"/>
      <c r="E12" s="32"/>
      <c r="F12" s="32"/>
      <c r="G12" s="32"/>
      <c r="H12" s="32">
        <f t="shared" si="0"/>
        <v>0</v>
      </c>
    </row>
    <row r="13" spans="1:8" ht="16.5" customHeight="1">
      <c r="A13" s="3"/>
      <c r="B13" s="32"/>
      <c r="C13" s="32"/>
      <c r="D13" s="32"/>
      <c r="E13" s="32"/>
      <c r="F13" s="32"/>
      <c r="G13" s="32"/>
      <c r="H13" s="32">
        <f t="shared" si="0"/>
        <v>0</v>
      </c>
    </row>
    <row r="14" spans="1:8" ht="16.5" customHeight="1">
      <c r="A14" s="3" t="s">
        <v>28</v>
      </c>
      <c r="B14" s="32"/>
      <c r="C14" s="32"/>
      <c r="D14" s="32"/>
      <c r="E14" s="32"/>
      <c r="F14" s="32"/>
      <c r="G14" s="32"/>
      <c r="H14" s="32">
        <f t="shared" si="0"/>
        <v>0</v>
      </c>
    </row>
    <row r="15" spans="1:8" ht="16.5" customHeight="1">
      <c r="A15" s="3" t="s">
        <v>29</v>
      </c>
      <c r="B15" s="32"/>
      <c r="C15" s="32"/>
      <c r="D15" s="32"/>
      <c r="E15" s="32"/>
      <c r="F15" s="32"/>
      <c r="G15" s="32"/>
      <c r="H15" s="32">
        <f t="shared" si="0"/>
        <v>0</v>
      </c>
    </row>
    <row r="16" spans="1:8" ht="16.5" customHeight="1">
      <c r="A16" s="3" t="s">
        <v>29</v>
      </c>
      <c r="B16" s="32"/>
      <c r="C16" s="32"/>
      <c r="D16" s="32"/>
      <c r="E16" s="32"/>
      <c r="F16" s="32"/>
      <c r="G16" s="32"/>
      <c r="H16" s="32">
        <f t="shared" si="0"/>
        <v>0</v>
      </c>
    </row>
    <row r="17" spans="1:8" ht="16.5" customHeight="1">
      <c r="A17" s="3" t="s">
        <v>29</v>
      </c>
      <c r="B17" s="32"/>
      <c r="C17" s="32"/>
      <c r="D17" s="32"/>
      <c r="E17" s="32"/>
      <c r="F17" s="32"/>
      <c r="G17" s="32"/>
      <c r="H17" s="32">
        <f t="shared" si="0"/>
        <v>0</v>
      </c>
    </row>
    <row r="18" spans="1:8" ht="16.5" customHeight="1">
      <c r="A18" s="3" t="s">
        <v>29</v>
      </c>
      <c r="B18" s="32"/>
      <c r="C18" s="32"/>
      <c r="D18" s="32"/>
      <c r="E18" s="32"/>
      <c r="F18" s="32"/>
      <c r="G18" s="32"/>
      <c r="H18" s="32">
        <f t="shared" si="0"/>
        <v>0</v>
      </c>
    </row>
    <row r="19" spans="1:8" ht="16.5" customHeight="1">
      <c r="A19" s="3" t="s">
        <v>29</v>
      </c>
      <c r="B19" s="32"/>
      <c r="C19" s="32"/>
      <c r="D19" s="32"/>
      <c r="E19" s="32"/>
      <c r="F19" s="32"/>
      <c r="G19" s="32"/>
      <c r="H19" s="32"/>
    </row>
    <row r="20" spans="1:8" ht="16.5" customHeight="1">
      <c r="A20" s="3" t="s">
        <v>32</v>
      </c>
      <c r="B20" s="32"/>
      <c r="C20" s="32"/>
      <c r="D20" s="32"/>
      <c r="E20" s="32"/>
      <c r="F20" s="32"/>
      <c r="G20" s="32"/>
      <c r="H20" s="32"/>
    </row>
    <row r="21" spans="1:8" ht="16.5" customHeight="1">
      <c r="A21" s="3" t="s">
        <v>32</v>
      </c>
      <c r="B21" s="32"/>
      <c r="C21" s="32"/>
      <c r="D21" s="32"/>
      <c r="E21" s="32"/>
      <c r="F21" s="32"/>
      <c r="G21" s="32"/>
      <c r="H21" s="32"/>
    </row>
    <row r="22" spans="1:8" ht="16.5" customHeight="1">
      <c r="A22" s="3" t="s">
        <v>32</v>
      </c>
      <c r="B22" s="32"/>
      <c r="C22" s="32"/>
      <c r="D22" s="32"/>
      <c r="E22" s="32"/>
      <c r="F22" s="32"/>
      <c r="G22" s="32"/>
      <c r="H22" s="32"/>
    </row>
    <row r="23" spans="1:8" ht="16.5" customHeight="1">
      <c r="A23" s="3" t="s">
        <v>33</v>
      </c>
      <c r="B23" s="32"/>
      <c r="C23" s="32"/>
      <c r="D23" s="32"/>
      <c r="E23" s="32"/>
      <c r="F23" s="32"/>
      <c r="G23" s="32"/>
      <c r="H23" s="32"/>
    </row>
    <row r="24" spans="1:8" ht="16.5" customHeight="1">
      <c r="A24" s="3" t="s">
        <v>33</v>
      </c>
      <c r="B24" s="32"/>
      <c r="C24" s="32"/>
      <c r="D24" s="32"/>
      <c r="E24" s="32"/>
      <c r="F24" s="32"/>
      <c r="G24" s="32"/>
      <c r="H24" s="32"/>
    </row>
    <row r="25" spans="1:8" ht="16.5" customHeight="1">
      <c r="A25" s="4"/>
      <c r="B25" s="32"/>
      <c r="C25" s="32"/>
      <c r="D25" s="32"/>
      <c r="E25" s="32"/>
      <c r="F25" s="32"/>
      <c r="G25" s="32"/>
      <c r="H25" s="32"/>
    </row>
    <row r="26" spans="1:8" ht="16.5" customHeight="1">
      <c r="A26" s="4"/>
      <c r="B26" s="32"/>
      <c r="C26" s="32"/>
      <c r="D26" s="32"/>
      <c r="E26" s="32"/>
      <c r="F26" s="32"/>
      <c r="G26" s="32"/>
      <c r="H26" s="32"/>
    </row>
    <row r="27" spans="1:8" ht="16.5" customHeight="1">
      <c r="A27" s="5" t="s">
        <v>22</v>
      </c>
      <c r="B27" s="33">
        <f aca="true" t="shared" si="1" ref="B27:G27">SUM(B7:B26)</f>
        <v>23000</v>
      </c>
      <c r="C27" s="33">
        <f t="shared" si="1"/>
        <v>66750</v>
      </c>
      <c r="D27" s="33">
        <f t="shared" si="1"/>
        <v>257917</v>
      </c>
      <c r="E27" s="33">
        <f t="shared" si="1"/>
        <v>415433</v>
      </c>
      <c r="F27" s="33">
        <f t="shared" si="1"/>
        <v>403466</v>
      </c>
      <c r="G27" s="33">
        <f t="shared" si="1"/>
        <v>1833900</v>
      </c>
      <c r="H27" s="33">
        <f>SUM(B27:G27)</f>
        <v>3000466</v>
      </c>
    </row>
  </sheetData>
  <sheetProtection/>
  <mergeCells count="2">
    <mergeCell ref="A2:H2"/>
    <mergeCell ref="A3:H3"/>
  </mergeCells>
  <printOptions/>
  <pageMargins left="0.7874015748031497" right="0.4330708661417323" top="0.5118110236220472" bottom="0.5118110236220472" header="0.5118110236220472" footer="0.5118110236220472"/>
  <pageSetup horizontalDpi="300" verticalDpi="300" orientation="landscape" paperSize="9" r:id="rId1"/>
  <headerFooter alignWithMargins="0">
    <oddHeader>&amp;LVeresegyház Város Önkormányzata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D11" sqref="D11"/>
    </sheetView>
  </sheetViews>
  <sheetFormatPr defaultColWidth="9.00390625" defaultRowHeight="12.75"/>
  <cols>
    <col min="1" max="1" width="12.00390625" style="322" customWidth="1"/>
    <col min="2" max="2" width="25.625" style="323" customWidth="1"/>
    <col min="3" max="3" width="14.875" style="323" customWidth="1"/>
    <col min="4" max="4" width="11.375" style="324" customWidth="1"/>
    <col min="5" max="5" width="8.625" style="325" customWidth="1"/>
    <col min="6" max="6" width="6.875" style="323" customWidth="1"/>
    <col min="7" max="7" width="6.25390625" style="323" customWidth="1"/>
    <col min="8" max="8" width="14.25390625" style="322" customWidth="1"/>
    <col min="9" max="9" width="10.375" style="326" customWidth="1"/>
    <col min="10" max="10" width="11.125" style="323" customWidth="1"/>
    <col min="11" max="11" width="11.625" style="323" customWidth="1"/>
    <col min="12" max="12" width="13.125" style="323" bestFit="1" customWidth="1"/>
    <col min="13" max="14" width="9.125" style="323" customWidth="1"/>
    <col min="15" max="15" width="10.375" style="327" bestFit="1" customWidth="1"/>
    <col min="16" max="16384" width="9.125" style="323" customWidth="1"/>
  </cols>
  <sheetData>
    <row r="1" ht="11.25">
      <c r="K1" s="323" t="s">
        <v>359</v>
      </c>
    </row>
    <row r="2" spans="1:11" ht="33.75">
      <c r="A2" s="328" t="s">
        <v>360</v>
      </c>
      <c r="B2" s="328" t="s">
        <v>361</v>
      </c>
      <c r="C2" s="329" t="s">
        <v>362</v>
      </c>
      <c r="D2" s="330"/>
      <c r="E2" s="331" t="s">
        <v>363</v>
      </c>
      <c r="F2" s="332"/>
      <c r="G2" s="333"/>
      <c r="H2" s="328" t="s">
        <v>310</v>
      </c>
      <c r="I2" s="328" t="s">
        <v>311</v>
      </c>
      <c r="J2" s="329" t="s">
        <v>364</v>
      </c>
      <c r="K2" s="329" t="s">
        <v>365</v>
      </c>
    </row>
    <row r="3" spans="1:11" ht="16.5" customHeight="1">
      <c r="A3" s="334">
        <v>41719</v>
      </c>
      <c r="B3" s="335" t="s">
        <v>366</v>
      </c>
      <c r="C3" s="336">
        <v>300000000</v>
      </c>
      <c r="D3" s="337"/>
      <c r="E3" s="338">
        <v>0.1</v>
      </c>
      <c r="F3" s="336"/>
      <c r="G3" s="339"/>
      <c r="H3" s="334">
        <v>42004</v>
      </c>
      <c r="I3" s="340">
        <v>42263</v>
      </c>
      <c r="J3" s="336">
        <v>300000000</v>
      </c>
      <c r="K3" s="341">
        <f aca="true" t="shared" si="0" ref="K3:K10">SUM(C3-J3)</f>
        <v>0</v>
      </c>
    </row>
    <row r="4" spans="1:11" ht="16.5" customHeight="1">
      <c r="A4" s="334">
        <v>41827</v>
      </c>
      <c r="B4" s="335" t="s">
        <v>366</v>
      </c>
      <c r="C4" s="336">
        <v>200000000</v>
      </c>
      <c r="D4" s="337" t="s">
        <v>367</v>
      </c>
      <c r="E4" s="338">
        <v>0.1</v>
      </c>
      <c r="F4" s="339"/>
      <c r="G4" s="339"/>
      <c r="H4" s="334">
        <v>42004</v>
      </c>
      <c r="I4" s="340">
        <v>42263</v>
      </c>
      <c r="J4" s="336">
        <v>100000000</v>
      </c>
      <c r="K4" s="341">
        <f t="shared" si="0"/>
        <v>100000000</v>
      </c>
    </row>
    <row r="5" spans="1:11" ht="16.5" customHeight="1">
      <c r="A5" s="334">
        <v>41844</v>
      </c>
      <c r="B5" s="335" t="s">
        <v>366</v>
      </c>
      <c r="C5" s="336">
        <v>400000000</v>
      </c>
      <c r="D5" s="337" t="s">
        <v>368</v>
      </c>
      <c r="E5" s="338">
        <v>0.1</v>
      </c>
      <c r="F5" s="336"/>
      <c r="G5" s="339" t="s">
        <v>369</v>
      </c>
      <c r="H5" s="334">
        <v>42004</v>
      </c>
      <c r="I5" s="340">
        <v>42264</v>
      </c>
      <c r="J5" s="336">
        <v>400000000</v>
      </c>
      <c r="K5" s="341">
        <f t="shared" si="0"/>
        <v>0</v>
      </c>
    </row>
    <row r="6" spans="1:11" ht="16.5" customHeight="1">
      <c r="A6" s="334">
        <v>41849</v>
      </c>
      <c r="B6" s="335" t="s">
        <v>366</v>
      </c>
      <c r="C6" s="336">
        <v>50000000</v>
      </c>
      <c r="D6" s="337" t="s">
        <v>368</v>
      </c>
      <c r="E6" s="338">
        <v>0.1</v>
      </c>
      <c r="F6" s="339"/>
      <c r="G6" s="339" t="s">
        <v>369</v>
      </c>
      <c r="H6" s="334">
        <v>42004</v>
      </c>
      <c r="I6" s="340">
        <v>42264</v>
      </c>
      <c r="J6" s="336">
        <v>50000000</v>
      </c>
      <c r="K6" s="341">
        <f t="shared" si="0"/>
        <v>0</v>
      </c>
    </row>
    <row r="7" spans="1:11" ht="16.5" customHeight="1">
      <c r="A7" s="334">
        <v>41863</v>
      </c>
      <c r="B7" s="335" t="s">
        <v>366</v>
      </c>
      <c r="C7" s="336">
        <v>50000000</v>
      </c>
      <c r="D7" s="337" t="s">
        <v>368</v>
      </c>
      <c r="E7" s="338">
        <v>0.1</v>
      </c>
      <c r="F7" s="339"/>
      <c r="G7" s="339" t="s">
        <v>369</v>
      </c>
      <c r="H7" s="334">
        <v>42004</v>
      </c>
      <c r="I7" s="340">
        <v>42264</v>
      </c>
      <c r="J7" s="336">
        <v>50000000</v>
      </c>
      <c r="K7" s="341">
        <f t="shared" si="0"/>
        <v>0</v>
      </c>
    </row>
    <row r="8" spans="1:11" ht="16.5" customHeight="1">
      <c r="A8" s="334">
        <v>41879</v>
      </c>
      <c r="B8" s="335" t="s">
        <v>366</v>
      </c>
      <c r="C8" s="336">
        <v>50000000</v>
      </c>
      <c r="D8" s="337" t="s">
        <v>370</v>
      </c>
      <c r="E8" s="338">
        <v>0.1</v>
      </c>
      <c r="F8" s="339"/>
      <c r="G8" s="339" t="s">
        <v>371</v>
      </c>
      <c r="H8" s="334">
        <v>42004</v>
      </c>
      <c r="I8" s="340">
        <v>42264</v>
      </c>
      <c r="J8" s="336">
        <v>50000000</v>
      </c>
      <c r="K8" s="341">
        <f t="shared" si="0"/>
        <v>0</v>
      </c>
    </row>
    <row r="9" spans="1:11" ht="16.5" customHeight="1">
      <c r="A9" s="334">
        <v>41880</v>
      </c>
      <c r="B9" s="335" t="s">
        <v>366</v>
      </c>
      <c r="C9" s="336">
        <v>40000000</v>
      </c>
      <c r="D9" s="337" t="s">
        <v>370</v>
      </c>
      <c r="E9" s="338">
        <v>0.1</v>
      </c>
      <c r="F9" s="339"/>
      <c r="G9" s="339" t="s">
        <v>371</v>
      </c>
      <c r="H9" s="334">
        <v>42004</v>
      </c>
      <c r="I9" s="340">
        <v>42264</v>
      </c>
      <c r="J9" s="336">
        <v>40000000</v>
      </c>
      <c r="K9" s="341">
        <f t="shared" si="0"/>
        <v>0</v>
      </c>
    </row>
    <row r="10" spans="1:11" ht="16.5" customHeight="1">
      <c r="A10" s="334">
        <v>41885</v>
      </c>
      <c r="B10" s="335" t="s">
        <v>366</v>
      </c>
      <c r="C10" s="336">
        <v>20000000</v>
      </c>
      <c r="D10" s="337" t="s">
        <v>370</v>
      </c>
      <c r="E10" s="338">
        <v>0.1</v>
      </c>
      <c r="F10" s="339"/>
      <c r="G10" s="339" t="s">
        <v>371</v>
      </c>
      <c r="H10" s="334">
        <v>42004</v>
      </c>
      <c r="I10" s="340">
        <v>42264</v>
      </c>
      <c r="J10" s="336">
        <v>20000000</v>
      </c>
      <c r="K10" s="341">
        <f t="shared" si="0"/>
        <v>0</v>
      </c>
    </row>
    <row r="11" spans="1:11" ht="16.5" customHeight="1">
      <c r="A11" s="334">
        <v>42004</v>
      </c>
      <c r="B11" s="335" t="s">
        <v>372</v>
      </c>
      <c r="C11" s="336">
        <v>781458008</v>
      </c>
      <c r="D11" s="337"/>
      <c r="E11" s="338"/>
      <c r="F11" s="339"/>
      <c r="G11" s="336"/>
      <c r="H11" s="342"/>
      <c r="I11" s="340">
        <v>42009</v>
      </c>
      <c r="J11" s="336">
        <v>781458008</v>
      </c>
      <c r="K11" s="341">
        <f>SUM(C11-J11)</f>
        <v>0</v>
      </c>
    </row>
    <row r="12" spans="1:15" s="351" customFormat="1" ht="16.5" customHeight="1">
      <c r="A12" s="343"/>
      <c r="B12" s="344" t="s">
        <v>373</v>
      </c>
      <c r="C12" s="345">
        <f>SUM(C3:C11)</f>
        <v>1891458008</v>
      </c>
      <c r="D12" s="346"/>
      <c r="E12" s="347"/>
      <c r="F12" s="348"/>
      <c r="G12" s="348"/>
      <c r="H12" s="343"/>
      <c r="I12" s="349"/>
      <c r="J12" s="345"/>
      <c r="K12" s="350"/>
      <c r="O12" s="352"/>
    </row>
    <row r="13" spans="1:11" ht="16.5" customHeight="1">
      <c r="A13" s="353">
        <v>42009</v>
      </c>
      <c r="B13" s="354" t="s">
        <v>374</v>
      </c>
      <c r="C13" s="355">
        <v>181212185</v>
      </c>
      <c r="D13" s="356"/>
      <c r="E13" s="357">
        <v>0.0365</v>
      </c>
      <c r="F13" s="358"/>
      <c r="G13" s="358"/>
      <c r="H13" s="353">
        <v>42369</v>
      </c>
      <c r="I13" s="359">
        <v>42369</v>
      </c>
      <c r="J13" s="355">
        <v>131370881</v>
      </c>
      <c r="K13" s="360">
        <f aca="true" t="shared" si="1" ref="K13:K28">SUM(C13-J13)</f>
        <v>49841304</v>
      </c>
    </row>
    <row r="14" spans="1:11" ht="16.5" customHeight="1">
      <c r="A14" s="334">
        <v>42017</v>
      </c>
      <c r="B14" s="335" t="s">
        <v>374</v>
      </c>
      <c r="C14" s="336">
        <v>200000000</v>
      </c>
      <c r="D14" s="337"/>
      <c r="E14" s="338">
        <v>0.0365</v>
      </c>
      <c r="F14" s="339"/>
      <c r="G14" s="339"/>
      <c r="H14" s="334">
        <v>42369</v>
      </c>
      <c r="I14" s="340"/>
      <c r="J14" s="336"/>
      <c r="K14" s="341">
        <f t="shared" si="1"/>
        <v>200000000</v>
      </c>
    </row>
    <row r="15" spans="1:11" ht="16.5" customHeight="1">
      <c r="A15" s="334">
        <v>42030</v>
      </c>
      <c r="B15" s="335" t="s">
        <v>374</v>
      </c>
      <c r="C15" s="336">
        <v>100000000</v>
      </c>
      <c r="D15" s="337"/>
      <c r="E15" s="338">
        <v>0.0365</v>
      </c>
      <c r="F15" s="339"/>
      <c r="G15" s="339"/>
      <c r="H15" s="334">
        <v>42369</v>
      </c>
      <c r="I15" s="340"/>
      <c r="J15" s="336"/>
      <c r="K15" s="341">
        <f t="shared" si="1"/>
        <v>100000000</v>
      </c>
    </row>
    <row r="16" spans="1:11" ht="16.5" customHeight="1">
      <c r="A16" s="334" t="s">
        <v>375</v>
      </c>
      <c r="B16" s="335" t="s">
        <v>374</v>
      </c>
      <c r="C16" s="336">
        <v>100000000</v>
      </c>
      <c r="D16" s="337"/>
      <c r="E16" s="338">
        <v>0.03365</v>
      </c>
      <c r="F16" s="339"/>
      <c r="G16" s="339"/>
      <c r="H16" s="334">
        <v>42369</v>
      </c>
      <c r="I16" s="340"/>
      <c r="J16" s="336"/>
      <c r="K16" s="341">
        <f t="shared" si="1"/>
        <v>100000000</v>
      </c>
    </row>
    <row r="17" spans="1:11" ht="16.5" customHeight="1">
      <c r="A17" s="334">
        <v>42053</v>
      </c>
      <c r="B17" s="335" t="s">
        <v>374</v>
      </c>
      <c r="C17" s="336">
        <v>100000000</v>
      </c>
      <c r="D17" s="337"/>
      <c r="E17" s="338">
        <v>0.0365</v>
      </c>
      <c r="F17" s="339"/>
      <c r="G17" s="339"/>
      <c r="H17" s="334">
        <v>42369</v>
      </c>
      <c r="I17" s="340"/>
      <c r="J17" s="336"/>
      <c r="K17" s="341">
        <f t="shared" si="1"/>
        <v>100000000</v>
      </c>
    </row>
    <row r="18" spans="1:11" ht="16.5" customHeight="1">
      <c r="A18" s="334">
        <v>42055</v>
      </c>
      <c r="B18" s="335" t="s">
        <v>374</v>
      </c>
      <c r="C18" s="336">
        <v>100000000</v>
      </c>
      <c r="D18" s="337"/>
      <c r="E18" s="338">
        <v>0.0365</v>
      </c>
      <c r="F18" s="339"/>
      <c r="G18" s="339"/>
      <c r="H18" s="334">
        <v>42369</v>
      </c>
      <c r="I18" s="340"/>
      <c r="J18" s="336"/>
      <c r="K18" s="341">
        <f t="shared" si="1"/>
        <v>100000000</v>
      </c>
    </row>
    <row r="19" spans="1:11" ht="16.5" customHeight="1">
      <c r="A19" s="334">
        <v>42185</v>
      </c>
      <c r="B19" s="335" t="s">
        <v>374</v>
      </c>
      <c r="C19" s="336">
        <v>548950580</v>
      </c>
      <c r="D19" s="361" t="s">
        <v>376</v>
      </c>
      <c r="E19" s="362"/>
      <c r="F19" s="339"/>
      <c r="G19" s="339"/>
      <c r="H19" s="334">
        <v>42369</v>
      </c>
      <c r="I19" s="340">
        <v>42186</v>
      </c>
      <c r="J19" s="336">
        <f>SUM(C19)</f>
        <v>548950580</v>
      </c>
      <c r="K19" s="341">
        <f t="shared" si="1"/>
        <v>0</v>
      </c>
    </row>
    <row r="20" spans="1:11" ht="16.5" customHeight="1">
      <c r="A20" s="334">
        <v>42195</v>
      </c>
      <c r="B20" s="335" t="s">
        <v>366</v>
      </c>
      <c r="C20" s="336">
        <v>150000000</v>
      </c>
      <c r="D20" s="337" t="s">
        <v>377</v>
      </c>
      <c r="E20" s="338">
        <v>0.1</v>
      </c>
      <c r="F20" s="339"/>
      <c r="G20" s="339"/>
      <c r="H20" s="334">
        <v>42369</v>
      </c>
      <c r="I20" s="340"/>
      <c r="J20" s="336"/>
      <c r="K20" s="341">
        <f t="shared" si="1"/>
        <v>150000000</v>
      </c>
    </row>
    <row r="21" spans="1:11" ht="16.5" customHeight="1">
      <c r="A21" s="334">
        <v>42202</v>
      </c>
      <c r="B21" s="335" t="s">
        <v>366</v>
      </c>
      <c r="C21" s="336">
        <v>150000000</v>
      </c>
      <c r="D21" s="337" t="s">
        <v>377</v>
      </c>
      <c r="E21" s="338">
        <v>0.1</v>
      </c>
      <c r="F21" s="339"/>
      <c r="G21" s="339"/>
      <c r="H21" s="334">
        <v>42369</v>
      </c>
      <c r="I21" s="340"/>
      <c r="J21" s="336"/>
      <c r="K21" s="341">
        <f t="shared" si="1"/>
        <v>150000000</v>
      </c>
    </row>
    <row r="22" spans="1:11" ht="16.5" customHeight="1">
      <c r="A22" s="334">
        <v>42228</v>
      </c>
      <c r="B22" s="335" t="s">
        <v>378</v>
      </c>
      <c r="C22" s="336">
        <v>100000000</v>
      </c>
      <c r="D22" s="337"/>
      <c r="E22" s="338">
        <v>0.0365</v>
      </c>
      <c r="F22" s="339"/>
      <c r="G22" s="339"/>
      <c r="H22" s="334">
        <v>42369</v>
      </c>
      <c r="I22" s="340"/>
      <c r="J22" s="336"/>
      <c r="K22" s="341">
        <f t="shared" si="1"/>
        <v>100000000</v>
      </c>
    </row>
    <row r="23" spans="1:11" ht="16.5" customHeight="1">
      <c r="A23" s="334">
        <v>42247</v>
      </c>
      <c r="B23" s="335" t="s">
        <v>378</v>
      </c>
      <c r="C23" s="336">
        <v>100000000</v>
      </c>
      <c r="D23" s="337"/>
      <c r="E23" s="338">
        <v>0.0365</v>
      </c>
      <c r="F23" s="339"/>
      <c r="G23" s="339"/>
      <c r="H23" s="334">
        <v>42369</v>
      </c>
      <c r="I23" s="340"/>
      <c r="J23" s="336"/>
      <c r="K23" s="341">
        <f t="shared" si="1"/>
        <v>100000000</v>
      </c>
    </row>
    <row r="24" spans="1:11" ht="16.5" customHeight="1">
      <c r="A24" s="334" t="s">
        <v>379</v>
      </c>
      <c r="B24" s="335" t="s">
        <v>366</v>
      </c>
      <c r="C24" s="336">
        <v>100000000</v>
      </c>
      <c r="D24" s="337" t="s">
        <v>380</v>
      </c>
      <c r="E24" s="338">
        <v>0.1</v>
      </c>
      <c r="F24" s="339"/>
      <c r="G24" s="339"/>
      <c r="H24" s="334">
        <v>42369</v>
      </c>
      <c r="I24" s="340"/>
      <c r="J24" s="336"/>
      <c r="K24" s="341">
        <f t="shared" si="1"/>
        <v>100000000</v>
      </c>
    </row>
    <row r="25" spans="1:11" ht="16.5" customHeight="1">
      <c r="A25" s="334">
        <v>42277</v>
      </c>
      <c r="B25" s="335" t="s">
        <v>378</v>
      </c>
      <c r="C25" s="336">
        <v>264241331</v>
      </c>
      <c r="D25" s="363" t="s">
        <v>376</v>
      </c>
      <c r="E25" s="338"/>
      <c r="F25" s="339"/>
      <c r="G25" s="339"/>
      <c r="H25" s="334">
        <v>42369</v>
      </c>
      <c r="I25" s="340">
        <v>42278</v>
      </c>
      <c r="J25" s="336">
        <v>264241331</v>
      </c>
      <c r="K25" s="341">
        <f t="shared" si="1"/>
        <v>0</v>
      </c>
    </row>
    <row r="26" spans="1:11" ht="16.5" customHeight="1">
      <c r="A26" s="334">
        <v>42310</v>
      </c>
      <c r="B26" s="335" t="s">
        <v>378</v>
      </c>
      <c r="C26" s="336">
        <v>18000000</v>
      </c>
      <c r="D26" s="337"/>
      <c r="E26" s="338"/>
      <c r="F26" s="339"/>
      <c r="G26" s="339"/>
      <c r="H26" s="334">
        <v>42369</v>
      </c>
      <c r="I26" s="340"/>
      <c r="J26" s="336"/>
      <c r="K26" s="341">
        <f t="shared" si="1"/>
        <v>18000000</v>
      </c>
    </row>
    <row r="27" spans="1:11" ht="16.5" customHeight="1">
      <c r="A27" s="334">
        <v>42319</v>
      </c>
      <c r="B27" s="335" t="s">
        <v>366</v>
      </c>
      <c r="C27" s="336">
        <v>300000000</v>
      </c>
      <c r="D27" s="337" t="s">
        <v>381</v>
      </c>
      <c r="E27" s="338">
        <v>0.1</v>
      </c>
      <c r="F27" s="339"/>
      <c r="G27" s="339"/>
      <c r="H27" s="334">
        <v>42369</v>
      </c>
      <c r="I27" s="340"/>
      <c r="J27" s="336"/>
      <c r="K27" s="341">
        <f t="shared" si="1"/>
        <v>300000000</v>
      </c>
    </row>
    <row r="28" spans="1:11" ht="16.5" customHeight="1">
      <c r="A28" s="334">
        <v>42341</v>
      </c>
      <c r="B28" s="335" t="s">
        <v>366</v>
      </c>
      <c r="C28" s="336">
        <v>200000000</v>
      </c>
      <c r="D28" s="337" t="s">
        <v>382</v>
      </c>
      <c r="E28" s="364">
        <v>0.1</v>
      </c>
      <c r="F28" s="339"/>
      <c r="G28" s="339"/>
      <c r="H28" s="334">
        <v>42369</v>
      </c>
      <c r="I28" s="340"/>
      <c r="J28" s="336"/>
      <c r="K28" s="336">
        <f t="shared" si="1"/>
        <v>200000000</v>
      </c>
    </row>
    <row r="29" spans="1:11" ht="16.5" customHeight="1">
      <c r="A29" s="365"/>
      <c r="B29" s="366"/>
      <c r="C29" s="341"/>
      <c r="D29" s="367"/>
      <c r="E29" s="338"/>
      <c r="F29" s="368"/>
      <c r="G29" s="368"/>
      <c r="H29" s="365"/>
      <c r="I29" s="369"/>
      <c r="J29" s="341"/>
      <c r="K29" s="370">
        <f>SUM(K3:K28)</f>
        <v>1867841304</v>
      </c>
    </row>
    <row r="30" spans="1:11" ht="18" customHeight="1">
      <c r="A30" s="371"/>
      <c r="B30" s="371"/>
      <c r="C30" s="371"/>
      <c r="D30" s="372"/>
      <c r="E30" s="371" t="s">
        <v>383</v>
      </c>
      <c r="F30" s="371"/>
      <c r="G30" s="371" t="s">
        <v>384</v>
      </c>
      <c r="H30" s="371"/>
      <c r="I30" s="372">
        <f>SUM(J13:J28)</f>
        <v>944562792</v>
      </c>
      <c r="J30" s="371"/>
      <c r="K30" s="372"/>
    </row>
    <row r="31" spans="1:11" ht="18" customHeight="1">
      <c r="A31" s="371"/>
      <c r="B31" s="371"/>
      <c r="C31" s="371"/>
      <c r="D31" s="372"/>
      <c r="E31" s="371" t="s">
        <v>385</v>
      </c>
      <c r="F31" s="371"/>
      <c r="G31" s="371" t="s">
        <v>386</v>
      </c>
      <c r="H31" s="371"/>
      <c r="I31" s="372">
        <f>SUM(J3:J11)</f>
        <v>1791458008</v>
      </c>
      <c r="J31" s="371"/>
      <c r="K31" s="372"/>
    </row>
    <row r="32" spans="1:11" ht="18" customHeight="1">
      <c r="A32" s="373"/>
      <c r="B32" s="371"/>
      <c r="C32" s="371"/>
      <c r="D32" s="374"/>
      <c r="E32" s="371" t="s">
        <v>387</v>
      </c>
      <c r="F32" s="371"/>
      <c r="G32" s="371" t="s">
        <v>388</v>
      </c>
      <c r="H32" s="371"/>
      <c r="I32" s="372">
        <f>SUM(C13:C28)</f>
        <v>2712404096</v>
      </c>
      <c r="J32" s="371"/>
      <c r="K32" s="372">
        <f>SUM(C12+I32-I30-I31)</f>
        <v>1867841304</v>
      </c>
    </row>
  </sheetData>
  <sheetProtection/>
  <mergeCells count="2">
    <mergeCell ref="E2:F2"/>
    <mergeCell ref="D19:E1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Header>&amp;LVeresegyház Város Önkormányzat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60.125" style="35" customWidth="1"/>
    <col min="2" max="2" width="19.625" style="77" customWidth="1"/>
    <col min="3" max="16384" width="9.125" style="35" customWidth="1"/>
  </cols>
  <sheetData>
    <row r="1" spans="1:2" ht="12.75">
      <c r="A1" s="43"/>
      <c r="B1" s="69" t="s">
        <v>111</v>
      </c>
    </row>
    <row r="2" spans="1:2" ht="12.75">
      <c r="A2" s="43"/>
      <c r="B2" s="41"/>
    </row>
    <row r="3" spans="1:2" ht="12.75">
      <c r="A3" s="196" t="s">
        <v>46</v>
      </c>
      <c r="B3" s="196"/>
    </row>
    <row r="4" spans="1:2" ht="51" customHeight="1">
      <c r="A4" s="195" t="s">
        <v>99</v>
      </c>
      <c r="B4" s="195"/>
    </row>
    <row r="5" spans="1:2" ht="12" customHeight="1">
      <c r="A5" s="16"/>
      <c r="B5" s="74"/>
    </row>
    <row r="6" spans="1:2" ht="12.75">
      <c r="A6" s="43"/>
      <c r="B6" s="69" t="s">
        <v>53</v>
      </c>
    </row>
    <row r="7" spans="1:2" ht="12.75">
      <c r="A7" s="75" t="s">
        <v>52</v>
      </c>
      <c r="B7" s="70" t="s">
        <v>77</v>
      </c>
    </row>
    <row r="8" spans="1:2" s="78" customFormat="1" ht="26.25" customHeight="1">
      <c r="A8" s="22" t="s">
        <v>76</v>
      </c>
      <c r="B8" s="40">
        <f>SUM(B9:B16)</f>
        <v>1500000</v>
      </c>
    </row>
    <row r="9" spans="1:2" ht="15" customHeight="1">
      <c r="A9" s="37" t="s">
        <v>138</v>
      </c>
      <c r="B9" s="38">
        <v>181595</v>
      </c>
    </row>
    <row r="10" spans="1:2" ht="15" customHeight="1">
      <c r="A10" s="37" t="s">
        <v>139</v>
      </c>
      <c r="B10" s="38">
        <v>10000</v>
      </c>
    </row>
    <row r="11" spans="1:2" ht="15" customHeight="1">
      <c r="A11" s="37" t="s">
        <v>140</v>
      </c>
      <c r="B11" s="38">
        <v>29060</v>
      </c>
    </row>
    <row r="12" spans="1:2" ht="15" customHeight="1">
      <c r="A12" s="37" t="s">
        <v>141</v>
      </c>
      <c r="B12" s="38">
        <v>422510</v>
      </c>
    </row>
    <row r="13" spans="1:2" ht="15" customHeight="1">
      <c r="A13" s="37" t="s">
        <v>142</v>
      </c>
      <c r="B13" s="38">
        <v>199890</v>
      </c>
    </row>
    <row r="14" spans="1:2" ht="15" customHeight="1">
      <c r="A14" s="37" t="s">
        <v>143</v>
      </c>
      <c r="B14" s="38">
        <v>219644</v>
      </c>
    </row>
    <row r="15" spans="1:2" ht="15" customHeight="1">
      <c r="A15" s="37" t="s">
        <v>144</v>
      </c>
      <c r="B15" s="38">
        <v>437301</v>
      </c>
    </row>
    <row r="16" spans="1:2" ht="15" customHeight="1">
      <c r="A16" s="37"/>
      <c r="B16" s="38"/>
    </row>
    <row r="17" spans="1:2" s="78" customFormat="1" ht="15" customHeight="1">
      <c r="A17" s="76" t="s">
        <v>47</v>
      </c>
      <c r="B17" s="40">
        <f>SUM(B18:B20)</f>
        <v>1000000</v>
      </c>
    </row>
    <row r="18" spans="1:2" ht="15" customHeight="1">
      <c r="A18" s="37" t="s">
        <v>145</v>
      </c>
      <c r="B18" s="38">
        <v>1000000</v>
      </c>
    </row>
    <row r="19" spans="1:2" ht="15" customHeight="1">
      <c r="A19" s="37"/>
      <c r="B19" s="38"/>
    </row>
    <row r="20" spans="1:2" ht="15" customHeight="1">
      <c r="A20" s="37"/>
      <c r="B20" s="38"/>
    </row>
    <row r="21" spans="1:2" ht="15" customHeight="1">
      <c r="A21" s="37"/>
      <c r="B21" s="38"/>
    </row>
    <row r="22" spans="1:2" ht="15" customHeight="1">
      <c r="A22" s="37"/>
      <c r="B22" s="38"/>
    </row>
    <row r="23" spans="1:2" ht="15" customHeight="1">
      <c r="A23" s="37"/>
      <c r="B23" s="38"/>
    </row>
    <row r="24" spans="1:2" ht="15" customHeight="1">
      <c r="A24" s="37"/>
      <c r="B24" s="38"/>
    </row>
    <row r="25" spans="1:2" ht="15" customHeight="1">
      <c r="A25" s="76" t="s">
        <v>22</v>
      </c>
      <c r="B25" s="40">
        <f>SUM(B8+B17)</f>
        <v>2500000</v>
      </c>
    </row>
    <row r="26" spans="1:2" ht="12.75">
      <c r="A26" s="43"/>
      <c r="B26" s="41"/>
    </row>
  </sheetData>
  <sheetProtection/>
  <mergeCells count="2">
    <mergeCell ref="A4:B4"/>
    <mergeCell ref="A3:B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&amp;LVeresegyház Város Önkormányzat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K25" sqref="K25"/>
    </sheetView>
  </sheetViews>
  <sheetFormatPr defaultColWidth="9.00390625" defaultRowHeight="12.75"/>
  <cols>
    <col min="1" max="1" width="67.125" style="35" customWidth="1"/>
    <col min="2" max="2" width="15.75390625" style="41" customWidth="1"/>
    <col min="3" max="3" width="15.625" style="41" customWidth="1"/>
    <col min="4" max="16384" width="9.125" style="35" customWidth="1"/>
  </cols>
  <sheetData>
    <row r="1" spans="3:4" ht="12.75">
      <c r="C1" s="57" t="s">
        <v>107</v>
      </c>
      <c r="D1" s="58"/>
    </row>
    <row r="2" spans="1:3" ht="12.75">
      <c r="A2" s="198" t="s">
        <v>3</v>
      </c>
      <c r="B2" s="198"/>
      <c r="C2" s="198"/>
    </row>
    <row r="3" spans="1:3" ht="12.75">
      <c r="A3" s="198" t="s">
        <v>71</v>
      </c>
      <c r="B3" s="198"/>
      <c r="C3" s="198"/>
    </row>
    <row r="4" spans="1:3" ht="12.75">
      <c r="A4" s="58"/>
      <c r="C4" s="57" t="s">
        <v>53</v>
      </c>
    </row>
    <row r="5" spans="1:3" ht="56.25">
      <c r="A5" s="25" t="s">
        <v>55</v>
      </c>
      <c r="B5" s="54" t="s">
        <v>105</v>
      </c>
      <c r="C5" s="55" t="s">
        <v>106</v>
      </c>
    </row>
    <row r="6" spans="1:3" ht="12.75">
      <c r="A6" s="59" t="s">
        <v>136</v>
      </c>
      <c r="B6" s="60">
        <v>47039007</v>
      </c>
      <c r="C6" s="38">
        <v>4739007</v>
      </c>
    </row>
    <row r="7" spans="1:3" ht="12.75">
      <c r="A7" s="59" t="s">
        <v>122</v>
      </c>
      <c r="B7" s="60">
        <v>75390</v>
      </c>
      <c r="C7" s="38">
        <v>75390</v>
      </c>
    </row>
    <row r="8" spans="1:3" ht="12.75">
      <c r="A8" s="59" t="s">
        <v>137</v>
      </c>
      <c r="B8" s="60">
        <v>145500</v>
      </c>
      <c r="C8" s="38">
        <v>10500</v>
      </c>
    </row>
    <row r="9" spans="1:3" ht="12.75">
      <c r="A9" s="59" t="s">
        <v>129</v>
      </c>
      <c r="B9" s="60">
        <v>3587182</v>
      </c>
      <c r="C9" s="38">
        <v>542182</v>
      </c>
    </row>
    <row r="10" spans="1:3" ht="12.75">
      <c r="A10" s="59" t="s">
        <v>54</v>
      </c>
      <c r="B10" s="60"/>
      <c r="C10" s="38"/>
    </row>
    <row r="11" spans="1:3" ht="12.75">
      <c r="A11" s="59" t="s">
        <v>126</v>
      </c>
      <c r="B11" s="60"/>
      <c r="C11" s="38"/>
    </row>
    <row r="12" spans="1:3" ht="12.75">
      <c r="A12" s="59" t="s">
        <v>127</v>
      </c>
      <c r="B12" s="60"/>
      <c r="C12" s="38"/>
    </row>
    <row r="13" spans="1:3" ht="12.75">
      <c r="A13" s="59" t="s">
        <v>128</v>
      </c>
      <c r="B13" s="60"/>
      <c r="C13" s="38"/>
    </row>
    <row r="14" spans="1:3" ht="12.75">
      <c r="A14" s="73" t="s">
        <v>56</v>
      </c>
      <c r="B14" s="62">
        <f>SUM(B6:B13)</f>
        <v>50847079</v>
      </c>
      <c r="C14" s="40">
        <f>SUM(C6:C13)</f>
        <v>5367079</v>
      </c>
    </row>
    <row r="15" spans="1:2" ht="12.75">
      <c r="A15" s="63"/>
      <c r="B15" s="64"/>
    </row>
    <row r="16" spans="1:3" ht="15.75" customHeight="1">
      <c r="A16" s="197" t="s">
        <v>70</v>
      </c>
      <c r="B16" s="197"/>
      <c r="C16" s="197"/>
    </row>
    <row r="17" spans="1:2" ht="12.75">
      <c r="A17" s="200"/>
      <c r="B17" s="200"/>
    </row>
    <row r="18" spans="1:3" ht="12.75">
      <c r="A18" s="65"/>
      <c r="B18" s="66"/>
      <c r="C18" s="57" t="s">
        <v>103</v>
      </c>
    </row>
    <row r="19" spans="1:3" ht="12.75">
      <c r="A19" s="198" t="s">
        <v>3</v>
      </c>
      <c r="B19" s="198"/>
      <c r="C19" s="198"/>
    </row>
    <row r="20" spans="1:3" ht="14.25" customHeight="1">
      <c r="A20" s="201" t="s">
        <v>72</v>
      </c>
      <c r="B20" s="201"/>
      <c r="C20" s="201"/>
    </row>
    <row r="21" spans="1:3" ht="12.75">
      <c r="A21" s="58"/>
      <c r="C21" s="57" t="s">
        <v>53</v>
      </c>
    </row>
    <row r="22" spans="1:3" ht="56.25">
      <c r="A22" s="13" t="s">
        <v>67</v>
      </c>
      <c r="B22" s="54" t="s">
        <v>104</v>
      </c>
      <c r="C22" s="55" t="s">
        <v>102</v>
      </c>
    </row>
    <row r="23" spans="1:3" ht="12.75">
      <c r="A23" s="61" t="s">
        <v>57</v>
      </c>
      <c r="B23" s="67">
        <v>4367841</v>
      </c>
      <c r="C23" s="193">
        <v>1867841</v>
      </c>
    </row>
    <row r="24" spans="1:3" ht="12.75">
      <c r="A24" s="61" t="s">
        <v>58</v>
      </c>
      <c r="B24" s="67"/>
      <c r="C24" s="38"/>
    </row>
    <row r="25" spans="1:3" ht="12.75">
      <c r="A25" s="61" t="s">
        <v>59</v>
      </c>
      <c r="B25" s="67"/>
      <c r="C25" s="38"/>
    </row>
    <row r="26" spans="1:3" ht="12.75">
      <c r="A26" s="61" t="s">
        <v>60</v>
      </c>
      <c r="B26" s="67"/>
      <c r="C26" s="38"/>
    </row>
    <row r="27" spans="1:3" ht="21.75" customHeight="1">
      <c r="A27" s="26" t="s">
        <v>61</v>
      </c>
      <c r="B27" s="67"/>
      <c r="C27" s="38"/>
    </row>
    <row r="28" spans="1:3" ht="12.75">
      <c r="A28" s="61" t="s">
        <v>62</v>
      </c>
      <c r="B28" s="67"/>
      <c r="C28" s="38"/>
    </row>
    <row r="29" spans="1:3" ht="21.75" customHeight="1">
      <c r="A29" s="26" t="s">
        <v>63</v>
      </c>
      <c r="B29" s="67"/>
      <c r="C29" s="38"/>
    </row>
    <row r="30" spans="1:3" ht="21.75" customHeight="1">
      <c r="A30" s="26" t="s">
        <v>64</v>
      </c>
      <c r="B30" s="67"/>
      <c r="C30" s="38"/>
    </row>
    <row r="31" spans="1:3" s="53" customFormat="1" ht="30" customHeight="1">
      <c r="A31" s="71" t="s">
        <v>65</v>
      </c>
      <c r="B31" s="72"/>
      <c r="C31" s="51"/>
    </row>
    <row r="32" spans="1:3" ht="21.75" customHeight="1">
      <c r="A32" s="26" t="s">
        <v>66</v>
      </c>
      <c r="B32" s="67"/>
      <c r="C32" s="38"/>
    </row>
    <row r="33" spans="1:3" ht="22.5" customHeight="1">
      <c r="A33" s="26" t="s">
        <v>116</v>
      </c>
      <c r="B33" s="67"/>
      <c r="C33" s="38"/>
    </row>
    <row r="34" spans="1:3" ht="18" customHeight="1">
      <c r="A34" s="14" t="s">
        <v>69</v>
      </c>
      <c r="B34" s="68">
        <f>B23+B24+B25+B26+B27+B28+B29+B30+B31+B32+B33</f>
        <v>4367841</v>
      </c>
      <c r="C34" s="68">
        <f>C23+C24+C25+C26+C27+C28+C29+C30+C31+C32+C33</f>
        <v>1867841</v>
      </c>
    </row>
    <row r="35" spans="1:2" ht="10.5" customHeight="1">
      <c r="A35" s="15"/>
      <c r="B35" s="64"/>
    </row>
    <row r="36" spans="1:2" ht="12.75">
      <c r="A36" s="197" t="s">
        <v>68</v>
      </c>
      <c r="B36" s="197"/>
    </row>
    <row r="37" spans="1:2" ht="12.75">
      <c r="A37" s="24"/>
      <c r="B37" s="56"/>
    </row>
    <row r="38" ht="12.75">
      <c r="C38" s="69" t="s">
        <v>108</v>
      </c>
    </row>
    <row r="39" spans="1:3" ht="12.75">
      <c r="A39" s="202" t="s">
        <v>46</v>
      </c>
      <c r="B39" s="202"/>
      <c r="C39" s="202"/>
    </row>
    <row r="40" spans="1:3" ht="14.25" customHeight="1">
      <c r="A40" s="199" t="s">
        <v>73</v>
      </c>
      <c r="B40" s="199"/>
      <c r="C40" s="199"/>
    </row>
    <row r="41" ht="12.75">
      <c r="B41" s="69" t="s">
        <v>74</v>
      </c>
    </row>
    <row r="42" spans="1:2" ht="12.75">
      <c r="A42" s="6" t="s">
        <v>75</v>
      </c>
      <c r="B42" s="70" t="s">
        <v>48</v>
      </c>
    </row>
    <row r="43" spans="1:2" ht="12.75">
      <c r="A43" s="39"/>
      <c r="B43" s="38"/>
    </row>
    <row r="44" spans="1:2" ht="12.75">
      <c r="A44" s="39"/>
      <c r="B44" s="38"/>
    </row>
    <row r="45" spans="1:2" ht="12.75">
      <c r="A45" s="39"/>
      <c r="B45" s="38"/>
    </row>
    <row r="46" spans="1:2" ht="12.75">
      <c r="A46" s="39" t="s">
        <v>22</v>
      </c>
      <c r="B46" s="38"/>
    </row>
  </sheetData>
  <sheetProtection/>
  <mergeCells count="9">
    <mergeCell ref="A16:C16"/>
    <mergeCell ref="A3:C3"/>
    <mergeCell ref="A2:C2"/>
    <mergeCell ref="A40:C40"/>
    <mergeCell ref="A36:B36"/>
    <mergeCell ref="A17:B17"/>
    <mergeCell ref="A19:C19"/>
    <mergeCell ref="A20:C20"/>
    <mergeCell ref="A39:C39"/>
  </mergeCells>
  <printOptions/>
  <pageMargins left="0.4330708661417323" right="0.2362204724409449" top="0.5905511811023623" bottom="0.5905511811023623" header="0.35433070866141736" footer="0.3937007874015748"/>
  <pageSetup horizontalDpi="600" verticalDpi="600" orientation="portrait" paperSize="9" r:id="rId1"/>
  <headerFooter alignWithMargins="0">
    <oddHeader>&amp;LVeresegyház Város Önkormányzat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60"/>
  <sheetViews>
    <sheetView zoomScalePageLayoutView="0" workbookViewId="0" topLeftCell="A1">
      <selection activeCell="U20" sqref="U20"/>
    </sheetView>
  </sheetViews>
  <sheetFormatPr defaultColWidth="9.00390625" defaultRowHeight="12.75"/>
  <cols>
    <col min="1" max="1" width="5.875" style="92" customWidth="1"/>
    <col min="2" max="2" width="22.875" style="92" customWidth="1"/>
    <col min="3" max="3" width="14.625" style="92" customWidth="1"/>
    <col min="4" max="4" width="8.25390625" style="92" bestFit="1" customWidth="1"/>
    <col min="5" max="5" width="7.00390625" style="92" bestFit="1" customWidth="1"/>
    <col min="6" max="6" width="8.25390625" style="92" bestFit="1" customWidth="1"/>
    <col min="7" max="10" width="7.00390625" style="92" bestFit="1" customWidth="1"/>
    <col min="11" max="11" width="8.875" style="92" bestFit="1" customWidth="1"/>
    <col min="12" max="12" width="10.00390625" style="92" bestFit="1" customWidth="1"/>
    <col min="13" max="13" width="7.00390625" style="92" bestFit="1" customWidth="1"/>
    <col min="14" max="14" width="8.625" style="92" bestFit="1" customWidth="1"/>
    <col min="15" max="15" width="8.75390625" style="92" customWidth="1"/>
    <col min="16" max="16384" width="9.125" style="92" customWidth="1"/>
  </cols>
  <sheetData>
    <row r="1" spans="1:15" ht="20.25" customHeight="1">
      <c r="A1" s="94" t="s">
        <v>183</v>
      </c>
      <c r="B1" s="94"/>
      <c r="C1" s="94"/>
      <c r="D1" s="94"/>
      <c r="E1" s="95"/>
      <c r="F1" s="203"/>
      <c r="G1" s="203"/>
      <c r="H1" s="203"/>
      <c r="I1" s="203"/>
      <c r="J1" s="203"/>
      <c r="K1" s="203"/>
      <c r="L1" s="95"/>
      <c r="M1" s="95"/>
      <c r="N1" s="95"/>
      <c r="O1" s="96" t="s">
        <v>263</v>
      </c>
    </row>
    <row r="2" spans="1:15" ht="20.25" customHeight="1">
      <c r="A2" s="203" t="s">
        <v>184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1:15" ht="15" thickBo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9" t="s">
        <v>186</v>
      </c>
    </row>
    <row r="4" spans="1:15" ht="12.75">
      <c r="A4" s="205"/>
      <c r="B4" s="207" t="s">
        <v>187</v>
      </c>
      <c r="C4" s="212" t="s">
        <v>188</v>
      </c>
      <c r="D4" s="162" t="s">
        <v>189</v>
      </c>
      <c r="E4" s="153" t="s">
        <v>190</v>
      </c>
      <c r="F4" s="153" t="s">
        <v>191</v>
      </c>
      <c r="G4" s="153" t="s">
        <v>192</v>
      </c>
      <c r="H4" s="153" t="s">
        <v>193</v>
      </c>
      <c r="I4" s="153" t="s">
        <v>194</v>
      </c>
      <c r="J4" s="153" t="s">
        <v>195</v>
      </c>
      <c r="K4" s="153" t="s">
        <v>196</v>
      </c>
      <c r="L4" s="153" t="s">
        <v>197</v>
      </c>
      <c r="M4" s="153" t="s">
        <v>198</v>
      </c>
      <c r="N4" s="153" t="s">
        <v>199</v>
      </c>
      <c r="O4" s="163" t="s">
        <v>200</v>
      </c>
    </row>
    <row r="5" spans="1:15" ht="12.75">
      <c r="A5" s="206"/>
      <c r="B5" s="208"/>
      <c r="C5" s="213"/>
      <c r="D5" s="100" t="s">
        <v>201</v>
      </c>
      <c r="E5" s="101" t="s">
        <v>201</v>
      </c>
      <c r="F5" s="101" t="s">
        <v>201</v>
      </c>
      <c r="G5" s="101" t="s">
        <v>201</v>
      </c>
      <c r="H5" s="101" t="s">
        <v>201</v>
      </c>
      <c r="I5" s="101" t="s">
        <v>201</v>
      </c>
      <c r="J5" s="101" t="s">
        <v>201</v>
      </c>
      <c r="K5" s="101" t="s">
        <v>201</v>
      </c>
      <c r="L5" s="101" t="s">
        <v>201</v>
      </c>
      <c r="M5" s="101" t="s">
        <v>201</v>
      </c>
      <c r="N5" s="101" t="s">
        <v>201</v>
      </c>
      <c r="O5" s="144" t="s">
        <v>201</v>
      </c>
    </row>
    <row r="6" spans="1:15" ht="12.75">
      <c r="A6" s="102" t="s">
        <v>202</v>
      </c>
      <c r="B6" s="103" t="s">
        <v>203</v>
      </c>
      <c r="C6" s="154">
        <f aca="true" t="shared" si="0" ref="C6:C14">SUM(D6,E6,F6,G6,H6,I6,J6,K6,L6,M6,N6,O6)</f>
        <v>854959</v>
      </c>
      <c r="D6" s="104">
        <f aca="true" t="shared" si="1" ref="D6:O6">SUM(D43,D79,D115,D151,D187,D223,D259,D295,D331)</f>
        <v>70889</v>
      </c>
      <c r="E6" s="106">
        <f t="shared" si="1"/>
        <v>76656</v>
      </c>
      <c r="F6" s="106">
        <f t="shared" si="1"/>
        <v>70689</v>
      </c>
      <c r="G6" s="106">
        <f t="shared" si="1"/>
        <v>70889</v>
      </c>
      <c r="H6" s="106">
        <f t="shared" si="1"/>
        <v>70713</v>
      </c>
      <c r="I6" s="106">
        <f t="shared" si="1"/>
        <v>70690</v>
      </c>
      <c r="J6" s="106">
        <f t="shared" si="1"/>
        <v>70989</v>
      </c>
      <c r="K6" s="106">
        <f t="shared" si="1"/>
        <v>70689</v>
      </c>
      <c r="L6" s="106">
        <f t="shared" si="1"/>
        <v>70688</v>
      </c>
      <c r="M6" s="106">
        <f t="shared" si="1"/>
        <v>70689</v>
      </c>
      <c r="N6" s="106">
        <f t="shared" si="1"/>
        <v>70689</v>
      </c>
      <c r="O6" s="105">
        <f t="shared" si="1"/>
        <v>70689</v>
      </c>
    </row>
    <row r="7" spans="1:15" ht="12.75">
      <c r="A7" s="107" t="s">
        <v>204</v>
      </c>
      <c r="B7" s="108" t="s">
        <v>205</v>
      </c>
      <c r="C7" s="155">
        <f t="shared" si="0"/>
        <v>4809507</v>
      </c>
      <c r="D7" s="109">
        <f aca="true" t="shared" si="2" ref="D7:O7">SUM(D44,D80,D116,D152,D188,D224,D260,D296,D332)</f>
        <v>19583</v>
      </c>
      <c r="E7" s="164">
        <f t="shared" si="2"/>
        <v>35496</v>
      </c>
      <c r="F7" s="164">
        <f t="shared" si="2"/>
        <v>1673670</v>
      </c>
      <c r="G7" s="164">
        <f t="shared" si="2"/>
        <v>94213</v>
      </c>
      <c r="H7" s="164">
        <f t="shared" si="2"/>
        <v>85657</v>
      </c>
      <c r="I7" s="164">
        <f t="shared" si="2"/>
        <v>204533</v>
      </c>
      <c r="J7" s="164">
        <f t="shared" si="2"/>
        <v>112025</v>
      </c>
      <c r="K7" s="164">
        <f t="shared" si="2"/>
        <v>139485</v>
      </c>
      <c r="L7" s="164">
        <f t="shared" si="2"/>
        <v>1899980</v>
      </c>
      <c r="M7" s="164">
        <f t="shared" si="2"/>
        <v>226407</v>
      </c>
      <c r="N7" s="164">
        <f t="shared" si="2"/>
        <v>48584</v>
      </c>
      <c r="O7" s="110">
        <f t="shared" si="2"/>
        <v>269874</v>
      </c>
    </row>
    <row r="8" spans="1:15" ht="12.75">
      <c r="A8" s="107" t="s">
        <v>206</v>
      </c>
      <c r="B8" s="108" t="s">
        <v>207</v>
      </c>
      <c r="C8" s="155">
        <f t="shared" si="0"/>
        <v>1509913</v>
      </c>
      <c r="D8" s="109">
        <f aca="true" t="shared" si="3" ref="D8:O8">SUM(D45,D81,D117,D153,D189,D225,D261,D297,D333)</f>
        <v>117132</v>
      </c>
      <c r="E8" s="164">
        <f t="shared" si="3"/>
        <v>121330</v>
      </c>
      <c r="F8" s="164">
        <f t="shared" si="3"/>
        <v>124215</v>
      </c>
      <c r="G8" s="164">
        <f t="shared" si="3"/>
        <v>129770</v>
      </c>
      <c r="H8" s="164">
        <f t="shared" si="3"/>
        <v>123138</v>
      </c>
      <c r="I8" s="164">
        <f t="shared" si="3"/>
        <v>131110</v>
      </c>
      <c r="J8" s="164">
        <f t="shared" si="3"/>
        <v>111037</v>
      </c>
      <c r="K8" s="164">
        <f t="shared" si="3"/>
        <v>128971</v>
      </c>
      <c r="L8" s="164">
        <f t="shared" si="3"/>
        <v>125776</v>
      </c>
      <c r="M8" s="164">
        <f t="shared" si="3"/>
        <v>132167</v>
      </c>
      <c r="N8" s="164">
        <f t="shared" si="3"/>
        <v>131644</v>
      </c>
      <c r="O8" s="110">
        <f t="shared" si="3"/>
        <v>133623</v>
      </c>
    </row>
    <row r="9" spans="1:15" ht="12.75">
      <c r="A9" s="107" t="s">
        <v>208</v>
      </c>
      <c r="B9" s="108" t="s">
        <v>209</v>
      </c>
      <c r="C9" s="155">
        <f t="shared" si="0"/>
        <v>22732</v>
      </c>
      <c r="D9" s="109">
        <f aca="true" t="shared" si="4" ref="D9:O9">SUM(D46,D82,D118,D154,D190,D226,D262,D298,D334)</f>
        <v>1819</v>
      </c>
      <c r="E9" s="164">
        <f t="shared" si="4"/>
        <v>1920</v>
      </c>
      <c r="F9" s="164">
        <f t="shared" si="4"/>
        <v>1819</v>
      </c>
      <c r="G9" s="164">
        <f t="shared" si="4"/>
        <v>1819</v>
      </c>
      <c r="H9" s="164">
        <f t="shared" si="4"/>
        <v>1920</v>
      </c>
      <c r="I9" s="164">
        <f t="shared" si="4"/>
        <v>1919</v>
      </c>
      <c r="J9" s="164">
        <f t="shared" si="4"/>
        <v>2019</v>
      </c>
      <c r="K9" s="164">
        <f t="shared" si="4"/>
        <v>2020</v>
      </c>
      <c r="L9" s="164">
        <f t="shared" si="4"/>
        <v>1919</v>
      </c>
      <c r="M9" s="164">
        <f t="shared" si="4"/>
        <v>1819</v>
      </c>
      <c r="N9" s="164">
        <f t="shared" si="4"/>
        <v>1920</v>
      </c>
      <c r="O9" s="110">
        <f t="shared" si="4"/>
        <v>1819</v>
      </c>
    </row>
    <row r="10" spans="1:15" ht="12.75">
      <c r="A10" s="111" t="s">
        <v>210</v>
      </c>
      <c r="B10" s="112" t="s">
        <v>211</v>
      </c>
      <c r="C10" s="156">
        <f t="shared" si="0"/>
        <v>7197111</v>
      </c>
      <c r="D10" s="113">
        <f>SUM(D6:D9)</f>
        <v>209423</v>
      </c>
      <c r="E10" s="115">
        <f aca="true" t="shared" si="5" ref="E10:O10">SUM(E6:E9)</f>
        <v>235402</v>
      </c>
      <c r="F10" s="115">
        <f t="shared" si="5"/>
        <v>1870393</v>
      </c>
      <c r="G10" s="115">
        <f t="shared" si="5"/>
        <v>296691</v>
      </c>
      <c r="H10" s="115">
        <f t="shared" si="5"/>
        <v>281428</v>
      </c>
      <c r="I10" s="115">
        <f t="shared" si="5"/>
        <v>408252</v>
      </c>
      <c r="J10" s="115">
        <f t="shared" si="5"/>
        <v>296070</v>
      </c>
      <c r="K10" s="115">
        <f t="shared" si="5"/>
        <v>341165</v>
      </c>
      <c r="L10" s="115">
        <f t="shared" si="5"/>
        <v>2098363</v>
      </c>
      <c r="M10" s="115">
        <f t="shared" si="5"/>
        <v>431082</v>
      </c>
      <c r="N10" s="115">
        <f t="shared" si="5"/>
        <v>252837</v>
      </c>
      <c r="O10" s="114">
        <f t="shared" si="5"/>
        <v>476005</v>
      </c>
    </row>
    <row r="11" spans="1:15" ht="12.75">
      <c r="A11" s="107" t="s">
        <v>212</v>
      </c>
      <c r="B11" s="108" t="s">
        <v>213</v>
      </c>
      <c r="C11" s="155">
        <f t="shared" si="0"/>
        <v>125980</v>
      </c>
      <c r="D11" s="109">
        <f aca="true" t="shared" si="6" ref="D11:O11">SUM(D48,D84,D120,D156,D192,D228,D264,D300,D336)</f>
        <v>10498</v>
      </c>
      <c r="E11" s="164">
        <f t="shared" si="6"/>
        <v>10498</v>
      </c>
      <c r="F11" s="164">
        <f t="shared" si="6"/>
        <v>10499</v>
      </c>
      <c r="G11" s="164">
        <f t="shared" si="6"/>
        <v>10498</v>
      </c>
      <c r="H11" s="164">
        <f t="shared" si="6"/>
        <v>10498</v>
      </c>
      <c r="I11" s="164">
        <f t="shared" si="6"/>
        <v>10499</v>
      </c>
      <c r="J11" s="164">
        <f t="shared" si="6"/>
        <v>10498</v>
      </c>
      <c r="K11" s="164">
        <f t="shared" si="6"/>
        <v>10498</v>
      </c>
      <c r="L11" s="164">
        <f t="shared" si="6"/>
        <v>10499</v>
      </c>
      <c r="M11" s="164">
        <f t="shared" si="6"/>
        <v>10498</v>
      </c>
      <c r="N11" s="164">
        <f t="shared" si="6"/>
        <v>10498</v>
      </c>
      <c r="O11" s="110">
        <f t="shared" si="6"/>
        <v>10499</v>
      </c>
    </row>
    <row r="12" spans="1:15" ht="12.75">
      <c r="A12" s="116" t="s">
        <v>214</v>
      </c>
      <c r="B12" s="117" t="s">
        <v>215</v>
      </c>
      <c r="C12" s="155">
        <f t="shared" si="0"/>
        <v>542182</v>
      </c>
      <c r="D12" s="109">
        <f aca="true" t="shared" si="7" ref="D12:O12">SUM(D49,D85,D121,D157,D193,D229,D265,D301,D337)</f>
        <v>45182</v>
      </c>
      <c r="E12" s="164">
        <f t="shared" si="7"/>
        <v>45182</v>
      </c>
      <c r="F12" s="164">
        <f t="shared" si="7"/>
        <v>45182</v>
      </c>
      <c r="G12" s="164">
        <f t="shared" si="7"/>
        <v>45182</v>
      </c>
      <c r="H12" s="164">
        <f t="shared" si="7"/>
        <v>45182</v>
      </c>
      <c r="I12" s="164">
        <f t="shared" si="7"/>
        <v>45182</v>
      </c>
      <c r="J12" s="164">
        <f t="shared" si="7"/>
        <v>45181</v>
      </c>
      <c r="K12" s="164">
        <f t="shared" si="7"/>
        <v>45182</v>
      </c>
      <c r="L12" s="164">
        <f t="shared" si="7"/>
        <v>45182</v>
      </c>
      <c r="M12" s="164">
        <f t="shared" si="7"/>
        <v>45181</v>
      </c>
      <c r="N12" s="164">
        <f t="shared" si="7"/>
        <v>45182</v>
      </c>
      <c r="O12" s="110">
        <f t="shared" si="7"/>
        <v>45182</v>
      </c>
    </row>
    <row r="13" spans="1:15" ht="12.75">
      <c r="A13" s="116" t="s">
        <v>216</v>
      </c>
      <c r="B13" s="117" t="s">
        <v>217</v>
      </c>
      <c r="C13" s="155">
        <f t="shared" si="0"/>
        <v>14479</v>
      </c>
      <c r="D13" s="109">
        <f aca="true" t="shared" si="8" ref="D13:O13">SUM(D50,D86,D122,D158,D194,D230,D266,D302,D338)</f>
        <v>1207</v>
      </c>
      <c r="E13" s="164">
        <f t="shared" si="8"/>
        <v>1206</v>
      </c>
      <c r="F13" s="164">
        <f t="shared" si="8"/>
        <v>1207</v>
      </c>
      <c r="G13" s="164">
        <f t="shared" si="8"/>
        <v>1207</v>
      </c>
      <c r="H13" s="164">
        <f t="shared" si="8"/>
        <v>1207</v>
      </c>
      <c r="I13" s="164">
        <f t="shared" si="8"/>
        <v>1206</v>
      </c>
      <c r="J13" s="164">
        <f t="shared" si="8"/>
        <v>1207</v>
      </c>
      <c r="K13" s="164">
        <f t="shared" si="8"/>
        <v>1206</v>
      </c>
      <c r="L13" s="164">
        <f t="shared" si="8"/>
        <v>1207</v>
      </c>
      <c r="M13" s="164">
        <f t="shared" si="8"/>
        <v>1206</v>
      </c>
      <c r="N13" s="164">
        <f t="shared" si="8"/>
        <v>1207</v>
      </c>
      <c r="O13" s="110">
        <f t="shared" si="8"/>
        <v>1206</v>
      </c>
    </row>
    <row r="14" spans="1:15" ht="12.75">
      <c r="A14" s="111" t="s">
        <v>218</v>
      </c>
      <c r="B14" s="112" t="s">
        <v>219</v>
      </c>
      <c r="C14" s="156">
        <f t="shared" si="0"/>
        <v>682641</v>
      </c>
      <c r="D14" s="113">
        <f>SUM(D11:D13)</f>
        <v>56887</v>
      </c>
      <c r="E14" s="115">
        <f aca="true" t="shared" si="9" ref="E14:O14">SUM(E11:E13)</f>
        <v>56886</v>
      </c>
      <c r="F14" s="115">
        <f t="shared" si="9"/>
        <v>56888</v>
      </c>
      <c r="G14" s="115">
        <f t="shared" si="9"/>
        <v>56887</v>
      </c>
      <c r="H14" s="115">
        <f t="shared" si="9"/>
        <v>56887</v>
      </c>
      <c r="I14" s="115">
        <f t="shared" si="9"/>
        <v>56887</v>
      </c>
      <c r="J14" s="115">
        <f t="shared" si="9"/>
        <v>56886</v>
      </c>
      <c r="K14" s="115">
        <f t="shared" si="9"/>
        <v>56886</v>
      </c>
      <c r="L14" s="115">
        <f t="shared" si="9"/>
        <v>56888</v>
      </c>
      <c r="M14" s="115">
        <f t="shared" si="9"/>
        <v>56885</v>
      </c>
      <c r="N14" s="115">
        <f t="shared" si="9"/>
        <v>56887</v>
      </c>
      <c r="O14" s="114">
        <f t="shared" si="9"/>
        <v>56887</v>
      </c>
    </row>
    <row r="15" spans="1:15" ht="12.75">
      <c r="A15" s="118" t="s">
        <v>220</v>
      </c>
      <c r="B15" s="119" t="s">
        <v>221</v>
      </c>
      <c r="C15" s="156">
        <f>SUM(C14,C10)</f>
        <v>7879752</v>
      </c>
      <c r="D15" s="113">
        <f aca="true" t="shared" si="10" ref="D15:O15">SUM(D14,D10)</f>
        <v>266310</v>
      </c>
      <c r="E15" s="115">
        <f t="shared" si="10"/>
        <v>292288</v>
      </c>
      <c r="F15" s="115">
        <f t="shared" si="10"/>
        <v>1927281</v>
      </c>
      <c r="G15" s="115">
        <f t="shared" si="10"/>
        <v>353578</v>
      </c>
      <c r="H15" s="115">
        <f t="shared" si="10"/>
        <v>338315</v>
      </c>
      <c r="I15" s="115">
        <f t="shared" si="10"/>
        <v>465139</v>
      </c>
      <c r="J15" s="115">
        <f t="shared" si="10"/>
        <v>352956</v>
      </c>
      <c r="K15" s="115">
        <f t="shared" si="10"/>
        <v>398051</v>
      </c>
      <c r="L15" s="115">
        <f t="shared" si="10"/>
        <v>2155251</v>
      </c>
      <c r="M15" s="115">
        <f t="shared" si="10"/>
        <v>487967</v>
      </c>
      <c r="N15" s="115">
        <f t="shared" si="10"/>
        <v>309724</v>
      </c>
      <c r="O15" s="114">
        <f t="shared" si="10"/>
        <v>532892</v>
      </c>
    </row>
    <row r="16" spans="1:15" ht="12.75">
      <c r="A16" s="118" t="s">
        <v>222</v>
      </c>
      <c r="B16" s="119" t="s">
        <v>223</v>
      </c>
      <c r="C16" s="156">
        <f>SUM(D16,E16,F16,G16,H16,I16,J16,K16,L16,M16,N16,O16)</f>
        <v>4867797</v>
      </c>
      <c r="D16" s="113">
        <f aca="true" t="shared" si="11" ref="D16:O16">SUM(D53+D17-D54)</f>
        <v>1211259</v>
      </c>
      <c r="E16" s="115">
        <f t="shared" si="11"/>
        <v>100000</v>
      </c>
      <c r="F16" s="115">
        <f t="shared" si="11"/>
        <v>500000</v>
      </c>
      <c r="G16" s="115">
        <f t="shared" si="11"/>
        <v>200000</v>
      </c>
      <c r="H16" s="115">
        <f t="shared" si="11"/>
        <v>256538</v>
      </c>
      <c r="I16" s="115">
        <f t="shared" si="11"/>
        <v>500000</v>
      </c>
      <c r="J16" s="115">
        <f t="shared" si="11"/>
        <v>200000</v>
      </c>
      <c r="K16" s="115">
        <f t="shared" si="11"/>
        <v>500000</v>
      </c>
      <c r="L16" s="115">
        <f t="shared" si="11"/>
        <v>600000</v>
      </c>
      <c r="M16" s="115">
        <f t="shared" si="11"/>
        <v>0</v>
      </c>
      <c r="N16" s="115">
        <f t="shared" si="11"/>
        <v>600000</v>
      </c>
      <c r="O16" s="114">
        <f t="shared" si="11"/>
        <v>200000</v>
      </c>
    </row>
    <row r="17" spans="1:15" ht="13.5" thickBot="1">
      <c r="A17" s="121" t="s">
        <v>224</v>
      </c>
      <c r="B17" s="122" t="s">
        <v>225</v>
      </c>
      <c r="C17" s="157">
        <f>SUM(D17,E17,F17,G17,H17,I17,J17,K17,L17,M17,N17,O17)</f>
        <v>267797</v>
      </c>
      <c r="D17" s="123">
        <f aca="true" t="shared" si="12" ref="D17:O17">SUM(D54,D90,D126,D162,D198,D234,D270,D306,D342)</f>
        <v>267797</v>
      </c>
      <c r="E17" s="165">
        <f t="shared" si="12"/>
        <v>0</v>
      </c>
      <c r="F17" s="165">
        <f t="shared" si="12"/>
        <v>0</v>
      </c>
      <c r="G17" s="165">
        <f t="shared" si="12"/>
        <v>0</v>
      </c>
      <c r="H17" s="165">
        <f t="shared" si="12"/>
        <v>0</v>
      </c>
      <c r="I17" s="165">
        <f t="shared" si="12"/>
        <v>0</v>
      </c>
      <c r="J17" s="165">
        <f t="shared" si="12"/>
        <v>0</v>
      </c>
      <c r="K17" s="165">
        <f t="shared" si="12"/>
        <v>0</v>
      </c>
      <c r="L17" s="165">
        <f t="shared" si="12"/>
        <v>0</v>
      </c>
      <c r="M17" s="165">
        <f t="shared" si="12"/>
        <v>0</v>
      </c>
      <c r="N17" s="165">
        <f t="shared" si="12"/>
        <v>0</v>
      </c>
      <c r="O17" s="124">
        <f t="shared" si="12"/>
        <v>0</v>
      </c>
    </row>
    <row r="18" spans="1:15" ht="18" customHeight="1" thickBot="1">
      <c r="A18" s="126" t="s">
        <v>226</v>
      </c>
      <c r="B18" s="127" t="s">
        <v>227</v>
      </c>
      <c r="C18" s="158">
        <f>SUM(C15:C16)</f>
        <v>12747549</v>
      </c>
      <c r="D18" s="128">
        <f aca="true" t="shared" si="13" ref="D18:O18">SUM(D15:D16)</f>
        <v>1477569</v>
      </c>
      <c r="E18" s="129">
        <f t="shared" si="13"/>
        <v>392288</v>
      </c>
      <c r="F18" s="129">
        <f t="shared" si="13"/>
        <v>2427281</v>
      </c>
      <c r="G18" s="129">
        <f t="shared" si="13"/>
        <v>553578</v>
      </c>
      <c r="H18" s="129">
        <f t="shared" si="13"/>
        <v>594853</v>
      </c>
      <c r="I18" s="129">
        <f t="shared" si="13"/>
        <v>965139</v>
      </c>
      <c r="J18" s="129">
        <f t="shared" si="13"/>
        <v>552956</v>
      </c>
      <c r="K18" s="129">
        <f t="shared" si="13"/>
        <v>898051</v>
      </c>
      <c r="L18" s="129">
        <f t="shared" si="13"/>
        <v>2755251</v>
      </c>
      <c r="M18" s="129">
        <f t="shared" si="13"/>
        <v>487967</v>
      </c>
      <c r="N18" s="129">
        <f t="shared" si="13"/>
        <v>909724</v>
      </c>
      <c r="O18" s="138">
        <f t="shared" si="13"/>
        <v>732892</v>
      </c>
    </row>
    <row r="19" spans="1:15" ht="18" customHeight="1">
      <c r="A19" s="130"/>
      <c r="B19" s="131" t="s">
        <v>228</v>
      </c>
      <c r="C19" s="159" t="s">
        <v>188</v>
      </c>
      <c r="D19" s="166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8"/>
    </row>
    <row r="20" spans="1:15" ht="12.75">
      <c r="A20" s="102" t="s">
        <v>229</v>
      </c>
      <c r="B20" s="103" t="s">
        <v>230</v>
      </c>
      <c r="C20" s="155">
        <f aca="true" t="shared" si="14" ref="C20:C31">SUM(D20,E20,F20,G20,H20,I20,J20,K20,L20,M20,N20,O20)</f>
        <v>1470066</v>
      </c>
      <c r="D20" s="109">
        <f aca="true" t="shared" si="15" ref="D20:O20">SUM(D57,D93,D129,D165,D201,D237,D273,D309,D345)</f>
        <v>126324</v>
      </c>
      <c r="E20" s="164">
        <f t="shared" si="15"/>
        <v>122892</v>
      </c>
      <c r="F20" s="164">
        <f t="shared" si="15"/>
        <v>120988</v>
      </c>
      <c r="G20" s="164">
        <f t="shared" si="15"/>
        <v>121939</v>
      </c>
      <c r="H20" s="164">
        <f t="shared" si="15"/>
        <v>122359</v>
      </c>
      <c r="I20" s="164">
        <f t="shared" si="15"/>
        <v>121782</v>
      </c>
      <c r="J20" s="164">
        <f t="shared" si="15"/>
        <v>121809</v>
      </c>
      <c r="K20" s="164">
        <f t="shared" si="15"/>
        <v>122903</v>
      </c>
      <c r="L20" s="164">
        <f t="shared" si="15"/>
        <v>121230</v>
      </c>
      <c r="M20" s="164">
        <f t="shared" si="15"/>
        <v>121684</v>
      </c>
      <c r="N20" s="164">
        <f t="shared" si="15"/>
        <v>122305</v>
      </c>
      <c r="O20" s="110">
        <f t="shared" si="15"/>
        <v>123851</v>
      </c>
    </row>
    <row r="21" spans="1:15" ht="12.75">
      <c r="A21" s="107" t="s">
        <v>231</v>
      </c>
      <c r="B21" s="108" t="s">
        <v>232</v>
      </c>
      <c r="C21" s="155">
        <f t="shared" si="14"/>
        <v>413470</v>
      </c>
      <c r="D21" s="109">
        <f aca="true" t="shared" si="16" ref="D21:O21">SUM(D58,D94,D130,D166,D202,D238,D274,D310,D346)</f>
        <v>35660</v>
      </c>
      <c r="E21" s="164">
        <f t="shared" si="16"/>
        <v>36764</v>
      </c>
      <c r="F21" s="164">
        <f t="shared" si="16"/>
        <v>33845</v>
      </c>
      <c r="G21" s="164">
        <f t="shared" si="16"/>
        <v>34207</v>
      </c>
      <c r="H21" s="164">
        <f t="shared" si="16"/>
        <v>34273</v>
      </c>
      <c r="I21" s="164">
        <f t="shared" si="16"/>
        <v>34069</v>
      </c>
      <c r="J21" s="164">
        <f t="shared" si="16"/>
        <v>34066</v>
      </c>
      <c r="K21" s="164">
        <f t="shared" si="16"/>
        <v>34233</v>
      </c>
      <c r="L21" s="164">
        <f t="shared" si="16"/>
        <v>33999</v>
      </c>
      <c r="M21" s="164">
        <f t="shared" si="16"/>
        <v>34030</v>
      </c>
      <c r="N21" s="164">
        <f t="shared" si="16"/>
        <v>34221</v>
      </c>
      <c r="O21" s="110">
        <f t="shared" si="16"/>
        <v>34103</v>
      </c>
    </row>
    <row r="22" spans="1:15" ht="12.75">
      <c r="A22" s="107" t="s">
        <v>233</v>
      </c>
      <c r="B22" s="108" t="s">
        <v>234</v>
      </c>
      <c r="C22" s="155">
        <f t="shared" si="14"/>
        <v>2061491</v>
      </c>
      <c r="D22" s="109">
        <f aca="true" t="shared" si="17" ref="D22:O22">SUM(D59,D95,D131,D167,D203,D239,D275,D311,D347)</f>
        <v>163356</v>
      </c>
      <c r="E22" s="164">
        <f t="shared" si="17"/>
        <v>173776</v>
      </c>
      <c r="F22" s="164">
        <f t="shared" si="17"/>
        <v>172337</v>
      </c>
      <c r="G22" s="164">
        <f t="shared" si="17"/>
        <v>175179</v>
      </c>
      <c r="H22" s="164">
        <f t="shared" si="17"/>
        <v>172396</v>
      </c>
      <c r="I22" s="164">
        <f t="shared" si="17"/>
        <v>170275</v>
      </c>
      <c r="J22" s="164">
        <f t="shared" si="17"/>
        <v>165848</v>
      </c>
      <c r="K22" s="164">
        <f t="shared" si="17"/>
        <v>163518</v>
      </c>
      <c r="L22" s="164">
        <f t="shared" si="17"/>
        <v>167110</v>
      </c>
      <c r="M22" s="164">
        <f t="shared" si="17"/>
        <v>172032</v>
      </c>
      <c r="N22" s="164">
        <f t="shared" si="17"/>
        <v>182097</v>
      </c>
      <c r="O22" s="110">
        <f t="shared" si="17"/>
        <v>183567</v>
      </c>
    </row>
    <row r="23" spans="1:15" ht="12.75">
      <c r="A23" s="107" t="s">
        <v>235</v>
      </c>
      <c r="B23" s="108" t="s">
        <v>236</v>
      </c>
      <c r="C23" s="155">
        <f t="shared" si="14"/>
        <v>128688</v>
      </c>
      <c r="D23" s="109">
        <f aca="true" t="shared" si="18" ref="D23:O23">SUM(D60,D96,D132,D168,D204,D240,D276,D312,D348)</f>
        <v>10724</v>
      </c>
      <c r="E23" s="164">
        <f t="shared" si="18"/>
        <v>10725</v>
      </c>
      <c r="F23" s="164">
        <f t="shared" si="18"/>
        <v>11154</v>
      </c>
      <c r="G23" s="164">
        <f t="shared" si="18"/>
        <v>10854</v>
      </c>
      <c r="H23" s="164">
        <f t="shared" si="18"/>
        <v>11182</v>
      </c>
      <c r="I23" s="164">
        <f t="shared" si="18"/>
        <v>9755</v>
      </c>
      <c r="J23" s="164">
        <f t="shared" si="18"/>
        <v>11154</v>
      </c>
      <c r="K23" s="164">
        <f t="shared" si="18"/>
        <v>11154</v>
      </c>
      <c r="L23" s="164">
        <f t="shared" si="18"/>
        <v>10404</v>
      </c>
      <c r="M23" s="164">
        <f t="shared" si="18"/>
        <v>10404</v>
      </c>
      <c r="N23" s="164">
        <f t="shared" si="18"/>
        <v>10724</v>
      </c>
      <c r="O23" s="110">
        <f t="shared" si="18"/>
        <v>10454</v>
      </c>
    </row>
    <row r="24" spans="1:15" ht="12.75">
      <c r="A24" s="107" t="s">
        <v>237</v>
      </c>
      <c r="B24" s="108" t="s">
        <v>238</v>
      </c>
      <c r="C24" s="155">
        <f t="shared" si="14"/>
        <v>1042668</v>
      </c>
      <c r="D24" s="109">
        <f aca="true" t="shared" si="19" ref="D24:O24">SUM(D61,D97,D133,D169,D205,D241,D277,D313,D349)</f>
        <v>32193</v>
      </c>
      <c r="E24" s="164">
        <f t="shared" si="19"/>
        <v>17224</v>
      </c>
      <c r="F24" s="164">
        <f t="shared" si="19"/>
        <v>17224</v>
      </c>
      <c r="G24" s="164">
        <f t="shared" si="19"/>
        <v>17224</v>
      </c>
      <c r="H24" s="164">
        <f t="shared" si="19"/>
        <v>17224</v>
      </c>
      <c r="I24" s="164">
        <f t="shared" si="19"/>
        <v>130224</v>
      </c>
      <c r="J24" s="164">
        <f t="shared" si="19"/>
        <v>27224</v>
      </c>
      <c r="K24" s="164">
        <f t="shared" si="19"/>
        <v>412224</v>
      </c>
      <c r="L24" s="164">
        <f t="shared" si="19"/>
        <v>20233</v>
      </c>
      <c r="M24" s="164">
        <f t="shared" si="19"/>
        <v>17224</v>
      </c>
      <c r="N24" s="164">
        <f t="shared" si="19"/>
        <v>17225</v>
      </c>
      <c r="O24" s="110">
        <f t="shared" si="19"/>
        <v>317225</v>
      </c>
    </row>
    <row r="25" spans="1:15" ht="12.75">
      <c r="A25" s="121"/>
      <c r="B25" s="122" t="s">
        <v>239</v>
      </c>
      <c r="C25" s="160">
        <f t="shared" si="14"/>
        <v>585000</v>
      </c>
      <c r="D25" s="109">
        <f aca="true" t="shared" si="20" ref="D25:O25">SUM(D62,D98,D134,D170,D206,D242,D278,D314,D350)</f>
        <v>0</v>
      </c>
      <c r="E25" s="164">
        <f t="shared" si="20"/>
        <v>0</v>
      </c>
      <c r="F25" s="164">
        <f t="shared" si="20"/>
        <v>0</v>
      </c>
      <c r="G25" s="164">
        <f t="shared" si="20"/>
        <v>0</v>
      </c>
      <c r="H25" s="164">
        <f t="shared" si="20"/>
        <v>0</v>
      </c>
      <c r="I25" s="164">
        <f t="shared" si="20"/>
        <v>0</v>
      </c>
      <c r="J25" s="164">
        <f t="shared" si="20"/>
        <v>0</v>
      </c>
      <c r="K25" s="164">
        <f t="shared" si="20"/>
        <v>385000</v>
      </c>
      <c r="L25" s="164">
        <f t="shared" si="20"/>
        <v>0</v>
      </c>
      <c r="M25" s="164">
        <f t="shared" si="20"/>
        <v>0</v>
      </c>
      <c r="N25" s="164">
        <f t="shared" si="20"/>
        <v>0</v>
      </c>
      <c r="O25" s="110">
        <f t="shared" si="20"/>
        <v>200000</v>
      </c>
    </row>
    <row r="26" spans="1:15" ht="12.75">
      <c r="A26" s="132"/>
      <c r="B26" s="133" t="s">
        <v>240</v>
      </c>
      <c r="C26" s="160">
        <f t="shared" si="14"/>
        <v>200000</v>
      </c>
      <c r="D26" s="109">
        <f aca="true" t="shared" si="21" ref="D26:O26">SUM(D63,D99,D135,D171,D207,D243,D279,D315,D351)</f>
        <v>0</v>
      </c>
      <c r="E26" s="164">
        <f t="shared" si="21"/>
        <v>0</v>
      </c>
      <c r="F26" s="164">
        <f t="shared" si="21"/>
        <v>0</v>
      </c>
      <c r="G26" s="164">
        <f t="shared" si="21"/>
        <v>0</v>
      </c>
      <c r="H26" s="164">
        <f t="shared" si="21"/>
        <v>0</v>
      </c>
      <c r="I26" s="164">
        <f t="shared" si="21"/>
        <v>100000</v>
      </c>
      <c r="J26" s="164">
        <f t="shared" si="21"/>
        <v>0</v>
      </c>
      <c r="K26" s="164">
        <f t="shared" si="21"/>
        <v>0</v>
      </c>
      <c r="L26" s="164">
        <f t="shared" si="21"/>
        <v>0</v>
      </c>
      <c r="M26" s="164">
        <f t="shared" si="21"/>
        <v>0</v>
      </c>
      <c r="N26" s="164">
        <f t="shared" si="21"/>
        <v>0</v>
      </c>
      <c r="O26" s="110">
        <f t="shared" si="21"/>
        <v>100000</v>
      </c>
    </row>
    <row r="27" spans="1:15" ht="12.75">
      <c r="A27" s="111" t="s">
        <v>210</v>
      </c>
      <c r="B27" s="112" t="s">
        <v>241</v>
      </c>
      <c r="C27" s="156">
        <f t="shared" si="14"/>
        <v>5116383</v>
      </c>
      <c r="D27" s="113">
        <f aca="true" t="shared" si="22" ref="D27:O27">SUM(D20:D24)</f>
        <v>368257</v>
      </c>
      <c r="E27" s="115">
        <f t="shared" si="22"/>
        <v>361381</v>
      </c>
      <c r="F27" s="115">
        <f t="shared" si="22"/>
        <v>355548</v>
      </c>
      <c r="G27" s="115">
        <f t="shared" si="22"/>
        <v>359403</v>
      </c>
      <c r="H27" s="115">
        <f t="shared" si="22"/>
        <v>357434</v>
      </c>
      <c r="I27" s="115">
        <f t="shared" si="22"/>
        <v>466105</v>
      </c>
      <c r="J27" s="115">
        <f t="shared" si="22"/>
        <v>360101</v>
      </c>
      <c r="K27" s="115">
        <f t="shared" si="22"/>
        <v>744032</v>
      </c>
      <c r="L27" s="115">
        <f t="shared" si="22"/>
        <v>352976</v>
      </c>
      <c r="M27" s="115">
        <f t="shared" si="22"/>
        <v>355374</v>
      </c>
      <c r="N27" s="115">
        <f t="shared" si="22"/>
        <v>366572</v>
      </c>
      <c r="O27" s="114">
        <f t="shared" si="22"/>
        <v>669200</v>
      </c>
    </row>
    <row r="28" spans="1:15" ht="12.75">
      <c r="A28" s="107" t="s">
        <v>242</v>
      </c>
      <c r="B28" s="108" t="s">
        <v>243</v>
      </c>
      <c r="C28" s="155">
        <f t="shared" si="14"/>
        <v>2734424</v>
      </c>
      <c r="D28" s="109">
        <f aca="true" t="shared" si="23" ref="D28:O28">SUM(D65,D101,D137,D173,D209,D245,D281,D317,D353)</f>
        <v>146684</v>
      </c>
      <c r="E28" s="164">
        <f t="shared" si="23"/>
        <v>30907</v>
      </c>
      <c r="F28" s="164">
        <f t="shared" si="23"/>
        <v>819647</v>
      </c>
      <c r="G28" s="164">
        <f t="shared" si="23"/>
        <v>115268</v>
      </c>
      <c r="H28" s="164">
        <f t="shared" si="23"/>
        <v>158512</v>
      </c>
      <c r="I28" s="164">
        <f t="shared" si="23"/>
        <v>175651</v>
      </c>
      <c r="J28" s="164">
        <f t="shared" si="23"/>
        <v>120491</v>
      </c>
      <c r="K28" s="164">
        <f t="shared" si="23"/>
        <v>70600</v>
      </c>
      <c r="L28" s="164">
        <f t="shared" si="23"/>
        <v>919117</v>
      </c>
      <c r="M28" s="164">
        <f t="shared" si="23"/>
        <v>53686</v>
      </c>
      <c r="N28" s="164">
        <f t="shared" si="23"/>
        <v>60169</v>
      </c>
      <c r="O28" s="110">
        <f t="shared" si="23"/>
        <v>63692</v>
      </c>
    </row>
    <row r="29" spans="1:15" ht="12.75">
      <c r="A29" s="107" t="s">
        <v>244</v>
      </c>
      <c r="B29" s="108" t="s">
        <v>245</v>
      </c>
      <c r="C29" s="155">
        <f t="shared" si="14"/>
        <v>149294</v>
      </c>
      <c r="D29" s="109">
        <f aca="true" t="shared" si="24" ref="D29:O29">SUM(D66,D102,D138,D174,D210,D246,D282,D318,D354)</f>
        <v>0</v>
      </c>
      <c r="E29" s="164">
        <f t="shared" si="24"/>
        <v>0</v>
      </c>
      <c r="F29" s="164">
        <f t="shared" si="24"/>
        <v>15919</v>
      </c>
      <c r="G29" s="164">
        <f t="shared" si="24"/>
        <v>15919</v>
      </c>
      <c r="H29" s="164">
        <f t="shared" si="24"/>
        <v>15919</v>
      </c>
      <c r="I29" s="164">
        <f t="shared" si="24"/>
        <v>20581</v>
      </c>
      <c r="J29" s="164">
        <f t="shared" si="24"/>
        <v>9376</v>
      </c>
      <c r="K29" s="164">
        <f t="shared" si="24"/>
        <v>20431</v>
      </c>
      <c r="L29" s="164">
        <f t="shared" si="24"/>
        <v>19311</v>
      </c>
      <c r="M29" s="164">
        <f t="shared" si="24"/>
        <v>15919</v>
      </c>
      <c r="N29" s="164">
        <f t="shared" si="24"/>
        <v>15919</v>
      </c>
      <c r="O29" s="110">
        <f t="shared" si="24"/>
        <v>0</v>
      </c>
    </row>
    <row r="30" spans="1:15" ht="12.75">
      <c r="A30" s="134" t="s">
        <v>246</v>
      </c>
      <c r="B30" s="135" t="s">
        <v>247</v>
      </c>
      <c r="C30" s="155">
        <f t="shared" si="14"/>
        <v>755977</v>
      </c>
      <c r="D30" s="109">
        <f aca="true" t="shared" si="25" ref="D30:O30">SUM(D67,D103,D139,D175,D211,D247,D283,D319,D355)</f>
        <v>62998</v>
      </c>
      <c r="E30" s="164">
        <f t="shared" si="25"/>
        <v>0</v>
      </c>
      <c r="F30" s="164">
        <f t="shared" si="25"/>
        <v>126087</v>
      </c>
      <c r="G30" s="164">
        <f t="shared" si="25"/>
        <v>62988</v>
      </c>
      <c r="H30" s="164">
        <f t="shared" si="25"/>
        <v>62988</v>
      </c>
      <c r="I30" s="164">
        <f t="shared" si="25"/>
        <v>62988</v>
      </c>
      <c r="J30" s="164">
        <f t="shared" si="25"/>
        <v>62988</v>
      </c>
      <c r="K30" s="164">
        <f t="shared" si="25"/>
        <v>62988</v>
      </c>
      <c r="L30" s="164">
        <f t="shared" si="25"/>
        <v>62988</v>
      </c>
      <c r="M30" s="164">
        <f t="shared" si="25"/>
        <v>62988</v>
      </c>
      <c r="N30" s="164">
        <f t="shared" si="25"/>
        <v>125976</v>
      </c>
      <c r="O30" s="110">
        <f t="shared" si="25"/>
        <v>0</v>
      </c>
    </row>
    <row r="31" spans="1:15" ht="12.75">
      <c r="A31" s="111" t="s">
        <v>218</v>
      </c>
      <c r="B31" s="112" t="s">
        <v>248</v>
      </c>
      <c r="C31" s="156">
        <f t="shared" si="14"/>
        <v>3639695</v>
      </c>
      <c r="D31" s="113">
        <f aca="true" t="shared" si="26" ref="D31:O31">SUM(D28:D30)</f>
        <v>209682</v>
      </c>
      <c r="E31" s="115">
        <f t="shared" si="26"/>
        <v>30907</v>
      </c>
      <c r="F31" s="115">
        <f t="shared" si="26"/>
        <v>961653</v>
      </c>
      <c r="G31" s="115">
        <f t="shared" si="26"/>
        <v>194175</v>
      </c>
      <c r="H31" s="115">
        <f t="shared" si="26"/>
        <v>237419</v>
      </c>
      <c r="I31" s="115">
        <f t="shared" si="26"/>
        <v>259220</v>
      </c>
      <c r="J31" s="115">
        <f t="shared" si="26"/>
        <v>192855</v>
      </c>
      <c r="K31" s="115">
        <f t="shared" si="26"/>
        <v>154019</v>
      </c>
      <c r="L31" s="115">
        <f t="shared" si="26"/>
        <v>1001416</v>
      </c>
      <c r="M31" s="115">
        <f t="shared" si="26"/>
        <v>132593</v>
      </c>
      <c r="N31" s="115">
        <f t="shared" si="26"/>
        <v>202064</v>
      </c>
      <c r="O31" s="114">
        <f t="shared" si="26"/>
        <v>63692</v>
      </c>
    </row>
    <row r="32" spans="1:15" ht="12.75">
      <c r="A32" s="111" t="s">
        <v>220</v>
      </c>
      <c r="B32" s="112" t="s">
        <v>249</v>
      </c>
      <c r="C32" s="156">
        <f aca="true" t="shared" si="27" ref="C32:O32">SUM(C31,C27)</f>
        <v>8756078</v>
      </c>
      <c r="D32" s="113">
        <f t="shared" si="27"/>
        <v>577939</v>
      </c>
      <c r="E32" s="115">
        <f t="shared" si="27"/>
        <v>392288</v>
      </c>
      <c r="F32" s="115">
        <f t="shared" si="27"/>
        <v>1317201</v>
      </c>
      <c r="G32" s="115">
        <f t="shared" si="27"/>
        <v>553578</v>
      </c>
      <c r="H32" s="115">
        <f t="shared" si="27"/>
        <v>594853</v>
      </c>
      <c r="I32" s="115">
        <f t="shared" si="27"/>
        <v>725325</v>
      </c>
      <c r="J32" s="115">
        <f t="shared" si="27"/>
        <v>552956</v>
      </c>
      <c r="K32" s="115">
        <f t="shared" si="27"/>
        <v>898051</v>
      </c>
      <c r="L32" s="115">
        <f t="shared" si="27"/>
        <v>1354392</v>
      </c>
      <c r="M32" s="115">
        <f t="shared" si="27"/>
        <v>487967</v>
      </c>
      <c r="N32" s="115">
        <f t="shared" si="27"/>
        <v>568636</v>
      </c>
      <c r="O32" s="114">
        <f t="shared" si="27"/>
        <v>732892</v>
      </c>
    </row>
    <row r="33" spans="1:15" s="93" customFormat="1" ht="13.5" thickBot="1">
      <c r="A33" s="111" t="s">
        <v>250</v>
      </c>
      <c r="B33" s="112" t="s">
        <v>251</v>
      </c>
      <c r="C33" s="156">
        <f>SUM(D33,E33,F33,G33,H33,I33,J33,K33,L33,M33,N33,O33)</f>
        <v>3991471</v>
      </c>
      <c r="D33" s="188">
        <f aca="true" t="shared" si="28" ref="D33:O33">SUM(D70+D106+D142+D178+D214+D250+D286+D322+D358-D89+D90-D125+D126-D161+D162-D197+D198-D233+D234-D269+D270-D305+D306-D341+D342)</f>
        <v>899630</v>
      </c>
      <c r="E33" s="189">
        <f t="shared" si="28"/>
        <v>0</v>
      </c>
      <c r="F33" s="189">
        <f t="shared" si="28"/>
        <v>1110080</v>
      </c>
      <c r="G33" s="189">
        <f t="shared" si="28"/>
        <v>0</v>
      </c>
      <c r="H33" s="189">
        <f t="shared" si="28"/>
        <v>0</v>
      </c>
      <c r="I33" s="189">
        <f t="shared" si="28"/>
        <v>239814</v>
      </c>
      <c r="J33" s="189">
        <f t="shared" si="28"/>
        <v>0</v>
      </c>
      <c r="K33" s="189">
        <f t="shared" si="28"/>
        <v>0</v>
      </c>
      <c r="L33" s="189">
        <f t="shared" si="28"/>
        <v>1400859</v>
      </c>
      <c r="M33" s="189">
        <f t="shared" si="28"/>
        <v>0</v>
      </c>
      <c r="N33" s="189">
        <f t="shared" si="28"/>
        <v>341088</v>
      </c>
      <c r="O33" s="190">
        <f t="shared" si="28"/>
        <v>0</v>
      </c>
    </row>
    <row r="34" spans="1:15" ht="13.5" thickBot="1">
      <c r="A34" s="136" t="s">
        <v>226</v>
      </c>
      <c r="B34" s="137" t="s">
        <v>252</v>
      </c>
      <c r="C34" s="158">
        <f aca="true" t="shared" si="29" ref="C34:O34">SUM(C32:C33)</f>
        <v>12747549</v>
      </c>
      <c r="D34" s="128">
        <f t="shared" si="29"/>
        <v>1477569</v>
      </c>
      <c r="E34" s="129">
        <f t="shared" si="29"/>
        <v>392288</v>
      </c>
      <c r="F34" s="129">
        <f t="shared" si="29"/>
        <v>2427281</v>
      </c>
      <c r="G34" s="129">
        <f t="shared" si="29"/>
        <v>553578</v>
      </c>
      <c r="H34" s="129">
        <f t="shared" si="29"/>
        <v>594853</v>
      </c>
      <c r="I34" s="129">
        <f t="shared" si="29"/>
        <v>965139</v>
      </c>
      <c r="J34" s="129">
        <f t="shared" si="29"/>
        <v>552956</v>
      </c>
      <c r="K34" s="129">
        <f t="shared" si="29"/>
        <v>898051</v>
      </c>
      <c r="L34" s="129">
        <f t="shared" si="29"/>
        <v>2755251</v>
      </c>
      <c r="M34" s="129">
        <f t="shared" si="29"/>
        <v>487967</v>
      </c>
      <c r="N34" s="129">
        <f t="shared" si="29"/>
        <v>909724</v>
      </c>
      <c r="O34" s="138">
        <f t="shared" si="29"/>
        <v>732892</v>
      </c>
    </row>
    <row r="35" spans="1:15" ht="13.5" thickBot="1">
      <c r="A35" s="139"/>
      <c r="B35" s="140" t="s">
        <v>253</v>
      </c>
      <c r="C35" s="161"/>
      <c r="D35" s="169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1"/>
    </row>
    <row r="36" spans="1:15" ht="12.75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</row>
    <row r="37" spans="1:15" ht="12.75">
      <c r="A37" s="143"/>
      <c r="B37" s="143"/>
      <c r="C37" s="143"/>
      <c r="D37" s="98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</row>
    <row r="38" spans="1:15" ht="12.75">
      <c r="A38" s="94" t="s">
        <v>254</v>
      </c>
      <c r="B38" s="94"/>
      <c r="C38" s="94"/>
      <c r="D38" s="94"/>
      <c r="E38" s="94"/>
      <c r="F38" s="203"/>
      <c r="G38" s="203"/>
      <c r="H38" s="203"/>
      <c r="I38" s="203"/>
      <c r="J38" s="203"/>
      <c r="K38" s="203"/>
      <c r="L38" s="95"/>
      <c r="M38" s="95"/>
      <c r="N38" s="95"/>
      <c r="O38" s="96" t="s">
        <v>185</v>
      </c>
    </row>
    <row r="39" spans="1:15" ht="20.25" customHeight="1">
      <c r="A39" s="203" t="s">
        <v>184</v>
      </c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</row>
    <row r="40" spans="1:15" ht="13.5" thickBot="1">
      <c r="A40" s="143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99" t="s">
        <v>186</v>
      </c>
    </row>
    <row r="41" spans="1:15" ht="12.75">
      <c r="A41" s="205"/>
      <c r="B41" s="207" t="s">
        <v>187</v>
      </c>
      <c r="C41" s="212" t="s">
        <v>188</v>
      </c>
      <c r="D41" s="162" t="s">
        <v>189</v>
      </c>
      <c r="E41" s="153" t="s">
        <v>190</v>
      </c>
      <c r="F41" s="153" t="s">
        <v>191</v>
      </c>
      <c r="G41" s="153" t="s">
        <v>192</v>
      </c>
      <c r="H41" s="153" t="s">
        <v>193</v>
      </c>
      <c r="I41" s="153" t="s">
        <v>194</v>
      </c>
      <c r="J41" s="153" t="s">
        <v>195</v>
      </c>
      <c r="K41" s="153" t="s">
        <v>196</v>
      </c>
      <c r="L41" s="153" t="s">
        <v>197</v>
      </c>
      <c r="M41" s="153" t="s">
        <v>198</v>
      </c>
      <c r="N41" s="153" t="s">
        <v>199</v>
      </c>
      <c r="O41" s="163" t="s">
        <v>200</v>
      </c>
    </row>
    <row r="42" spans="1:15" ht="12.75">
      <c r="A42" s="206"/>
      <c r="B42" s="208"/>
      <c r="C42" s="213"/>
      <c r="D42" s="100" t="s">
        <v>201</v>
      </c>
      <c r="E42" s="101" t="s">
        <v>201</v>
      </c>
      <c r="F42" s="101" t="s">
        <v>201</v>
      </c>
      <c r="G42" s="101" t="s">
        <v>201</v>
      </c>
      <c r="H42" s="101" t="s">
        <v>201</v>
      </c>
      <c r="I42" s="101" t="s">
        <v>201</v>
      </c>
      <c r="J42" s="101" t="s">
        <v>201</v>
      </c>
      <c r="K42" s="101" t="s">
        <v>201</v>
      </c>
      <c r="L42" s="101" t="s">
        <v>201</v>
      </c>
      <c r="M42" s="101" t="s">
        <v>201</v>
      </c>
      <c r="N42" s="101" t="s">
        <v>201</v>
      </c>
      <c r="O42" s="144" t="s">
        <v>201</v>
      </c>
    </row>
    <row r="43" spans="1:15" ht="12.75">
      <c r="A43" s="102" t="s">
        <v>202</v>
      </c>
      <c r="B43" s="103" t="s">
        <v>203</v>
      </c>
      <c r="C43" s="154">
        <f aca="true" t="shared" si="30" ref="C43:C51">SUM(D43,E43,F43,G43,H43,I43,J43,K43,L43,M43,N43,O43)</f>
        <v>847029</v>
      </c>
      <c r="D43" s="104">
        <v>70586</v>
      </c>
      <c r="E43" s="106">
        <v>70585</v>
      </c>
      <c r="F43" s="106">
        <v>70586</v>
      </c>
      <c r="G43" s="106">
        <v>70586</v>
      </c>
      <c r="H43" s="106">
        <v>70585</v>
      </c>
      <c r="I43" s="106">
        <v>70586</v>
      </c>
      <c r="J43" s="106">
        <v>70586</v>
      </c>
      <c r="K43" s="106">
        <v>70586</v>
      </c>
      <c r="L43" s="106">
        <v>70585</v>
      </c>
      <c r="M43" s="106">
        <v>70586</v>
      </c>
      <c r="N43" s="106">
        <v>70586</v>
      </c>
      <c r="O43" s="105">
        <v>70586</v>
      </c>
    </row>
    <row r="44" spans="1:15" ht="12.75">
      <c r="A44" s="107" t="s">
        <v>204</v>
      </c>
      <c r="B44" s="108" t="s">
        <v>205</v>
      </c>
      <c r="C44" s="155">
        <f t="shared" si="30"/>
        <v>4804507</v>
      </c>
      <c r="D44" s="104">
        <v>19167</v>
      </c>
      <c r="E44" s="106">
        <v>35079</v>
      </c>
      <c r="F44" s="106">
        <v>1673254</v>
      </c>
      <c r="G44" s="106">
        <v>93796</v>
      </c>
      <c r="H44" s="106">
        <v>85240</v>
      </c>
      <c r="I44" s="106">
        <v>204116</v>
      </c>
      <c r="J44" s="106">
        <v>111609</v>
      </c>
      <c r="K44" s="106">
        <v>139068</v>
      </c>
      <c r="L44" s="106">
        <v>1899563</v>
      </c>
      <c r="M44" s="106">
        <v>225990</v>
      </c>
      <c r="N44" s="106">
        <v>48168</v>
      </c>
      <c r="O44" s="105">
        <v>269457</v>
      </c>
    </row>
    <row r="45" spans="1:15" ht="12.75">
      <c r="A45" s="107" t="s">
        <v>206</v>
      </c>
      <c r="B45" s="108" t="s">
        <v>207</v>
      </c>
      <c r="C45" s="155">
        <f t="shared" si="30"/>
        <v>482946</v>
      </c>
      <c r="D45" s="104">
        <v>40246</v>
      </c>
      <c r="E45" s="106">
        <v>40245</v>
      </c>
      <c r="F45" s="106">
        <v>40246</v>
      </c>
      <c r="G45" s="106">
        <v>40245</v>
      </c>
      <c r="H45" s="106">
        <v>40246</v>
      </c>
      <c r="I45" s="106">
        <v>40245</v>
      </c>
      <c r="J45" s="106">
        <v>40246</v>
      </c>
      <c r="K45" s="106">
        <v>40245</v>
      </c>
      <c r="L45" s="106">
        <v>40246</v>
      </c>
      <c r="M45" s="106">
        <v>40245</v>
      </c>
      <c r="N45" s="106">
        <v>39813</v>
      </c>
      <c r="O45" s="105">
        <v>40678</v>
      </c>
    </row>
    <row r="46" spans="1:15" ht="12.75">
      <c r="A46" s="107" t="s">
        <v>208</v>
      </c>
      <c r="B46" s="108" t="s">
        <v>209</v>
      </c>
      <c r="C46" s="155">
        <f t="shared" si="30"/>
        <v>21832</v>
      </c>
      <c r="D46" s="104">
        <v>1819</v>
      </c>
      <c r="E46" s="106">
        <v>1820</v>
      </c>
      <c r="F46" s="106">
        <v>1819</v>
      </c>
      <c r="G46" s="106">
        <v>1819</v>
      </c>
      <c r="H46" s="106">
        <v>1820</v>
      </c>
      <c r="I46" s="106">
        <v>1819</v>
      </c>
      <c r="J46" s="106">
        <v>1819</v>
      </c>
      <c r="K46" s="106">
        <v>1820</v>
      </c>
      <c r="L46" s="106">
        <v>1819</v>
      </c>
      <c r="M46" s="106">
        <v>1819</v>
      </c>
      <c r="N46" s="106">
        <v>1820</v>
      </c>
      <c r="O46" s="105">
        <v>1819</v>
      </c>
    </row>
    <row r="47" spans="1:15" ht="12.75">
      <c r="A47" s="111" t="s">
        <v>210</v>
      </c>
      <c r="B47" s="112" t="s">
        <v>211</v>
      </c>
      <c r="C47" s="156">
        <f t="shared" si="30"/>
        <v>6156314</v>
      </c>
      <c r="D47" s="113">
        <f aca="true" t="shared" si="31" ref="D47:O47">SUM(D43:D46)</f>
        <v>131818</v>
      </c>
      <c r="E47" s="115">
        <f t="shared" si="31"/>
        <v>147729</v>
      </c>
      <c r="F47" s="115">
        <f t="shared" si="31"/>
        <v>1785905</v>
      </c>
      <c r="G47" s="115">
        <f t="shared" si="31"/>
        <v>206446</v>
      </c>
      <c r="H47" s="115">
        <f t="shared" si="31"/>
        <v>197891</v>
      </c>
      <c r="I47" s="115">
        <f t="shared" si="31"/>
        <v>316766</v>
      </c>
      <c r="J47" s="115">
        <f t="shared" si="31"/>
        <v>224260</v>
      </c>
      <c r="K47" s="115">
        <f t="shared" si="31"/>
        <v>251719</v>
      </c>
      <c r="L47" s="115">
        <f t="shared" si="31"/>
        <v>2012213</v>
      </c>
      <c r="M47" s="115">
        <f t="shared" si="31"/>
        <v>338640</v>
      </c>
      <c r="N47" s="115">
        <f t="shared" si="31"/>
        <v>160387</v>
      </c>
      <c r="O47" s="114">
        <f t="shared" si="31"/>
        <v>382540</v>
      </c>
    </row>
    <row r="48" spans="1:15" ht="12.75">
      <c r="A48" s="107" t="s">
        <v>212</v>
      </c>
      <c r="B48" s="108" t="s">
        <v>213</v>
      </c>
      <c r="C48" s="155">
        <f t="shared" si="30"/>
        <v>125980</v>
      </c>
      <c r="D48" s="104">
        <v>10498</v>
      </c>
      <c r="E48" s="106">
        <v>10498</v>
      </c>
      <c r="F48" s="106">
        <v>10499</v>
      </c>
      <c r="G48" s="106">
        <v>10498</v>
      </c>
      <c r="H48" s="106">
        <v>10498</v>
      </c>
      <c r="I48" s="106">
        <v>10499</v>
      </c>
      <c r="J48" s="106">
        <v>10498</v>
      </c>
      <c r="K48" s="106">
        <v>10498</v>
      </c>
      <c r="L48" s="106">
        <v>10499</v>
      </c>
      <c r="M48" s="106">
        <v>10498</v>
      </c>
      <c r="N48" s="106">
        <v>10498</v>
      </c>
      <c r="O48" s="105">
        <v>10499</v>
      </c>
    </row>
    <row r="49" spans="1:15" ht="12.75">
      <c r="A49" s="116" t="s">
        <v>214</v>
      </c>
      <c r="B49" s="117" t="s">
        <v>215</v>
      </c>
      <c r="C49" s="155">
        <f t="shared" si="30"/>
        <v>542182</v>
      </c>
      <c r="D49" s="104">
        <v>45182</v>
      </c>
      <c r="E49" s="106">
        <v>45182</v>
      </c>
      <c r="F49" s="106">
        <v>45182</v>
      </c>
      <c r="G49" s="106">
        <v>45182</v>
      </c>
      <c r="H49" s="106">
        <v>45182</v>
      </c>
      <c r="I49" s="106">
        <v>45182</v>
      </c>
      <c r="J49" s="106">
        <v>45181</v>
      </c>
      <c r="K49" s="106">
        <v>45182</v>
      </c>
      <c r="L49" s="106">
        <v>45182</v>
      </c>
      <c r="M49" s="106">
        <v>45181</v>
      </c>
      <c r="N49" s="106">
        <v>45182</v>
      </c>
      <c r="O49" s="105">
        <v>45182</v>
      </c>
    </row>
    <row r="50" spans="1:15" ht="12.75">
      <c r="A50" s="116" t="s">
        <v>216</v>
      </c>
      <c r="B50" s="117" t="s">
        <v>217</v>
      </c>
      <c r="C50" s="155">
        <f t="shared" si="30"/>
        <v>14479</v>
      </c>
      <c r="D50" s="104">
        <v>1207</v>
      </c>
      <c r="E50" s="106">
        <v>1206</v>
      </c>
      <c r="F50" s="106">
        <v>1207</v>
      </c>
      <c r="G50" s="106">
        <v>1207</v>
      </c>
      <c r="H50" s="106">
        <v>1207</v>
      </c>
      <c r="I50" s="106">
        <v>1206</v>
      </c>
      <c r="J50" s="106">
        <v>1207</v>
      </c>
      <c r="K50" s="106">
        <v>1206</v>
      </c>
      <c r="L50" s="106">
        <v>1207</v>
      </c>
      <c r="M50" s="106">
        <v>1206</v>
      </c>
      <c r="N50" s="106">
        <v>1207</v>
      </c>
      <c r="O50" s="105">
        <v>1206</v>
      </c>
    </row>
    <row r="51" spans="1:15" ht="12.75">
      <c r="A51" s="111" t="s">
        <v>218</v>
      </c>
      <c r="B51" s="112" t="s">
        <v>219</v>
      </c>
      <c r="C51" s="156">
        <f t="shared" si="30"/>
        <v>682641</v>
      </c>
      <c r="D51" s="113">
        <f aca="true" t="shared" si="32" ref="D51:O51">SUM(D48:D50)</f>
        <v>56887</v>
      </c>
      <c r="E51" s="115">
        <f t="shared" si="32"/>
        <v>56886</v>
      </c>
      <c r="F51" s="115">
        <f t="shared" si="32"/>
        <v>56888</v>
      </c>
      <c r="G51" s="115">
        <f t="shared" si="32"/>
        <v>56887</v>
      </c>
      <c r="H51" s="115">
        <f t="shared" si="32"/>
        <v>56887</v>
      </c>
      <c r="I51" s="115">
        <f t="shared" si="32"/>
        <v>56887</v>
      </c>
      <c r="J51" s="115">
        <f t="shared" si="32"/>
        <v>56886</v>
      </c>
      <c r="K51" s="115">
        <f t="shared" si="32"/>
        <v>56886</v>
      </c>
      <c r="L51" s="115">
        <f t="shared" si="32"/>
        <v>56888</v>
      </c>
      <c r="M51" s="115">
        <f t="shared" si="32"/>
        <v>56885</v>
      </c>
      <c r="N51" s="115">
        <f t="shared" si="32"/>
        <v>56887</v>
      </c>
      <c r="O51" s="114">
        <f t="shared" si="32"/>
        <v>56887</v>
      </c>
    </row>
    <row r="52" spans="1:15" ht="12.75">
      <c r="A52" s="118" t="s">
        <v>220</v>
      </c>
      <c r="B52" s="119" t="s">
        <v>221</v>
      </c>
      <c r="C52" s="156">
        <f>SUM(C51,C47)</f>
        <v>6838955</v>
      </c>
      <c r="D52" s="113">
        <f aca="true" t="shared" si="33" ref="D52:J52">SUM(D51,D47)</f>
        <v>188705</v>
      </c>
      <c r="E52" s="115">
        <f t="shared" si="33"/>
        <v>204615</v>
      </c>
      <c r="F52" s="115">
        <f t="shared" si="33"/>
        <v>1842793</v>
      </c>
      <c r="G52" s="115">
        <f t="shared" si="33"/>
        <v>263333</v>
      </c>
      <c r="H52" s="115">
        <f t="shared" si="33"/>
        <v>254778</v>
      </c>
      <c r="I52" s="115">
        <f t="shared" si="33"/>
        <v>373653</v>
      </c>
      <c r="J52" s="115">
        <f t="shared" si="33"/>
        <v>281146</v>
      </c>
      <c r="K52" s="115">
        <f>SUM(K51,K47)</f>
        <v>308605</v>
      </c>
      <c r="L52" s="115">
        <f>SUM(L51,L47)</f>
        <v>2069101</v>
      </c>
      <c r="M52" s="115">
        <f>SUM(M51,M47)</f>
        <v>395525</v>
      </c>
      <c r="N52" s="115">
        <f>SUM(N51,N47)</f>
        <v>217274</v>
      </c>
      <c r="O52" s="114">
        <f>SUM(O51,O47)</f>
        <v>439427</v>
      </c>
    </row>
    <row r="53" spans="1:15" ht="12.75">
      <c r="A53" s="118" t="s">
        <v>222</v>
      </c>
      <c r="B53" s="119" t="s">
        <v>223</v>
      </c>
      <c r="C53" s="156">
        <f>SUM(D53,E53,F53,G53,H53,I53,J53,K53,L53,M53,N53,O53)</f>
        <v>4792488</v>
      </c>
      <c r="D53" s="175">
        <f>400000+543462+D54</f>
        <v>1135950</v>
      </c>
      <c r="E53" s="120">
        <v>100000</v>
      </c>
      <c r="F53" s="120">
        <f>SUM(F54+500000)</f>
        <v>500000</v>
      </c>
      <c r="G53" s="120">
        <v>200000</v>
      </c>
      <c r="H53" s="120">
        <v>256538</v>
      </c>
      <c r="I53" s="120">
        <v>500000</v>
      </c>
      <c r="J53" s="120">
        <v>200000</v>
      </c>
      <c r="K53" s="120">
        <v>500000</v>
      </c>
      <c r="L53" s="120">
        <v>600000</v>
      </c>
      <c r="M53" s="120"/>
      <c r="N53" s="120">
        <v>600000</v>
      </c>
      <c r="O53" s="145">
        <v>200000</v>
      </c>
    </row>
    <row r="54" spans="1:15" ht="13.5" thickBot="1">
      <c r="A54" s="121" t="s">
        <v>224</v>
      </c>
      <c r="B54" s="122" t="s">
        <v>225</v>
      </c>
      <c r="C54" s="157">
        <f>SUM(D54,E54,F54,G54,H54,I54,J54,K54,L54,M54,N54,O54)</f>
        <v>192488</v>
      </c>
      <c r="D54" s="176">
        <v>192488</v>
      </c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46"/>
    </row>
    <row r="55" spans="1:15" ht="13.5" thickBot="1">
      <c r="A55" s="126" t="s">
        <v>226</v>
      </c>
      <c r="B55" s="127" t="s">
        <v>227</v>
      </c>
      <c r="C55" s="158">
        <f>SUM(C52:C53)</f>
        <v>11631443</v>
      </c>
      <c r="D55" s="128">
        <f aca="true" t="shared" si="34" ref="D55:O55">SUM(D52:D53)</f>
        <v>1324655</v>
      </c>
      <c r="E55" s="129">
        <f t="shared" si="34"/>
        <v>304615</v>
      </c>
      <c r="F55" s="129">
        <f t="shared" si="34"/>
        <v>2342793</v>
      </c>
      <c r="G55" s="129">
        <f t="shared" si="34"/>
        <v>463333</v>
      </c>
      <c r="H55" s="129">
        <f t="shared" si="34"/>
        <v>511316</v>
      </c>
      <c r="I55" s="129">
        <f t="shared" si="34"/>
        <v>873653</v>
      </c>
      <c r="J55" s="129">
        <f t="shared" si="34"/>
        <v>481146</v>
      </c>
      <c r="K55" s="129">
        <f t="shared" si="34"/>
        <v>808605</v>
      </c>
      <c r="L55" s="129">
        <f t="shared" si="34"/>
        <v>2669101</v>
      </c>
      <c r="M55" s="129">
        <f t="shared" si="34"/>
        <v>395525</v>
      </c>
      <c r="N55" s="129">
        <f t="shared" si="34"/>
        <v>817274</v>
      </c>
      <c r="O55" s="138">
        <f t="shared" si="34"/>
        <v>639427</v>
      </c>
    </row>
    <row r="56" spans="1:15" ht="12.75">
      <c r="A56" s="130"/>
      <c r="B56" s="131" t="s">
        <v>228</v>
      </c>
      <c r="C56" s="159" t="s">
        <v>188</v>
      </c>
      <c r="D56" s="151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72"/>
    </row>
    <row r="57" spans="1:15" ht="12.75">
      <c r="A57" s="102" t="s">
        <v>229</v>
      </c>
      <c r="B57" s="103" t="s">
        <v>230</v>
      </c>
      <c r="C57" s="155">
        <f aca="true" t="shared" si="35" ref="C57:C68">SUM(D57,E57,F57,G57,H57,I57,J57,K57,L57,M57,N57,O57)</f>
        <v>93103</v>
      </c>
      <c r="D57" s="104">
        <v>7758</v>
      </c>
      <c r="E57" s="106">
        <v>7759</v>
      </c>
      <c r="F57" s="106">
        <v>7758</v>
      </c>
      <c r="G57" s="106">
        <v>7759</v>
      </c>
      <c r="H57" s="106">
        <v>7758</v>
      </c>
      <c r="I57" s="106">
        <v>7759</v>
      </c>
      <c r="J57" s="106">
        <v>7758</v>
      </c>
      <c r="K57" s="106">
        <v>7759</v>
      </c>
      <c r="L57" s="106">
        <v>7758</v>
      </c>
      <c r="M57" s="106">
        <v>7759</v>
      </c>
      <c r="N57" s="106">
        <v>7759</v>
      </c>
      <c r="O57" s="105">
        <v>7759</v>
      </c>
    </row>
    <row r="58" spans="1:15" ht="12.75">
      <c r="A58" s="107" t="s">
        <v>231</v>
      </c>
      <c r="B58" s="108" t="s">
        <v>232</v>
      </c>
      <c r="C58" s="155">
        <f t="shared" si="35"/>
        <v>25149</v>
      </c>
      <c r="D58" s="104">
        <v>2095</v>
      </c>
      <c r="E58" s="106">
        <v>2096</v>
      </c>
      <c r="F58" s="106">
        <v>2095</v>
      </c>
      <c r="G58" s="106">
        <v>2096</v>
      </c>
      <c r="H58" s="106">
        <v>2096</v>
      </c>
      <c r="I58" s="106">
        <v>2096</v>
      </c>
      <c r="J58" s="106">
        <v>2096</v>
      </c>
      <c r="K58" s="106">
        <v>2096</v>
      </c>
      <c r="L58" s="106">
        <v>2096</v>
      </c>
      <c r="M58" s="106">
        <v>2095</v>
      </c>
      <c r="N58" s="106">
        <v>2096</v>
      </c>
      <c r="O58" s="105">
        <v>2096</v>
      </c>
    </row>
    <row r="59" spans="1:15" ht="12.75">
      <c r="A59" s="107" t="s">
        <v>233</v>
      </c>
      <c r="B59" s="108" t="s">
        <v>234</v>
      </c>
      <c r="C59" s="155">
        <f t="shared" si="35"/>
        <v>981005</v>
      </c>
      <c r="D59" s="104">
        <v>81750</v>
      </c>
      <c r="E59" s="106">
        <v>81750</v>
      </c>
      <c r="F59" s="106">
        <v>81751</v>
      </c>
      <c r="G59" s="106">
        <v>81751</v>
      </c>
      <c r="H59" s="106">
        <v>81750</v>
      </c>
      <c r="I59" s="106">
        <v>81751</v>
      </c>
      <c r="J59" s="106">
        <v>81750</v>
      </c>
      <c r="K59" s="106">
        <v>81750</v>
      </c>
      <c r="L59" s="106">
        <v>81751</v>
      </c>
      <c r="M59" s="106">
        <v>81750</v>
      </c>
      <c r="N59" s="106">
        <v>81750</v>
      </c>
      <c r="O59" s="105">
        <v>81751</v>
      </c>
    </row>
    <row r="60" spans="1:15" ht="12.75">
      <c r="A60" s="107" t="s">
        <v>235</v>
      </c>
      <c r="B60" s="108" t="s">
        <v>236</v>
      </c>
      <c r="C60" s="155">
        <f t="shared" si="35"/>
        <v>70438</v>
      </c>
      <c r="D60" s="104">
        <v>5870</v>
      </c>
      <c r="E60" s="106">
        <v>5870</v>
      </c>
      <c r="F60" s="106">
        <v>6300</v>
      </c>
      <c r="G60" s="106">
        <v>6000</v>
      </c>
      <c r="H60" s="106">
        <v>6328</v>
      </c>
      <c r="I60" s="106">
        <v>4900</v>
      </c>
      <c r="J60" s="106">
        <v>6300</v>
      </c>
      <c r="K60" s="106">
        <v>6300</v>
      </c>
      <c r="L60" s="106">
        <v>5550</v>
      </c>
      <c r="M60" s="106">
        <v>5550</v>
      </c>
      <c r="N60" s="106">
        <v>5870</v>
      </c>
      <c r="O60" s="105">
        <v>5600</v>
      </c>
    </row>
    <row r="61" spans="1:15" ht="12.75">
      <c r="A61" s="107" t="s">
        <v>237</v>
      </c>
      <c r="B61" s="108" t="s">
        <v>238</v>
      </c>
      <c r="C61" s="155">
        <f t="shared" si="35"/>
        <v>991691</v>
      </c>
      <c r="D61" s="104">
        <f>SUM(D63+D62+17225)</f>
        <v>17225</v>
      </c>
      <c r="E61" s="106">
        <f aca="true" t="shared" si="36" ref="E61:M61">SUM(E63+E62+17224)</f>
        <v>17224</v>
      </c>
      <c r="F61" s="106">
        <f t="shared" si="36"/>
        <v>17224</v>
      </c>
      <c r="G61" s="106">
        <f t="shared" si="36"/>
        <v>17224</v>
      </c>
      <c r="H61" s="106">
        <f t="shared" si="36"/>
        <v>17224</v>
      </c>
      <c r="I61" s="106">
        <f t="shared" si="36"/>
        <v>117224</v>
      </c>
      <c r="J61" s="106">
        <f t="shared" si="36"/>
        <v>17224</v>
      </c>
      <c r="K61" s="106">
        <f t="shared" si="36"/>
        <v>402224</v>
      </c>
      <c r="L61" s="106">
        <f t="shared" si="36"/>
        <v>17224</v>
      </c>
      <c r="M61" s="106">
        <f t="shared" si="36"/>
        <v>17224</v>
      </c>
      <c r="N61" s="106">
        <f>SUM(N63+N62+17225)</f>
        <v>17225</v>
      </c>
      <c r="O61" s="105">
        <f>SUM(O63+O62+17225)</f>
        <v>317225</v>
      </c>
    </row>
    <row r="62" spans="1:15" ht="12.75">
      <c r="A62" s="121"/>
      <c r="B62" s="122" t="s">
        <v>239</v>
      </c>
      <c r="C62" s="160">
        <f t="shared" si="35"/>
        <v>585000</v>
      </c>
      <c r="D62" s="178"/>
      <c r="E62" s="125"/>
      <c r="F62" s="125"/>
      <c r="G62" s="125"/>
      <c r="H62" s="125"/>
      <c r="I62" s="125"/>
      <c r="J62" s="125"/>
      <c r="K62" s="125">
        <v>385000</v>
      </c>
      <c r="L62" s="125"/>
      <c r="M62" s="125"/>
      <c r="N62" s="125"/>
      <c r="O62" s="147">
        <v>200000</v>
      </c>
    </row>
    <row r="63" spans="1:15" ht="12.75">
      <c r="A63" s="132"/>
      <c r="B63" s="133" t="s">
        <v>240</v>
      </c>
      <c r="C63" s="160">
        <f t="shared" si="35"/>
        <v>200000</v>
      </c>
      <c r="D63" s="178"/>
      <c r="E63" s="125"/>
      <c r="F63" s="125"/>
      <c r="G63" s="125"/>
      <c r="H63" s="125"/>
      <c r="I63" s="125">
        <v>100000</v>
      </c>
      <c r="J63" s="125"/>
      <c r="K63" s="125"/>
      <c r="L63" s="125"/>
      <c r="M63" s="125"/>
      <c r="N63" s="125"/>
      <c r="O63" s="147">
        <v>100000</v>
      </c>
    </row>
    <row r="64" spans="1:15" ht="12.75">
      <c r="A64" s="111" t="s">
        <v>210</v>
      </c>
      <c r="B64" s="112" t="s">
        <v>241</v>
      </c>
      <c r="C64" s="156">
        <f t="shared" si="35"/>
        <v>2161386</v>
      </c>
      <c r="D64" s="113">
        <f aca="true" t="shared" si="37" ref="D64:O64">SUM(D57:D61)</f>
        <v>114698</v>
      </c>
      <c r="E64" s="115">
        <f t="shared" si="37"/>
        <v>114699</v>
      </c>
      <c r="F64" s="115">
        <f t="shared" si="37"/>
        <v>115128</v>
      </c>
      <c r="G64" s="115">
        <f t="shared" si="37"/>
        <v>114830</v>
      </c>
      <c r="H64" s="115">
        <f t="shared" si="37"/>
        <v>115156</v>
      </c>
      <c r="I64" s="115">
        <f t="shared" si="37"/>
        <v>213730</v>
      </c>
      <c r="J64" s="115">
        <f t="shared" si="37"/>
        <v>115128</v>
      </c>
      <c r="K64" s="115">
        <f t="shared" si="37"/>
        <v>500129</v>
      </c>
      <c r="L64" s="115">
        <f t="shared" si="37"/>
        <v>114379</v>
      </c>
      <c r="M64" s="115">
        <f t="shared" si="37"/>
        <v>114378</v>
      </c>
      <c r="N64" s="115">
        <f t="shared" si="37"/>
        <v>114700</v>
      </c>
      <c r="O64" s="114">
        <f t="shared" si="37"/>
        <v>414431</v>
      </c>
    </row>
    <row r="65" spans="1:15" ht="12.75">
      <c r="A65" s="107" t="s">
        <v>242</v>
      </c>
      <c r="B65" s="108" t="s">
        <v>243</v>
      </c>
      <c r="C65" s="155">
        <f t="shared" si="35"/>
        <v>2626471</v>
      </c>
      <c r="D65" s="104">
        <v>141753</v>
      </c>
      <c r="E65" s="106">
        <v>30000</v>
      </c>
      <c r="F65" s="106">
        <v>794236</v>
      </c>
      <c r="G65" s="106">
        <v>99011</v>
      </c>
      <c r="H65" s="106">
        <v>150000</v>
      </c>
      <c r="I65" s="106">
        <v>150000</v>
      </c>
      <c r="J65" s="106">
        <v>116471</v>
      </c>
      <c r="K65" s="106">
        <v>65000</v>
      </c>
      <c r="L65" s="106">
        <v>910000</v>
      </c>
      <c r="M65" s="106">
        <v>50000</v>
      </c>
      <c r="N65" s="106">
        <v>60000</v>
      </c>
      <c r="O65" s="105">
        <v>60000</v>
      </c>
    </row>
    <row r="66" spans="1:15" ht="12.75">
      <c r="A66" s="107" t="s">
        <v>244</v>
      </c>
      <c r="B66" s="108" t="s">
        <v>245</v>
      </c>
      <c r="C66" s="155">
        <f t="shared" si="35"/>
        <v>127354</v>
      </c>
      <c r="D66" s="104">
        <v>0</v>
      </c>
      <c r="E66" s="106">
        <v>0</v>
      </c>
      <c r="F66" s="106">
        <v>15919</v>
      </c>
      <c r="G66" s="106">
        <v>15919</v>
      </c>
      <c r="H66" s="106">
        <v>15919</v>
      </c>
      <c r="I66" s="106">
        <v>15920</v>
      </c>
      <c r="J66" s="106">
        <v>0</v>
      </c>
      <c r="K66" s="106">
        <v>15919</v>
      </c>
      <c r="L66" s="106">
        <v>15920</v>
      </c>
      <c r="M66" s="106">
        <v>15919</v>
      </c>
      <c r="N66" s="106">
        <v>15919</v>
      </c>
      <c r="O66" s="105">
        <v>0</v>
      </c>
    </row>
    <row r="67" spans="1:15" ht="12.75">
      <c r="A67" s="134" t="s">
        <v>246</v>
      </c>
      <c r="B67" s="135" t="s">
        <v>247</v>
      </c>
      <c r="C67" s="155">
        <f t="shared" si="35"/>
        <v>755977</v>
      </c>
      <c r="D67" s="104">
        <v>62998</v>
      </c>
      <c r="E67" s="106">
        <v>0</v>
      </c>
      <c r="F67" s="106">
        <v>126087</v>
      </c>
      <c r="G67" s="106">
        <v>62988</v>
      </c>
      <c r="H67" s="106">
        <v>62988</v>
      </c>
      <c r="I67" s="106">
        <v>62988</v>
      </c>
      <c r="J67" s="106">
        <v>62988</v>
      </c>
      <c r="K67" s="106">
        <v>62988</v>
      </c>
      <c r="L67" s="106">
        <v>62988</v>
      </c>
      <c r="M67" s="106">
        <v>62988</v>
      </c>
      <c r="N67" s="106">
        <v>125976</v>
      </c>
      <c r="O67" s="105">
        <v>0</v>
      </c>
    </row>
    <row r="68" spans="1:15" ht="12.75">
      <c r="A68" s="111" t="s">
        <v>218</v>
      </c>
      <c r="B68" s="112" t="s">
        <v>248</v>
      </c>
      <c r="C68" s="156">
        <f t="shared" si="35"/>
        <v>3509802</v>
      </c>
      <c r="D68" s="113">
        <f aca="true" t="shared" si="38" ref="D68:O68">SUM(D65:D67)</f>
        <v>204751</v>
      </c>
      <c r="E68" s="115">
        <f t="shared" si="38"/>
        <v>30000</v>
      </c>
      <c r="F68" s="115">
        <f t="shared" si="38"/>
        <v>936242</v>
      </c>
      <c r="G68" s="115">
        <f t="shared" si="38"/>
        <v>177918</v>
      </c>
      <c r="H68" s="115">
        <f t="shared" si="38"/>
        <v>228907</v>
      </c>
      <c r="I68" s="115">
        <f t="shared" si="38"/>
        <v>228908</v>
      </c>
      <c r="J68" s="115">
        <f t="shared" si="38"/>
        <v>179459</v>
      </c>
      <c r="K68" s="115">
        <f t="shared" si="38"/>
        <v>143907</v>
      </c>
      <c r="L68" s="115">
        <f t="shared" si="38"/>
        <v>988908</v>
      </c>
      <c r="M68" s="115">
        <f t="shared" si="38"/>
        <v>128907</v>
      </c>
      <c r="N68" s="115">
        <f t="shared" si="38"/>
        <v>201895</v>
      </c>
      <c r="O68" s="114">
        <f t="shared" si="38"/>
        <v>60000</v>
      </c>
    </row>
    <row r="69" spans="1:15" ht="12.75">
      <c r="A69" s="111" t="s">
        <v>220</v>
      </c>
      <c r="B69" s="112" t="s">
        <v>249</v>
      </c>
      <c r="C69" s="156">
        <f>SUM(C68,C64)</f>
        <v>5671188</v>
      </c>
      <c r="D69" s="113">
        <f aca="true" t="shared" si="39" ref="D69:O69">SUM(D68,D64)</f>
        <v>319449</v>
      </c>
      <c r="E69" s="115">
        <f t="shared" si="39"/>
        <v>144699</v>
      </c>
      <c r="F69" s="115">
        <f t="shared" si="39"/>
        <v>1051370</v>
      </c>
      <c r="G69" s="115">
        <f t="shared" si="39"/>
        <v>292748</v>
      </c>
      <c r="H69" s="115">
        <f t="shared" si="39"/>
        <v>344063</v>
      </c>
      <c r="I69" s="115">
        <f t="shared" si="39"/>
        <v>442638</v>
      </c>
      <c r="J69" s="115">
        <f t="shared" si="39"/>
        <v>294587</v>
      </c>
      <c r="K69" s="115">
        <f t="shared" si="39"/>
        <v>644036</v>
      </c>
      <c r="L69" s="115">
        <f t="shared" si="39"/>
        <v>1103287</v>
      </c>
      <c r="M69" s="115">
        <f t="shared" si="39"/>
        <v>243285</v>
      </c>
      <c r="N69" s="115">
        <f t="shared" si="39"/>
        <v>316595</v>
      </c>
      <c r="O69" s="114">
        <f t="shared" si="39"/>
        <v>474431</v>
      </c>
    </row>
    <row r="70" spans="1:15" ht="13.5" thickBot="1">
      <c r="A70" s="111" t="s">
        <v>250</v>
      </c>
      <c r="B70" s="112" t="s">
        <v>251</v>
      </c>
      <c r="C70" s="156">
        <f>SUM(D70,E70,F70,G70,H70,I70,J70,K70,L70,M70,N70,O70)</f>
        <v>5960255</v>
      </c>
      <c r="D70" s="113">
        <f>SUM(D89-D90+D125-D126+D161-D162+D197-D198+D233-D234+D269-D270+D305-D306+D341-D342+876000+23630)</f>
        <v>1005206</v>
      </c>
      <c r="E70" s="179">
        <f>SUM(E89-E90+E125-E126+E161-E162+E197-E198+E233-E234+E269-E270+E305-E306+E341-E342)</f>
        <v>159916</v>
      </c>
      <c r="F70" s="115">
        <f>SUM(F89-F90+F125-F126+F161-F162+F197-F198+F233-F234+F269-F270+F305-F306+F341-F342+1110080)</f>
        <v>1291423</v>
      </c>
      <c r="G70" s="179">
        <f>SUM(G89-G90+G125-G126+G161-G162+G197-G198+G233-G234+G269-G270+G305-G306+G341-G342)</f>
        <v>170585</v>
      </c>
      <c r="H70" s="115">
        <f>SUM(H89-H90+H125-H126+H161-H162+H197-H198+H233-H234+H269-H270+H305-H306+H341-H342)</f>
        <v>167253</v>
      </c>
      <c r="I70" s="179">
        <f>SUM(I89-I90+I125-I126+I161-I162+I197-I198+I233-I234+I269-I270+I305-I306+I341-I342+239814)</f>
        <v>431015</v>
      </c>
      <c r="J70" s="115">
        <f>SUM(J89-J90+J125-J126+J161-J162+J197-J198+J233-J234+J269-J270+J305-J306+J341-J342)</f>
        <v>186559</v>
      </c>
      <c r="K70" s="179">
        <f>SUM(K89-K90+K125-K126+K161-K162+K197-K198+K233-K234+K269-K270+K305-K306+K341-K342)</f>
        <v>164569</v>
      </c>
      <c r="L70" s="115">
        <f>SUM(L89-L90+L125-L126+L161-L162+L197-L198+L233-L234+L269-L270+L305-L306+L341-L342+1400859)</f>
        <v>1565814</v>
      </c>
      <c r="M70" s="179">
        <f>SUM(M89-M90+M125-M126+M161-M162+M197-M198+M233-M234+M269-M270+M305-M306+M341-M342)</f>
        <v>152240</v>
      </c>
      <c r="N70" s="115">
        <f>SUM(N89-N90+N125-N126+N161-N162+N197-N198+N233-N234+N269-N270+N305-N306+N341-N342+341088)</f>
        <v>500679</v>
      </c>
      <c r="O70" s="173">
        <f>SUM(O89-O90+O125-O126+O161-O162+O197-O198+O233-O234+O269-O270+O305-O306+O341-O342)</f>
        <v>164996</v>
      </c>
    </row>
    <row r="71" spans="1:15" ht="13.5" thickBot="1">
      <c r="A71" s="136" t="s">
        <v>226</v>
      </c>
      <c r="B71" s="137" t="s">
        <v>252</v>
      </c>
      <c r="C71" s="158">
        <f aca="true" t="shared" si="40" ref="C71:O71">SUM(C69:C70)</f>
        <v>11631443</v>
      </c>
      <c r="D71" s="128">
        <f t="shared" si="40"/>
        <v>1324655</v>
      </c>
      <c r="E71" s="129">
        <f t="shared" si="40"/>
        <v>304615</v>
      </c>
      <c r="F71" s="129">
        <f t="shared" si="40"/>
        <v>2342793</v>
      </c>
      <c r="G71" s="129">
        <f t="shared" si="40"/>
        <v>463333</v>
      </c>
      <c r="H71" s="129">
        <f t="shared" si="40"/>
        <v>511316</v>
      </c>
      <c r="I71" s="129">
        <f t="shared" si="40"/>
        <v>873653</v>
      </c>
      <c r="J71" s="129">
        <f t="shared" si="40"/>
        <v>481146</v>
      </c>
      <c r="K71" s="129">
        <f t="shared" si="40"/>
        <v>808605</v>
      </c>
      <c r="L71" s="129">
        <f t="shared" si="40"/>
        <v>2669101</v>
      </c>
      <c r="M71" s="129">
        <f t="shared" si="40"/>
        <v>395525</v>
      </c>
      <c r="N71" s="129">
        <f t="shared" si="40"/>
        <v>817274</v>
      </c>
      <c r="O71" s="138">
        <f t="shared" si="40"/>
        <v>639427</v>
      </c>
    </row>
    <row r="72" spans="1:15" ht="13.5" thickBot="1">
      <c r="A72" s="139"/>
      <c r="B72" s="140" t="s">
        <v>253</v>
      </c>
      <c r="C72" s="161"/>
      <c r="D72" s="141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74"/>
    </row>
    <row r="73" spans="1:15" ht="12.75">
      <c r="A73" s="148"/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</row>
    <row r="74" spans="1:15" ht="12.75">
      <c r="A74" s="94" t="s">
        <v>255</v>
      </c>
      <c r="B74" s="94"/>
      <c r="C74" s="94"/>
      <c r="D74" s="94"/>
      <c r="E74" s="94"/>
      <c r="F74" s="203"/>
      <c r="G74" s="203"/>
      <c r="H74" s="203"/>
      <c r="I74" s="203"/>
      <c r="J74" s="203"/>
      <c r="K74" s="203"/>
      <c r="L74" s="95"/>
      <c r="M74" s="95"/>
      <c r="N74" s="95"/>
      <c r="O74" s="96" t="s">
        <v>264</v>
      </c>
    </row>
    <row r="75" spans="1:15" ht="20.25" customHeight="1">
      <c r="A75" s="203" t="s">
        <v>184</v>
      </c>
      <c r="B75" s="203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</row>
    <row r="76" spans="1:15" ht="15" thickBot="1">
      <c r="A76" s="149"/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99" t="s">
        <v>186</v>
      </c>
    </row>
    <row r="77" spans="1:15" ht="12.75">
      <c r="A77" s="205"/>
      <c r="B77" s="207" t="s">
        <v>187</v>
      </c>
      <c r="C77" s="209" t="s">
        <v>188</v>
      </c>
      <c r="D77" s="162" t="s">
        <v>189</v>
      </c>
      <c r="E77" s="153" t="s">
        <v>190</v>
      </c>
      <c r="F77" s="153" t="s">
        <v>191</v>
      </c>
      <c r="G77" s="153" t="s">
        <v>192</v>
      </c>
      <c r="H77" s="153" t="s">
        <v>193</v>
      </c>
      <c r="I77" s="153" t="s">
        <v>194</v>
      </c>
      <c r="J77" s="153" t="s">
        <v>195</v>
      </c>
      <c r="K77" s="153" t="s">
        <v>196</v>
      </c>
      <c r="L77" s="153" t="s">
        <v>197</v>
      </c>
      <c r="M77" s="153" t="s">
        <v>198</v>
      </c>
      <c r="N77" s="153" t="s">
        <v>199</v>
      </c>
      <c r="O77" s="163" t="s">
        <v>200</v>
      </c>
    </row>
    <row r="78" spans="1:15" ht="12.75">
      <c r="A78" s="206"/>
      <c r="B78" s="208"/>
      <c r="C78" s="210"/>
      <c r="D78" s="100" t="s">
        <v>201</v>
      </c>
      <c r="E78" s="101" t="s">
        <v>201</v>
      </c>
      <c r="F78" s="101" t="s">
        <v>201</v>
      </c>
      <c r="G78" s="101" t="s">
        <v>201</v>
      </c>
      <c r="H78" s="101" t="s">
        <v>201</v>
      </c>
      <c r="I78" s="101" t="s">
        <v>201</v>
      </c>
      <c r="J78" s="101" t="s">
        <v>201</v>
      </c>
      <c r="K78" s="101" t="s">
        <v>201</v>
      </c>
      <c r="L78" s="101" t="s">
        <v>201</v>
      </c>
      <c r="M78" s="101" t="s">
        <v>201</v>
      </c>
      <c r="N78" s="101" t="s">
        <v>201</v>
      </c>
      <c r="O78" s="144" t="s">
        <v>201</v>
      </c>
    </row>
    <row r="79" spans="1:15" ht="12.75">
      <c r="A79" s="102" t="s">
        <v>202</v>
      </c>
      <c r="B79" s="103" t="s">
        <v>203</v>
      </c>
      <c r="C79" s="180">
        <f aca="true" t="shared" si="41" ref="C79:C87">SUM(D79,E79,F79,G79,H79,I79,J79,K79,L79,M79,N79,O79)</f>
        <v>0</v>
      </c>
      <c r="D79" s="104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5"/>
    </row>
    <row r="80" spans="1:15" ht="12.75">
      <c r="A80" s="107" t="s">
        <v>204</v>
      </c>
      <c r="B80" s="108" t="s">
        <v>205</v>
      </c>
      <c r="C80" s="181">
        <f t="shared" si="41"/>
        <v>5000</v>
      </c>
      <c r="D80" s="104">
        <v>416</v>
      </c>
      <c r="E80" s="106">
        <v>417</v>
      </c>
      <c r="F80" s="106">
        <v>416</v>
      </c>
      <c r="G80" s="106">
        <v>417</v>
      </c>
      <c r="H80" s="106">
        <v>417</v>
      </c>
      <c r="I80" s="106">
        <v>417</v>
      </c>
      <c r="J80" s="106">
        <v>416</v>
      </c>
      <c r="K80" s="106">
        <v>417</v>
      </c>
      <c r="L80" s="106">
        <v>417</v>
      </c>
      <c r="M80" s="106">
        <v>417</v>
      </c>
      <c r="N80" s="106">
        <v>416</v>
      </c>
      <c r="O80" s="105">
        <v>417</v>
      </c>
    </row>
    <row r="81" spans="1:15" ht="12.75">
      <c r="A81" s="107" t="s">
        <v>206</v>
      </c>
      <c r="B81" s="108" t="s">
        <v>207</v>
      </c>
      <c r="C81" s="181">
        <f t="shared" si="41"/>
        <v>6356</v>
      </c>
      <c r="D81" s="104">
        <v>530</v>
      </c>
      <c r="E81" s="106">
        <v>530</v>
      </c>
      <c r="F81" s="106">
        <v>530</v>
      </c>
      <c r="G81" s="106">
        <v>529</v>
      </c>
      <c r="H81" s="106">
        <v>529</v>
      </c>
      <c r="I81" s="106">
        <v>529</v>
      </c>
      <c r="J81" s="106">
        <v>530</v>
      </c>
      <c r="K81" s="106">
        <v>530</v>
      </c>
      <c r="L81" s="106">
        <v>530</v>
      </c>
      <c r="M81" s="106">
        <v>529</v>
      </c>
      <c r="N81" s="106">
        <v>530</v>
      </c>
      <c r="O81" s="105">
        <v>530</v>
      </c>
    </row>
    <row r="82" spans="1:15" ht="12.75">
      <c r="A82" s="107" t="s">
        <v>208</v>
      </c>
      <c r="B82" s="108" t="s">
        <v>209</v>
      </c>
      <c r="C82" s="181">
        <f t="shared" si="41"/>
        <v>0</v>
      </c>
      <c r="D82" s="104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5"/>
    </row>
    <row r="83" spans="1:15" ht="12.75">
      <c r="A83" s="111" t="s">
        <v>210</v>
      </c>
      <c r="B83" s="112" t="s">
        <v>211</v>
      </c>
      <c r="C83" s="182">
        <f t="shared" si="41"/>
        <v>11356</v>
      </c>
      <c r="D83" s="113">
        <f aca="true" t="shared" si="42" ref="D83:O83">SUM(D79:D82)</f>
        <v>946</v>
      </c>
      <c r="E83" s="115">
        <f t="shared" si="42"/>
        <v>947</v>
      </c>
      <c r="F83" s="115">
        <f t="shared" si="42"/>
        <v>946</v>
      </c>
      <c r="G83" s="115">
        <f t="shared" si="42"/>
        <v>946</v>
      </c>
      <c r="H83" s="115">
        <f t="shared" si="42"/>
        <v>946</v>
      </c>
      <c r="I83" s="115">
        <f t="shared" si="42"/>
        <v>946</v>
      </c>
      <c r="J83" s="115">
        <f t="shared" si="42"/>
        <v>946</v>
      </c>
      <c r="K83" s="115">
        <f t="shared" si="42"/>
        <v>947</v>
      </c>
      <c r="L83" s="115">
        <f t="shared" si="42"/>
        <v>947</v>
      </c>
      <c r="M83" s="115">
        <f t="shared" si="42"/>
        <v>946</v>
      </c>
      <c r="N83" s="115">
        <f t="shared" si="42"/>
        <v>946</v>
      </c>
      <c r="O83" s="114">
        <f t="shared" si="42"/>
        <v>947</v>
      </c>
    </row>
    <row r="84" spans="1:15" ht="12.75">
      <c r="A84" s="107" t="s">
        <v>212</v>
      </c>
      <c r="B84" s="108" t="s">
        <v>213</v>
      </c>
      <c r="C84" s="181">
        <f t="shared" si="41"/>
        <v>0</v>
      </c>
      <c r="D84" s="104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5"/>
    </row>
    <row r="85" spans="1:15" ht="12.75">
      <c r="A85" s="116" t="s">
        <v>214</v>
      </c>
      <c r="B85" s="117" t="s">
        <v>215</v>
      </c>
      <c r="C85" s="181">
        <f t="shared" si="41"/>
        <v>0</v>
      </c>
      <c r="D85" s="104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5"/>
    </row>
    <row r="86" spans="1:15" ht="12.75">
      <c r="A86" s="116" t="s">
        <v>216</v>
      </c>
      <c r="B86" s="117" t="s">
        <v>217</v>
      </c>
      <c r="C86" s="181">
        <f t="shared" si="41"/>
        <v>0</v>
      </c>
      <c r="D86" s="104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5"/>
    </row>
    <row r="87" spans="1:15" ht="12.75">
      <c r="A87" s="111" t="s">
        <v>218</v>
      </c>
      <c r="B87" s="112" t="s">
        <v>219</v>
      </c>
      <c r="C87" s="182">
        <f t="shared" si="41"/>
        <v>0</v>
      </c>
      <c r="D87" s="113">
        <f aca="true" t="shared" si="43" ref="D87:O87">SUM(D84:D86)</f>
        <v>0</v>
      </c>
      <c r="E87" s="115">
        <f t="shared" si="43"/>
        <v>0</v>
      </c>
      <c r="F87" s="115">
        <f t="shared" si="43"/>
        <v>0</v>
      </c>
      <c r="G87" s="115">
        <f t="shared" si="43"/>
        <v>0</v>
      </c>
      <c r="H87" s="115">
        <f t="shared" si="43"/>
        <v>0</v>
      </c>
      <c r="I87" s="115">
        <f t="shared" si="43"/>
        <v>0</v>
      </c>
      <c r="J87" s="115">
        <f t="shared" si="43"/>
        <v>0</v>
      </c>
      <c r="K87" s="115">
        <f t="shared" si="43"/>
        <v>0</v>
      </c>
      <c r="L87" s="115">
        <f t="shared" si="43"/>
        <v>0</v>
      </c>
      <c r="M87" s="115">
        <f t="shared" si="43"/>
        <v>0</v>
      </c>
      <c r="N87" s="115">
        <f t="shared" si="43"/>
        <v>0</v>
      </c>
      <c r="O87" s="114">
        <f t="shared" si="43"/>
        <v>0</v>
      </c>
    </row>
    <row r="88" spans="1:15" ht="12.75">
      <c r="A88" s="118" t="s">
        <v>220</v>
      </c>
      <c r="B88" s="119" t="s">
        <v>221</v>
      </c>
      <c r="C88" s="182">
        <f>SUM(C87,C83)</f>
        <v>11356</v>
      </c>
      <c r="D88" s="113">
        <f aca="true" t="shared" si="44" ref="D88:O88">SUM(D87,D83)</f>
        <v>946</v>
      </c>
      <c r="E88" s="115">
        <f t="shared" si="44"/>
        <v>947</v>
      </c>
      <c r="F88" s="115">
        <f t="shared" si="44"/>
        <v>946</v>
      </c>
      <c r="G88" s="115">
        <f t="shared" si="44"/>
        <v>946</v>
      </c>
      <c r="H88" s="115">
        <f t="shared" si="44"/>
        <v>946</v>
      </c>
      <c r="I88" s="115">
        <f t="shared" si="44"/>
        <v>946</v>
      </c>
      <c r="J88" s="115">
        <f t="shared" si="44"/>
        <v>946</v>
      </c>
      <c r="K88" s="115">
        <f t="shared" si="44"/>
        <v>947</v>
      </c>
      <c r="L88" s="115">
        <f t="shared" si="44"/>
        <v>947</v>
      </c>
      <c r="M88" s="115">
        <f t="shared" si="44"/>
        <v>946</v>
      </c>
      <c r="N88" s="115">
        <f t="shared" si="44"/>
        <v>946</v>
      </c>
      <c r="O88" s="114">
        <f t="shared" si="44"/>
        <v>947</v>
      </c>
    </row>
    <row r="89" spans="1:15" ht="12.75">
      <c r="A89" s="118" t="s">
        <v>222</v>
      </c>
      <c r="B89" s="119" t="s">
        <v>223</v>
      </c>
      <c r="C89" s="182">
        <f>SUM(D89,E89,F89,G89,H89,I89,J89,K89,L89,M89,N89,O89)</f>
        <v>454644</v>
      </c>
      <c r="D89" s="175">
        <f>29077+D90</f>
        <v>36657</v>
      </c>
      <c r="E89" s="120">
        <v>36656</v>
      </c>
      <c r="F89" s="120">
        <v>40349</v>
      </c>
      <c r="G89" s="120">
        <v>36657</v>
      </c>
      <c r="H89" s="120">
        <v>36656</v>
      </c>
      <c r="I89" s="120">
        <v>40350</v>
      </c>
      <c r="J89" s="120">
        <v>36656</v>
      </c>
      <c r="K89" s="120">
        <v>36655</v>
      </c>
      <c r="L89" s="120">
        <v>40349</v>
      </c>
      <c r="M89" s="120">
        <v>36656</v>
      </c>
      <c r="N89" s="120">
        <v>36656</v>
      </c>
      <c r="O89" s="145">
        <v>40347</v>
      </c>
    </row>
    <row r="90" spans="1:15" ht="13.5" thickBot="1">
      <c r="A90" s="121" t="s">
        <v>224</v>
      </c>
      <c r="B90" s="122" t="s">
        <v>225</v>
      </c>
      <c r="C90" s="183">
        <f>SUM(D90,E90,F90,G90,H90,I90,J90,K90,L90,M90,N90,O90)</f>
        <v>7580</v>
      </c>
      <c r="D90" s="176">
        <v>7580</v>
      </c>
      <c r="E90" s="177"/>
      <c r="F90" s="177"/>
      <c r="G90" s="177"/>
      <c r="H90" s="177"/>
      <c r="I90" s="177"/>
      <c r="J90" s="177"/>
      <c r="K90" s="177"/>
      <c r="L90" s="177"/>
      <c r="M90" s="177"/>
      <c r="N90" s="177"/>
      <c r="O90" s="146"/>
    </row>
    <row r="91" spans="1:15" ht="13.5" thickBot="1">
      <c r="A91" s="126" t="s">
        <v>226</v>
      </c>
      <c r="B91" s="127" t="s">
        <v>227</v>
      </c>
      <c r="C91" s="184">
        <f>SUM(C88:C89)</f>
        <v>466000</v>
      </c>
      <c r="D91" s="128">
        <f aca="true" t="shared" si="45" ref="D91:O91">SUM(D88:D89)</f>
        <v>37603</v>
      </c>
      <c r="E91" s="129">
        <f t="shared" si="45"/>
        <v>37603</v>
      </c>
      <c r="F91" s="129">
        <f t="shared" si="45"/>
        <v>41295</v>
      </c>
      <c r="G91" s="129">
        <f t="shared" si="45"/>
        <v>37603</v>
      </c>
      <c r="H91" s="129">
        <f t="shared" si="45"/>
        <v>37602</v>
      </c>
      <c r="I91" s="129">
        <f t="shared" si="45"/>
        <v>41296</v>
      </c>
      <c r="J91" s="129">
        <f t="shared" si="45"/>
        <v>37602</v>
      </c>
      <c r="K91" s="129">
        <f t="shared" si="45"/>
        <v>37602</v>
      </c>
      <c r="L91" s="129">
        <f t="shared" si="45"/>
        <v>41296</v>
      </c>
      <c r="M91" s="129">
        <f t="shared" si="45"/>
        <v>37602</v>
      </c>
      <c r="N91" s="129">
        <f t="shared" si="45"/>
        <v>37602</v>
      </c>
      <c r="O91" s="138">
        <f t="shared" si="45"/>
        <v>41294</v>
      </c>
    </row>
    <row r="92" spans="1:15" ht="12.75">
      <c r="A92" s="130"/>
      <c r="B92" s="131" t="s">
        <v>228</v>
      </c>
      <c r="C92" s="185" t="s">
        <v>188</v>
      </c>
      <c r="D92" s="151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72"/>
    </row>
    <row r="93" spans="1:15" ht="12.75">
      <c r="A93" s="102" t="s">
        <v>229</v>
      </c>
      <c r="B93" s="103" t="s">
        <v>230</v>
      </c>
      <c r="C93" s="181">
        <f aca="true" t="shared" si="46" ref="C93:C104">SUM(D93,E93,F93,G93,H93,I93,J93,K93,L93,M93,N93,O93)</f>
        <v>238779</v>
      </c>
      <c r="D93" s="104">
        <v>19899</v>
      </c>
      <c r="E93" s="106">
        <v>19898</v>
      </c>
      <c r="F93" s="106">
        <v>19898</v>
      </c>
      <c r="G93" s="106">
        <v>19898</v>
      </c>
      <c r="H93" s="106">
        <v>19898</v>
      </c>
      <c r="I93" s="106">
        <v>19898</v>
      </c>
      <c r="J93" s="106">
        <v>19898</v>
      </c>
      <c r="K93" s="106">
        <v>19899</v>
      </c>
      <c r="L93" s="106">
        <v>19899</v>
      </c>
      <c r="M93" s="106">
        <v>19898</v>
      </c>
      <c r="N93" s="106">
        <v>19898</v>
      </c>
      <c r="O93" s="105">
        <v>19898</v>
      </c>
    </row>
    <row r="94" spans="1:15" ht="12.75">
      <c r="A94" s="107" t="s">
        <v>231</v>
      </c>
      <c r="B94" s="108" t="s">
        <v>232</v>
      </c>
      <c r="C94" s="181">
        <f t="shared" si="46"/>
        <v>66994</v>
      </c>
      <c r="D94" s="104">
        <v>5583</v>
      </c>
      <c r="E94" s="106">
        <v>5583</v>
      </c>
      <c r="F94" s="106">
        <v>5583</v>
      </c>
      <c r="G94" s="106">
        <v>5583</v>
      </c>
      <c r="H94" s="106">
        <v>5583</v>
      </c>
      <c r="I94" s="106">
        <v>5583</v>
      </c>
      <c r="J94" s="106">
        <v>5583</v>
      </c>
      <c r="K94" s="106">
        <v>5582</v>
      </c>
      <c r="L94" s="106">
        <v>5582</v>
      </c>
      <c r="M94" s="106">
        <v>5583</v>
      </c>
      <c r="N94" s="106">
        <v>5583</v>
      </c>
      <c r="O94" s="105">
        <v>5583</v>
      </c>
    </row>
    <row r="95" spans="1:15" ht="12.75">
      <c r="A95" s="107" t="s">
        <v>233</v>
      </c>
      <c r="B95" s="108" t="s">
        <v>234</v>
      </c>
      <c r="C95" s="181">
        <f t="shared" si="46"/>
        <v>87207</v>
      </c>
      <c r="D95" s="104">
        <v>7267</v>
      </c>
      <c r="E95" s="106">
        <v>7267</v>
      </c>
      <c r="F95" s="106">
        <v>7267</v>
      </c>
      <c r="G95" s="106">
        <v>7268</v>
      </c>
      <c r="H95" s="106">
        <v>7267</v>
      </c>
      <c r="I95" s="106">
        <v>7268</v>
      </c>
      <c r="J95" s="106">
        <v>7267</v>
      </c>
      <c r="K95" s="106">
        <v>7267</v>
      </c>
      <c r="L95" s="106">
        <v>7268</v>
      </c>
      <c r="M95" s="106">
        <v>7267</v>
      </c>
      <c r="N95" s="106">
        <v>7267</v>
      </c>
      <c r="O95" s="105">
        <v>7267</v>
      </c>
    </row>
    <row r="96" spans="1:15" ht="12.75">
      <c r="A96" s="107" t="s">
        <v>235</v>
      </c>
      <c r="B96" s="108" t="s">
        <v>236</v>
      </c>
      <c r="C96" s="181">
        <f t="shared" si="46"/>
        <v>58250</v>
      </c>
      <c r="D96" s="104">
        <v>4854</v>
      </c>
      <c r="E96" s="106">
        <v>4855</v>
      </c>
      <c r="F96" s="106">
        <v>4854</v>
      </c>
      <c r="G96" s="106">
        <v>4854</v>
      </c>
      <c r="H96" s="106">
        <v>4854</v>
      </c>
      <c r="I96" s="106">
        <v>4855</v>
      </c>
      <c r="J96" s="106">
        <v>4854</v>
      </c>
      <c r="K96" s="106">
        <v>4854</v>
      </c>
      <c r="L96" s="106">
        <v>4854</v>
      </c>
      <c r="M96" s="106">
        <v>4854</v>
      </c>
      <c r="N96" s="106">
        <v>4854</v>
      </c>
      <c r="O96" s="105">
        <v>4854</v>
      </c>
    </row>
    <row r="97" spans="1:15" ht="12.75">
      <c r="A97" s="107" t="s">
        <v>237</v>
      </c>
      <c r="B97" s="108" t="s">
        <v>238</v>
      </c>
      <c r="C97" s="181">
        <f t="shared" si="46"/>
        <v>0</v>
      </c>
      <c r="D97" s="104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5"/>
    </row>
    <row r="98" spans="1:15" ht="12.75">
      <c r="A98" s="121"/>
      <c r="B98" s="122" t="s">
        <v>239</v>
      </c>
      <c r="C98" s="186">
        <f t="shared" si="46"/>
        <v>0</v>
      </c>
      <c r="D98" s="178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47"/>
    </row>
    <row r="99" spans="1:15" ht="12.75">
      <c r="A99" s="132"/>
      <c r="B99" s="133" t="s">
        <v>240</v>
      </c>
      <c r="C99" s="186">
        <f t="shared" si="46"/>
        <v>0</v>
      </c>
      <c r="D99" s="178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47"/>
    </row>
    <row r="100" spans="1:15" ht="12.75">
      <c r="A100" s="111" t="s">
        <v>210</v>
      </c>
      <c r="B100" s="112" t="s">
        <v>241</v>
      </c>
      <c r="C100" s="182">
        <f t="shared" si="46"/>
        <v>451230</v>
      </c>
      <c r="D100" s="113">
        <f aca="true" t="shared" si="47" ref="D100:O100">SUM(D93:D97)</f>
        <v>37603</v>
      </c>
      <c r="E100" s="115">
        <f t="shared" si="47"/>
        <v>37603</v>
      </c>
      <c r="F100" s="115">
        <f t="shared" si="47"/>
        <v>37602</v>
      </c>
      <c r="G100" s="115">
        <f t="shared" si="47"/>
        <v>37603</v>
      </c>
      <c r="H100" s="115">
        <f t="shared" si="47"/>
        <v>37602</v>
      </c>
      <c r="I100" s="115">
        <f t="shared" si="47"/>
        <v>37604</v>
      </c>
      <c r="J100" s="115">
        <f t="shared" si="47"/>
        <v>37602</v>
      </c>
      <c r="K100" s="115">
        <f t="shared" si="47"/>
        <v>37602</v>
      </c>
      <c r="L100" s="115">
        <f t="shared" si="47"/>
        <v>37603</v>
      </c>
      <c r="M100" s="115">
        <f t="shared" si="47"/>
        <v>37602</v>
      </c>
      <c r="N100" s="115">
        <f t="shared" si="47"/>
        <v>37602</v>
      </c>
      <c r="O100" s="114">
        <f t="shared" si="47"/>
        <v>37602</v>
      </c>
    </row>
    <row r="101" spans="1:15" ht="12.75">
      <c r="A101" s="107" t="s">
        <v>242</v>
      </c>
      <c r="B101" s="108" t="s">
        <v>243</v>
      </c>
      <c r="C101" s="181">
        <f t="shared" si="46"/>
        <v>14770</v>
      </c>
      <c r="D101" s="104"/>
      <c r="E101" s="106"/>
      <c r="F101" s="106">
        <v>3693</v>
      </c>
      <c r="G101" s="106"/>
      <c r="H101" s="106"/>
      <c r="I101" s="106">
        <v>3692</v>
      </c>
      <c r="J101" s="106"/>
      <c r="K101" s="106"/>
      <c r="L101" s="106">
        <v>3693</v>
      </c>
      <c r="M101" s="106"/>
      <c r="N101" s="106"/>
      <c r="O101" s="105">
        <v>3692</v>
      </c>
    </row>
    <row r="102" spans="1:15" ht="12.75">
      <c r="A102" s="107" t="s">
        <v>244</v>
      </c>
      <c r="B102" s="108" t="s">
        <v>245</v>
      </c>
      <c r="C102" s="181">
        <f t="shared" si="46"/>
        <v>0</v>
      </c>
      <c r="D102" s="104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5"/>
    </row>
    <row r="103" spans="1:15" ht="12.75">
      <c r="A103" s="134" t="s">
        <v>246</v>
      </c>
      <c r="B103" s="135" t="s">
        <v>247</v>
      </c>
      <c r="C103" s="181">
        <f t="shared" si="46"/>
        <v>0</v>
      </c>
      <c r="D103" s="104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5"/>
    </row>
    <row r="104" spans="1:15" ht="12.75">
      <c r="A104" s="111" t="s">
        <v>218</v>
      </c>
      <c r="B104" s="112" t="s">
        <v>248</v>
      </c>
      <c r="C104" s="182">
        <f t="shared" si="46"/>
        <v>14770</v>
      </c>
      <c r="D104" s="113">
        <f aca="true" t="shared" si="48" ref="D104:O104">SUM(D101:D103)</f>
        <v>0</v>
      </c>
      <c r="E104" s="115">
        <f t="shared" si="48"/>
        <v>0</v>
      </c>
      <c r="F104" s="115">
        <f t="shared" si="48"/>
        <v>3693</v>
      </c>
      <c r="G104" s="115">
        <f t="shared" si="48"/>
        <v>0</v>
      </c>
      <c r="H104" s="115">
        <f t="shared" si="48"/>
        <v>0</v>
      </c>
      <c r="I104" s="115">
        <f t="shared" si="48"/>
        <v>3692</v>
      </c>
      <c r="J104" s="115">
        <f t="shared" si="48"/>
        <v>0</v>
      </c>
      <c r="K104" s="115">
        <f t="shared" si="48"/>
        <v>0</v>
      </c>
      <c r="L104" s="115">
        <f t="shared" si="48"/>
        <v>3693</v>
      </c>
      <c r="M104" s="115">
        <f t="shared" si="48"/>
        <v>0</v>
      </c>
      <c r="N104" s="115">
        <f t="shared" si="48"/>
        <v>0</v>
      </c>
      <c r="O104" s="114">
        <f t="shared" si="48"/>
        <v>3692</v>
      </c>
    </row>
    <row r="105" spans="1:15" ht="12.75">
      <c r="A105" s="111" t="s">
        <v>220</v>
      </c>
      <c r="B105" s="112" t="s">
        <v>249</v>
      </c>
      <c r="C105" s="182">
        <f>SUM(C104,C100)</f>
        <v>466000</v>
      </c>
      <c r="D105" s="113">
        <f aca="true" t="shared" si="49" ref="D105:O105">SUM(D104,D100)</f>
        <v>37603</v>
      </c>
      <c r="E105" s="115">
        <f t="shared" si="49"/>
        <v>37603</v>
      </c>
      <c r="F105" s="115">
        <f t="shared" si="49"/>
        <v>41295</v>
      </c>
      <c r="G105" s="115">
        <f t="shared" si="49"/>
        <v>37603</v>
      </c>
      <c r="H105" s="115">
        <f t="shared" si="49"/>
        <v>37602</v>
      </c>
      <c r="I105" s="115">
        <f t="shared" si="49"/>
        <v>41296</v>
      </c>
      <c r="J105" s="115">
        <f t="shared" si="49"/>
        <v>37602</v>
      </c>
      <c r="K105" s="115">
        <f t="shared" si="49"/>
        <v>37602</v>
      </c>
      <c r="L105" s="115">
        <f t="shared" si="49"/>
        <v>41296</v>
      </c>
      <c r="M105" s="115">
        <f t="shared" si="49"/>
        <v>37602</v>
      </c>
      <c r="N105" s="115">
        <f t="shared" si="49"/>
        <v>37602</v>
      </c>
      <c r="O105" s="114">
        <f t="shared" si="49"/>
        <v>41294</v>
      </c>
    </row>
    <row r="106" spans="1:15" ht="13.5" thickBot="1">
      <c r="A106" s="111" t="s">
        <v>250</v>
      </c>
      <c r="B106" s="112" t="s">
        <v>251</v>
      </c>
      <c r="C106" s="182">
        <f>SUM(D106,E106,F106,G106,H106,I106,J106,K106,L106,M106,N106,O106)</f>
        <v>0</v>
      </c>
      <c r="D106" s="113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4"/>
    </row>
    <row r="107" spans="1:15" ht="13.5" thickBot="1">
      <c r="A107" s="136" t="s">
        <v>226</v>
      </c>
      <c r="B107" s="137" t="s">
        <v>252</v>
      </c>
      <c r="C107" s="184">
        <f aca="true" t="shared" si="50" ref="C107:O107">SUM(C105:C106)</f>
        <v>466000</v>
      </c>
      <c r="D107" s="128">
        <f t="shared" si="50"/>
        <v>37603</v>
      </c>
      <c r="E107" s="129">
        <f t="shared" si="50"/>
        <v>37603</v>
      </c>
      <c r="F107" s="129">
        <f t="shared" si="50"/>
        <v>41295</v>
      </c>
      <c r="G107" s="129">
        <f t="shared" si="50"/>
        <v>37603</v>
      </c>
      <c r="H107" s="129">
        <f t="shared" si="50"/>
        <v>37602</v>
      </c>
      <c r="I107" s="129">
        <f t="shared" si="50"/>
        <v>41296</v>
      </c>
      <c r="J107" s="129">
        <f t="shared" si="50"/>
        <v>37602</v>
      </c>
      <c r="K107" s="129">
        <f t="shared" si="50"/>
        <v>37602</v>
      </c>
      <c r="L107" s="129">
        <f t="shared" si="50"/>
        <v>41296</v>
      </c>
      <c r="M107" s="129">
        <f t="shared" si="50"/>
        <v>37602</v>
      </c>
      <c r="N107" s="129">
        <f t="shared" si="50"/>
        <v>37602</v>
      </c>
      <c r="O107" s="138">
        <f t="shared" si="50"/>
        <v>41294</v>
      </c>
    </row>
    <row r="108" spans="1:15" ht="13.5" thickBot="1">
      <c r="A108" s="139"/>
      <c r="B108" s="140" t="s">
        <v>253</v>
      </c>
      <c r="C108" s="187"/>
      <c r="D108" s="141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74"/>
    </row>
    <row r="109" spans="1:15" ht="12.75">
      <c r="A109" s="143"/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</row>
    <row r="110" spans="1:15" ht="12.75">
      <c r="A110" s="204" t="s">
        <v>256</v>
      </c>
      <c r="B110" s="204"/>
      <c r="C110" s="204"/>
      <c r="D110" s="204"/>
      <c r="E110" s="204"/>
      <c r="F110" s="203"/>
      <c r="G110" s="203"/>
      <c r="H110" s="203"/>
      <c r="I110" s="203"/>
      <c r="J110" s="203"/>
      <c r="K110" s="203"/>
      <c r="L110" s="95"/>
      <c r="M110" s="95"/>
      <c r="N110" s="95"/>
      <c r="O110" s="96" t="s">
        <v>265</v>
      </c>
    </row>
    <row r="111" spans="1:15" ht="20.25" customHeight="1">
      <c r="A111" s="203" t="s">
        <v>184</v>
      </c>
      <c r="B111" s="203"/>
      <c r="C111" s="203"/>
      <c r="D111" s="203"/>
      <c r="E111" s="203"/>
      <c r="F111" s="203"/>
      <c r="G111" s="203"/>
      <c r="H111" s="203"/>
      <c r="I111" s="203"/>
      <c r="J111" s="203"/>
      <c r="K111" s="203"/>
      <c r="L111" s="203"/>
      <c r="M111" s="203"/>
      <c r="N111" s="203"/>
      <c r="O111" s="203"/>
    </row>
    <row r="112" spans="1:15" ht="15" thickBot="1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9" t="s">
        <v>186</v>
      </c>
    </row>
    <row r="113" spans="1:15" ht="12.75">
      <c r="A113" s="205"/>
      <c r="B113" s="207" t="s">
        <v>187</v>
      </c>
      <c r="C113" s="209" t="s">
        <v>188</v>
      </c>
      <c r="D113" s="162" t="s">
        <v>189</v>
      </c>
      <c r="E113" s="153" t="s">
        <v>190</v>
      </c>
      <c r="F113" s="153" t="s">
        <v>191</v>
      </c>
      <c r="G113" s="153" t="s">
        <v>192</v>
      </c>
      <c r="H113" s="153" t="s">
        <v>193</v>
      </c>
      <c r="I113" s="153" t="s">
        <v>194</v>
      </c>
      <c r="J113" s="153" t="s">
        <v>195</v>
      </c>
      <c r="K113" s="153" t="s">
        <v>196</v>
      </c>
      <c r="L113" s="153" t="s">
        <v>197</v>
      </c>
      <c r="M113" s="153" t="s">
        <v>198</v>
      </c>
      <c r="N113" s="153" t="s">
        <v>199</v>
      </c>
      <c r="O113" s="163" t="s">
        <v>200</v>
      </c>
    </row>
    <row r="114" spans="1:15" ht="12.75">
      <c r="A114" s="206"/>
      <c r="B114" s="208"/>
      <c r="C114" s="210"/>
      <c r="D114" s="100" t="s">
        <v>201</v>
      </c>
      <c r="E114" s="101" t="s">
        <v>201</v>
      </c>
      <c r="F114" s="101" t="s">
        <v>201</v>
      </c>
      <c r="G114" s="101" t="s">
        <v>201</v>
      </c>
      <c r="H114" s="101" t="s">
        <v>201</v>
      </c>
      <c r="I114" s="101" t="s">
        <v>201</v>
      </c>
      <c r="J114" s="101" t="s">
        <v>201</v>
      </c>
      <c r="K114" s="101" t="s">
        <v>201</v>
      </c>
      <c r="L114" s="101" t="s">
        <v>201</v>
      </c>
      <c r="M114" s="101" t="s">
        <v>201</v>
      </c>
      <c r="N114" s="101" t="s">
        <v>201</v>
      </c>
      <c r="O114" s="144" t="s">
        <v>201</v>
      </c>
    </row>
    <row r="115" spans="1:15" ht="12.75">
      <c r="A115" s="102" t="s">
        <v>202</v>
      </c>
      <c r="B115" s="103" t="s">
        <v>203</v>
      </c>
      <c r="C115" s="180">
        <f aca="true" t="shared" si="51" ref="C115:C123">SUM(D115,E115,F115,G115,H115,I115,J115,K115,L115,M115,N115,O115)</f>
        <v>5968</v>
      </c>
      <c r="D115" s="104"/>
      <c r="E115" s="106">
        <v>5968</v>
      </c>
      <c r="F115" s="106"/>
      <c r="G115" s="106"/>
      <c r="H115" s="106"/>
      <c r="I115" s="106"/>
      <c r="J115" s="106"/>
      <c r="K115" s="106"/>
      <c r="L115" s="106"/>
      <c r="M115" s="106"/>
      <c r="N115" s="106"/>
      <c r="O115" s="105"/>
    </row>
    <row r="116" spans="1:15" ht="12.75">
      <c r="A116" s="107" t="s">
        <v>204</v>
      </c>
      <c r="B116" s="108" t="s">
        <v>205</v>
      </c>
      <c r="C116" s="181">
        <f t="shared" si="51"/>
        <v>0</v>
      </c>
      <c r="D116" s="104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5"/>
    </row>
    <row r="117" spans="1:15" ht="12.75">
      <c r="A117" s="107" t="s">
        <v>206</v>
      </c>
      <c r="B117" s="108" t="s">
        <v>207</v>
      </c>
      <c r="C117" s="181">
        <f t="shared" si="51"/>
        <v>587827</v>
      </c>
      <c r="D117" s="104">
        <v>49545</v>
      </c>
      <c r="E117" s="106">
        <v>49540</v>
      </c>
      <c r="F117" s="106">
        <v>49540</v>
      </c>
      <c r="G117" s="106">
        <v>49540</v>
      </c>
      <c r="H117" s="106">
        <v>40000</v>
      </c>
      <c r="I117" s="106">
        <v>40000</v>
      </c>
      <c r="J117" s="106">
        <v>35000</v>
      </c>
      <c r="K117" s="106">
        <v>45000</v>
      </c>
      <c r="L117" s="106">
        <v>49540</v>
      </c>
      <c r="M117" s="106">
        <v>59085</v>
      </c>
      <c r="N117" s="106">
        <v>59085</v>
      </c>
      <c r="O117" s="105">
        <v>61952</v>
      </c>
    </row>
    <row r="118" spans="1:15" ht="12.75">
      <c r="A118" s="107" t="s">
        <v>208</v>
      </c>
      <c r="B118" s="108" t="s">
        <v>209</v>
      </c>
      <c r="C118" s="181">
        <f t="shared" si="51"/>
        <v>0</v>
      </c>
      <c r="D118" s="104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5"/>
    </row>
    <row r="119" spans="1:15" ht="12.75">
      <c r="A119" s="111" t="s">
        <v>210</v>
      </c>
      <c r="B119" s="112" t="s">
        <v>211</v>
      </c>
      <c r="C119" s="182">
        <f t="shared" si="51"/>
        <v>593795</v>
      </c>
      <c r="D119" s="113">
        <f aca="true" t="shared" si="52" ref="D119:O119">SUM(D115:D118)</f>
        <v>49545</v>
      </c>
      <c r="E119" s="115">
        <f t="shared" si="52"/>
        <v>55508</v>
      </c>
      <c r="F119" s="115">
        <f t="shared" si="52"/>
        <v>49540</v>
      </c>
      <c r="G119" s="115">
        <f t="shared" si="52"/>
        <v>49540</v>
      </c>
      <c r="H119" s="115">
        <f t="shared" si="52"/>
        <v>40000</v>
      </c>
      <c r="I119" s="115">
        <f t="shared" si="52"/>
        <v>40000</v>
      </c>
      <c r="J119" s="115">
        <f t="shared" si="52"/>
        <v>35000</v>
      </c>
      <c r="K119" s="115">
        <f t="shared" si="52"/>
        <v>45000</v>
      </c>
      <c r="L119" s="115">
        <f t="shared" si="52"/>
        <v>49540</v>
      </c>
      <c r="M119" s="115">
        <f t="shared" si="52"/>
        <v>59085</v>
      </c>
      <c r="N119" s="115">
        <f t="shared" si="52"/>
        <v>59085</v>
      </c>
      <c r="O119" s="114">
        <f t="shared" si="52"/>
        <v>61952</v>
      </c>
    </row>
    <row r="120" spans="1:15" ht="12.75">
      <c r="A120" s="107" t="s">
        <v>212</v>
      </c>
      <c r="B120" s="108" t="s">
        <v>213</v>
      </c>
      <c r="C120" s="181">
        <f t="shared" si="51"/>
        <v>0</v>
      </c>
      <c r="D120" s="104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5"/>
    </row>
    <row r="121" spans="1:15" ht="12.75">
      <c r="A121" s="116" t="s">
        <v>214</v>
      </c>
      <c r="B121" s="117" t="s">
        <v>215</v>
      </c>
      <c r="C121" s="181">
        <f t="shared" si="51"/>
        <v>0</v>
      </c>
      <c r="D121" s="104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5"/>
    </row>
    <row r="122" spans="1:15" ht="12.75">
      <c r="A122" s="116" t="s">
        <v>216</v>
      </c>
      <c r="B122" s="117" t="s">
        <v>217</v>
      </c>
      <c r="C122" s="181">
        <f t="shared" si="51"/>
        <v>0</v>
      </c>
      <c r="D122" s="104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5"/>
    </row>
    <row r="123" spans="1:15" ht="12.75">
      <c r="A123" s="111" t="s">
        <v>218</v>
      </c>
      <c r="B123" s="112" t="s">
        <v>219</v>
      </c>
      <c r="C123" s="182">
        <f t="shared" si="51"/>
        <v>0</v>
      </c>
      <c r="D123" s="113">
        <f aca="true" t="shared" si="53" ref="D123:O123">SUM(D120:D122)</f>
        <v>0</v>
      </c>
      <c r="E123" s="115">
        <f t="shared" si="53"/>
        <v>0</v>
      </c>
      <c r="F123" s="115">
        <f t="shared" si="53"/>
        <v>0</v>
      </c>
      <c r="G123" s="115">
        <f t="shared" si="53"/>
        <v>0</v>
      </c>
      <c r="H123" s="115">
        <f t="shared" si="53"/>
        <v>0</v>
      </c>
      <c r="I123" s="115">
        <f t="shared" si="53"/>
        <v>0</v>
      </c>
      <c r="J123" s="115">
        <f t="shared" si="53"/>
        <v>0</v>
      </c>
      <c r="K123" s="115">
        <f t="shared" si="53"/>
        <v>0</v>
      </c>
      <c r="L123" s="115">
        <f t="shared" si="53"/>
        <v>0</v>
      </c>
      <c r="M123" s="115">
        <f t="shared" si="53"/>
        <v>0</v>
      </c>
      <c r="N123" s="115">
        <f t="shared" si="53"/>
        <v>0</v>
      </c>
      <c r="O123" s="114">
        <f t="shared" si="53"/>
        <v>0</v>
      </c>
    </row>
    <row r="124" spans="1:15" ht="12.75">
      <c r="A124" s="118" t="s">
        <v>220</v>
      </c>
      <c r="B124" s="119" t="s">
        <v>221</v>
      </c>
      <c r="C124" s="182">
        <f>SUM(C123,C119)</f>
        <v>593795</v>
      </c>
      <c r="D124" s="113">
        <f aca="true" t="shared" si="54" ref="D124:O124">SUM(D123,D119)</f>
        <v>49545</v>
      </c>
      <c r="E124" s="115">
        <f t="shared" si="54"/>
        <v>55508</v>
      </c>
      <c r="F124" s="115">
        <f t="shared" si="54"/>
        <v>49540</v>
      </c>
      <c r="G124" s="115">
        <f t="shared" si="54"/>
        <v>49540</v>
      </c>
      <c r="H124" s="115">
        <f t="shared" si="54"/>
        <v>40000</v>
      </c>
      <c r="I124" s="115">
        <f t="shared" si="54"/>
        <v>40000</v>
      </c>
      <c r="J124" s="115">
        <f t="shared" si="54"/>
        <v>35000</v>
      </c>
      <c r="K124" s="115">
        <f t="shared" si="54"/>
        <v>45000</v>
      </c>
      <c r="L124" s="115">
        <f t="shared" si="54"/>
        <v>49540</v>
      </c>
      <c r="M124" s="115">
        <f t="shared" si="54"/>
        <v>59085</v>
      </c>
      <c r="N124" s="115">
        <f t="shared" si="54"/>
        <v>59085</v>
      </c>
      <c r="O124" s="114">
        <f t="shared" si="54"/>
        <v>61952</v>
      </c>
    </row>
    <row r="125" spans="1:15" ht="12.75">
      <c r="A125" s="118" t="s">
        <v>222</v>
      </c>
      <c r="B125" s="119" t="s">
        <v>223</v>
      </c>
      <c r="C125" s="182">
        <f>SUM(D125,E125,F125,G125,H125,I125,J125,K125,L125,M125,N125,O125)</f>
        <v>582952</v>
      </c>
      <c r="D125" s="175">
        <v>42946</v>
      </c>
      <c r="E125" s="120">
        <v>44483</v>
      </c>
      <c r="F125" s="120">
        <v>57568</v>
      </c>
      <c r="G125" s="120">
        <v>54089</v>
      </c>
      <c r="H125" s="120">
        <v>49606</v>
      </c>
      <c r="I125" s="120">
        <v>68106</v>
      </c>
      <c r="J125" s="120">
        <v>57821</v>
      </c>
      <c r="K125" s="120">
        <v>43106</v>
      </c>
      <c r="L125" s="120">
        <v>42566</v>
      </c>
      <c r="M125" s="120">
        <v>36486</v>
      </c>
      <c r="N125" s="120">
        <v>43021</v>
      </c>
      <c r="O125" s="145">
        <v>43154</v>
      </c>
    </row>
    <row r="126" spans="1:15" ht="13.5" thickBot="1">
      <c r="A126" s="121" t="s">
        <v>224</v>
      </c>
      <c r="B126" s="122" t="s">
        <v>225</v>
      </c>
      <c r="C126" s="183">
        <f>SUM(D126,E126,F126,G126,H126,I126,J126,K126,L126,M126,N126,O126)</f>
        <v>26828</v>
      </c>
      <c r="D126" s="176">
        <v>26828</v>
      </c>
      <c r="E126" s="177"/>
      <c r="F126" s="177"/>
      <c r="G126" s="177"/>
      <c r="H126" s="177"/>
      <c r="I126" s="177"/>
      <c r="J126" s="177"/>
      <c r="K126" s="177"/>
      <c r="L126" s="177"/>
      <c r="M126" s="177"/>
      <c r="N126" s="177"/>
      <c r="O126" s="146"/>
    </row>
    <row r="127" spans="1:15" ht="13.5" thickBot="1">
      <c r="A127" s="126" t="s">
        <v>226</v>
      </c>
      <c r="B127" s="127" t="s">
        <v>227</v>
      </c>
      <c r="C127" s="184">
        <f>SUM(C124:C125)</f>
        <v>1176747</v>
      </c>
      <c r="D127" s="128">
        <f aca="true" t="shared" si="55" ref="D127:O127">SUM(D124:D125)</f>
        <v>92491</v>
      </c>
      <c r="E127" s="129">
        <f t="shared" si="55"/>
        <v>99991</v>
      </c>
      <c r="F127" s="129">
        <f t="shared" si="55"/>
        <v>107108</v>
      </c>
      <c r="G127" s="129">
        <f t="shared" si="55"/>
        <v>103629</v>
      </c>
      <c r="H127" s="129">
        <f t="shared" si="55"/>
        <v>89606</v>
      </c>
      <c r="I127" s="129">
        <f t="shared" si="55"/>
        <v>108106</v>
      </c>
      <c r="J127" s="129">
        <f t="shared" si="55"/>
        <v>92821</v>
      </c>
      <c r="K127" s="129">
        <f t="shared" si="55"/>
        <v>88106</v>
      </c>
      <c r="L127" s="129">
        <f t="shared" si="55"/>
        <v>92106</v>
      </c>
      <c r="M127" s="129">
        <f t="shared" si="55"/>
        <v>95571</v>
      </c>
      <c r="N127" s="129">
        <f t="shared" si="55"/>
        <v>102106</v>
      </c>
      <c r="O127" s="138">
        <f t="shared" si="55"/>
        <v>105106</v>
      </c>
    </row>
    <row r="128" spans="1:15" ht="12.75">
      <c r="A128" s="130"/>
      <c r="B128" s="131" t="s">
        <v>228</v>
      </c>
      <c r="C128" s="185" t="s">
        <v>188</v>
      </c>
      <c r="D128" s="151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72"/>
    </row>
    <row r="129" spans="1:15" ht="12.75">
      <c r="A129" s="102" t="s">
        <v>229</v>
      </c>
      <c r="B129" s="103" t="s">
        <v>230</v>
      </c>
      <c r="C129" s="181">
        <f aca="true" t="shared" si="56" ref="C129:C140">SUM(D129,E129,F129,G129,H129,I129,J129,K129,L129,M129,N129,O129)</f>
        <v>428332</v>
      </c>
      <c r="D129" s="104">
        <v>37325</v>
      </c>
      <c r="E129" s="106">
        <v>37325</v>
      </c>
      <c r="F129" s="106">
        <v>35370</v>
      </c>
      <c r="G129" s="106">
        <v>35368</v>
      </c>
      <c r="H129" s="106">
        <v>35368</v>
      </c>
      <c r="I129" s="106">
        <v>35368</v>
      </c>
      <c r="J129" s="106">
        <v>35368</v>
      </c>
      <c r="K129" s="106">
        <v>35368</v>
      </c>
      <c r="L129" s="106">
        <v>35368</v>
      </c>
      <c r="M129" s="106">
        <v>35368</v>
      </c>
      <c r="N129" s="106">
        <v>35368</v>
      </c>
      <c r="O129" s="105">
        <v>35368</v>
      </c>
    </row>
    <row r="130" spans="1:15" ht="12.75">
      <c r="A130" s="107" t="s">
        <v>231</v>
      </c>
      <c r="B130" s="108" t="s">
        <v>232</v>
      </c>
      <c r="C130" s="181">
        <f t="shared" si="56"/>
        <v>120712</v>
      </c>
      <c r="D130" s="104">
        <v>10666</v>
      </c>
      <c r="E130" s="106">
        <v>12666</v>
      </c>
      <c r="F130" s="106">
        <v>9738</v>
      </c>
      <c r="G130" s="106">
        <v>9738</v>
      </c>
      <c r="H130" s="106">
        <v>9738</v>
      </c>
      <c r="I130" s="106">
        <v>9738</v>
      </c>
      <c r="J130" s="106">
        <v>9738</v>
      </c>
      <c r="K130" s="106">
        <v>9738</v>
      </c>
      <c r="L130" s="106">
        <v>9738</v>
      </c>
      <c r="M130" s="106">
        <v>9738</v>
      </c>
      <c r="N130" s="106">
        <v>9738</v>
      </c>
      <c r="O130" s="105">
        <v>9738</v>
      </c>
    </row>
    <row r="131" spans="1:15" ht="12.75">
      <c r="A131" s="107" t="s">
        <v>233</v>
      </c>
      <c r="B131" s="108" t="s">
        <v>234</v>
      </c>
      <c r="C131" s="181">
        <f t="shared" si="56"/>
        <v>554523</v>
      </c>
      <c r="D131" s="104">
        <v>40000</v>
      </c>
      <c r="E131" s="106">
        <v>49500</v>
      </c>
      <c r="F131" s="106">
        <v>47000</v>
      </c>
      <c r="G131" s="106">
        <v>48523</v>
      </c>
      <c r="H131" s="106">
        <v>44500</v>
      </c>
      <c r="I131" s="106">
        <v>42000</v>
      </c>
      <c r="J131" s="106">
        <v>39000</v>
      </c>
      <c r="K131" s="106">
        <v>38000</v>
      </c>
      <c r="L131" s="106">
        <v>42000</v>
      </c>
      <c r="M131" s="106">
        <v>47000</v>
      </c>
      <c r="N131" s="106">
        <v>57000</v>
      </c>
      <c r="O131" s="105">
        <v>60000</v>
      </c>
    </row>
    <row r="132" spans="1:15" ht="12.75">
      <c r="A132" s="107" t="s">
        <v>235</v>
      </c>
      <c r="B132" s="108" t="s">
        <v>236</v>
      </c>
      <c r="C132" s="181">
        <f t="shared" si="56"/>
        <v>0</v>
      </c>
      <c r="D132" s="104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5"/>
    </row>
    <row r="133" spans="1:15" ht="12.75">
      <c r="A133" s="107" t="s">
        <v>237</v>
      </c>
      <c r="B133" s="108" t="s">
        <v>238</v>
      </c>
      <c r="C133" s="181">
        <f t="shared" si="56"/>
        <v>0</v>
      </c>
      <c r="D133" s="104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5"/>
    </row>
    <row r="134" spans="1:15" ht="12.75">
      <c r="A134" s="121"/>
      <c r="B134" s="122" t="s">
        <v>239</v>
      </c>
      <c r="C134" s="186">
        <f t="shared" si="56"/>
        <v>0</v>
      </c>
      <c r="D134" s="178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47"/>
    </row>
    <row r="135" spans="1:15" ht="12.75">
      <c r="A135" s="132"/>
      <c r="B135" s="133" t="s">
        <v>240</v>
      </c>
      <c r="C135" s="186">
        <f t="shared" si="56"/>
        <v>0</v>
      </c>
      <c r="D135" s="178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47"/>
    </row>
    <row r="136" spans="1:15" ht="12.75">
      <c r="A136" s="111" t="s">
        <v>210</v>
      </c>
      <c r="B136" s="112" t="s">
        <v>241</v>
      </c>
      <c r="C136" s="182">
        <f t="shared" si="56"/>
        <v>1103567</v>
      </c>
      <c r="D136" s="113">
        <f aca="true" t="shared" si="57" ref="D136:O136">SUM(D129:D133)</f>
        <v>87991</v>
      </c>
      <c r="E136" s="115">
        <f t="shared" si="57"/>
        <v>99491</v>
      </c>
      <c r="F136" s="115">
        <f t="shared" si="57"/>
        <v>92108</v>
      </c>
      <c r="G136" s="115">
        <f t="shared" si="57"/>
        <v>93629</v>
      </c>
      <c r="H136" s="115">
        <f t="shared" si="57"/>
        <v>89606</v>
      </c>
      <c r="I136" s="115">
        <f t="shared" si="57"/>
        <v>87106</v>
      </c>
      <c r="J136" s="115">
        <f t="shared" si="57"/>
        <v>84106</v>
      </c>
      <c r="K136" s="115">
        <f t="shared" si="57"/>
        <v>83106</v>
      </c>
      <c r="L136" s="115">
        <f t="shared" si="57"/>
        <v>87106</v>
      </c>
      <c r="M136" s="115">
        <f t="shared" si="57"/>
        <v>92106</v>
      </c>
      <c r="N136" s="115">
        <f t="shared" si="57"/>
        <v>102106</v>
      </c>
      <c r="O136" s="114">
        <f t="shared" si="57"/>
        <v>105106</v>
      </c>
    </row>
    <row r="137" spans="1:15" ht="12.75">
      <c r="A137" s="107" t="s">
        <v>242</v>
      </c>
      <c r="B137" s="108" t="s">
        <v>243</v>
      </c>
      <c r="C137" s="181">
        <f t="shared" si="56"/>
        <v>66465</v>
      </c>
      <c r="D137" s="104">
        <v>4500</v>
      </c>
      <c r="E137" s="106">
        <v>500</v>
      </c>
      <c r="F137" s="106">
        <v>15000</v>
      </c>
      <c r="G137" s="106">
        <v>10000</v>
      </c>
      <c r="H137" s="106"/>
      <c r="I137" s="106">
        <v>20000</v>
      </c>
      <c r="J137" s="106">
        <v>3000</v>
      </c>
      <c r="K137" s="106">
        <v>5000</v>
      </c>
      <c r="L137" s="106">
        <v>5000</v>
      </c>
      <c r="M137" s="106">
        <v>3465</v>
      </c>
      <c r="N137" s="106"/>
      <c r="O137" s="105"/>
    </row>
    <row r="138" spans="1:15" ht="12.75">
      <c r="A138" s="107" t="s">
        <v>244</v>
      </c>
      <c r="B138" s="108" t="s">
        <v>245</v>
      </c>
      <c r="C138" s="181">
        <f t="shared" si="56"/>
        <v>6715</v>
      </c>
      <c r="D138" s="104"/>
      <c r="E138" s="106"/>
      <c r="F138" s="106"/>
      <c r="G138" s="106"/>
      <c r="H138" s="106"/>
      <c r="I138" s="106">
        <v>1000</v>
      </c>
      <c r="J138" s="106">
        <v>5715</v>
      </c>
      <c r="K138" s="106"/>
      <c r="L138" s="106"/>
      <c r="M138" s="106"/>
      <c r="N138" s="106"/>
      <c r="O138" s="105"/>
    </row>
    <row r="139" spans="1:15" ht="12.75">
      <c r="A139" s="134" t="s">
        <v>246</v>
      </c>
      <c r="B139" s="135" t="s">
        <v>247</v>
      </c>
      <c r="C139" s="181">
        <f t="shared" si="56"/>
        <v>0</v>
      </c>
      <c r="D139" s="104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5"/>
    </row>
    <row r="140" spans="1:15" ht="12.75">
      <c r="A140" s="111" t="s">
        <v>218</v>
      </c>
      <c r="B140" s="112" t="s">
        <v>248</v>
      </c>
      <c r="C140" s="182">
        <f t="shared" si="56"/>
        <v>73180</v>
      </c>
      <c r="D140" s="113">
        <f aca="true" t="shared" si="58" ref="D140:O140">SUM(D137:D139)</f>
        <v>4500</v>
      </c>
      <c r="E140" s="115">
        <f t="shared" si="58"/>
        <v>500</v>
      </c>
      <c r="F140" s="115">
        <f t="shared" si="58"/>
        <v>15000</v>
      </c>
      <c r="G140" s="115">
        <f t="shared" si="58"/>
        <v>10000</v>
      </c>
      <c r="H140" s="115">
        <f t="shared" si="58"/>
        <v>0</v>
      </c>
      <c r="I140" s="115">
        <f t="shared" si="58"/>
        <v>21000</v>
      </c>
      <c r="J140" s="115">
        <f t="shared" si="58"/>
        <v>8715</v>
      </c>
      <c r="K140" s="115">
        <f t="shared" si="58"/>
        <v>5000</v>
      </c>
      <c r="L140" s="115">
        <f t="shared" si="58"/>
        <v>5000</v>
      </c>
      <c r="M140" s="115">
        <f t="shared" si="58"/>
        <v>3465</v>
      </c>
      <c r="N140" s="115">
        <f t="shared" si="58"/>
        <v>0</v>
      </c>
      <c r="O140" s="114">
        <f t="shared" si="58"/>
        <v>0</v>
      </c>
    </row>
    <row r="141" spans="1:15" ht="12.75">
      <c r="A141" s="111" t="s">
        <v>220</v>
      </c>
      <c r="B141" s="112" t="s">
        <v>249</v>
      </c>
      <c r="C141" s="182">
        <f>SUM(C140,C136)</f>
        <v>1176747</v>
      </c>
      <c r="D141" s="113">
        <f aca="true" t="shared" si="59" ref="D141:O141">SUM(D140,D136)</f>
        <v>92491</v>
      </c>
      <c r="E141" s="115">
        <f t="shared" si="59"/>
        <v>99991</v>
      </c>
      <c r="F141" s="115">
        <f t="shared" si="59"/>
        <v>107108</v>
      </c>
      <c r="G141" s="115">
        <f t="shared" si="59"/>
        <v>103629</v>
      </c>
      <c r="H141" s="115">
        <f t="shared" si="59"/>
        <v>89606</v>
      </c>
      <c r="I141" s="115">
        <f t="shared" si="59"/>
        <v>108106</v>
      </c>
      <c r="J141" s="115">
        <f t="shared" si="59"/>
        <v>92821</v>
      </c>
      <c r="K141" s="115">
        <f t="shared" si="59"/>
        <v>88106</v>
      </c>
      <c r="L141" s="115">
        <f t="shared" si="59"/>
        <v>92106</v>
      </c>
      <c r="M141" s="115">
        <f t="shared" si="59"/>
        <v>95571</v>
      </c>
      <c r="N141" s="115">
        <f t="shared" si="59"/>
        <v>102106</v>
      </c>
      <c r="O141" s="114">
        <f t="shared" si="59"/>
        <v>105106</v>
      </c>
    </row>
    <row r="142" spans="1:15" ht="13.5" thickBot="1">
      <c r="A142" s="111" t="s">
        <v>250</v>
      </c>
      <c r="B142" s="112" t="s">
        <v>251</v>
      </c>
      <c r="C142" s="182">
        <f>SUM(D142,E142,F142,G142,H142,I142,J142,K142,L142,M142,N142,O142)</f>
        <v>0</v>
      </c>
      <c r="D142" s="113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4"/>
    </row>
    <row r="143" spans="1:15" ht="13.5" thickBot="1">
      <c r="A143" s="136" t="s">
        <v>226</v>
      </c>
      <c r="B143" s="137" t="s">
        <v>252</v>
      </c>
      <c r="C143" s="184">
        <f aca="true" t="shared" si="60" ref="C143:O143">SUM(C141:C142)</f>
        <v>1176747</v>
      </c>
      <c r="D143" s="128">
        <f t="shared" si="60"/>
        <v>92491</v>
      </c>
      <c r="E143" s="129">
        <f t="shared" si="60"/>
        <v>99991</v>
      </c>
      <c r="F143" s="129">
        <f t="shared" si="60"/>
        <v>107108</v>
      </c>
      <c r="G143" s="129">
        <f t="shared" si="60"/>
        <v>103629</v>
      </c>
      <c r="H143" s="129">
        <f t="shared" si="60"/>
        <v>89606</v>
      </c>
      <c r="I143" s="129">
        <f t="shared" si="60"/>
        <v>108106</v>
      </c>
      <c r="J143" s="129">
        <f t="shared" si="60"/>
        <v>92821</v>
      </c>
      <c r="K143" s="129">
        <f t="shared" si="60"/>
        <v>88106</v>
      </c>
      <c r="L143" s="129">
        <f t="shared" si="60"/>
        <v>92106</v>
      </c>
      <c r="M143" s="129">
        <f t="shared" si="60"/>
        <v>95571</v>
      </c>
      <c r="N143" s="129">
        <f t="shared" si="60"/>
        <v>102106</v>
      </c>
      <c r="O143" s="138">
        <f t="shared" si="60"/>
        <v>105106</v>
      </c>
    </row>
    <row r="144" spans="1:15" ht="13.5" thickBot="1">
      <c r="A144" s="139"/>
      <c r="B144" s="140" t="s">
        <v>253</v>
      </c>
      <c r="C144" s="187"/>
      <c r="D144" s="141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74"/>
    </row>
    <row r="145" spans="1:15" ht="14.25">
      <c r="A145" s="149"/>
      <c r="B145" s="149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</row>
    <row r="146" spans="1:15" ht="12.75">
      <c r="A146" s="204" t="s">
        <v>257</v>
      </c>
      <c r="B146" s="204"/>
      <c r="C146" s="204"/>
      <c r="D146" s="204"/>
      <c r="E146" s="204"/>
      <c r="F146" s="203"/>
      <c r="G146" s="203"/>
      <c r="H146" s="203"/>
      <c r="I146" s="203"/>
      <c r="J146" s="203"/>
      <c r="K146" s="203"/>
      <c r="L146" s="95"/>
      <c r="M146" s="95"/>
      <c r="N146" s="95"/>
      <c r="O146" s="96" t="s">
        <v>266</v>
      </c>
    </row>
    <row r="147" spans="1:15" ht="20.25" customHeight="1">
      <c r="A147" s="203" t="s">
        <v>184</v>
      </c>
      <c r="B147" s="203"/>
      <c r="C147" s="203"/>
      <c r="D147" s="203"/>
      <c r="E147" s="203"/>
      <c r="F147" s="203"/>
      <c r="G147" s="203"/>
      <c r="H147" s="203"/>
      <c r="I147" s="203"/>
      <c r="J147" s="203"/>
      <c r="K147" s="203"/>
      <c r="L147" s="203"/>
      <c r="M147" s="203"/>
      <c r="N147" s="203"/>
      <c r="O147" s="203"/>
    </row>
    <row r="148" spans="1:15" ht="15" thickBot="1">
      <c r="A148" s="97"/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9" t="s">
        <v>186</v>
      </c>
    </row>
    <row r="149" spans="1:15" ht="12.75">
      <c r="A149" s="205"/>
      <c r="B149" s="207" t="s">
        <v>187</v>
      </c>
      <c r="C149" s="209" t="s">
        <v>188</v>
      </c>
      <c r="D149" s="162" t="s">
        <v>189</v>
      </c>
      <c r="E149" s="153" t="s">
        <v>190</v>
      </c>
      <c r="F149" s="153" t="s">
        <v>191</v>
      </c>
      <c r="G149" s="153" t="s">
        <v>192</v>
      </c>
      <c r="H149" s="153" t="s">
        <v>193</v>
      </c>
      <c r="I149" s="153" t="s">
        <v>194</v>
      </c>
      <c r="J149" s="153" t="s">
        <v>195</v>
      </c>
      <c r="K149" s="153" t="s">
        <v>196</v>
      </c>
      <c r="L149" s="153" t="s">
        <v>197</v>
      </c>
      <c r="M149" s="153" t="s">
        <v>198</v>
      </c>
      <c r="N149" s="153" t="s">
        <v>199</v>
      </c>
      <c r="O149" s="163" t="s">
        <v>200</v>
      </c>
    </row>
    <row r="150" spans="1:15" ht="12.75">
      <c r="A150" s="206"/>
      <c r="B150" s="208"/>
      <c r="C150" s="210"/>
      <c r="D150" s="100" t="s">
        <v>201</v>
      </c>
      <c r="E150" s="101" t="s">
        <v>201</v>
      </c>
      <c r="F150" s="101" t="s">
        <v>201</v>
      </c>
      <c r="G150" s="101" t="s">
        <v>201</v>
      </c>
      <c r="H150" s="101" t="s">
        <v>201</v>
      </c>
      <c r="I150" s="101" t="s">
        <v>201</v>
      </c>
      <c r="J150" s="101" t="s">
        <v>201</v>
      </c>
      <c r="K150" s="101" t="s">
        <v>201</v>
      </c>
      <c r="L150" s="101" t="s">
        <v>201</v>
      </c>
      <c r="M150" s="101" t="s">
        <v>201</v>
      </c>
      <c r="N150" s="101" t="s">
        <v>201</v>
      </c>
      <c r="O150" s="144" t="s">
        <v>201</v>
      </c>
    </row>
    <row r="151" spans="1:15" ht="12.75">
      <c r="A151" s="102" t="s">
        <v>202</v>
      </c>
      <c r="B151" s="103" t="s">
        <v>203</v>
      </c>
      <c r="C151" s="180">
        <f aca="true" t="shared" si="61" ref="C151:C159">SUM(D151,E151,F151,G151,H151,I151,J151,K151,L151,M151,N151,O151)</f>
        <v>0</v>
      </c>
      <c r="D151" s="104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5"/>
    </row>
    <row r="152" spans="1:15" ht="12.75">
      <c r="A152" s="107" t="s">
        <v>204</v>
      </c>
      <c r="B152" s="108" t="s">
        <v>205</v>
      </c>
      <c r="C152" s="181">
        <f t="shared" si="61"/>
        <v>0</v>
      </c>
      <c r="D152" s="104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5"/>
    </row>
    <row r="153" spans="1:15" ht="12.75">
      <c r="A153" s="107" t="s">
        <v>206</v>
      </c>
      <c r="B153" s="108" t="s">
        <v>207</v>
      </c>
      <c r="C153" s="181">
        <f t="shared" si="61"/>
        <v>110744</v>
      </c>
      <c r="D153" s="104">
        <v>10067</v>
      </c>
      <c r="E153" s="106">
        <v>10067</v>
      </c>
      <c r="F153" s="106">
        <v>10067</v>
      </c>
      <c r="G153" s="106">
        <v>10072</v>
      </c>
      <c r="H153" s="106">
        <v>10067</v>
      </c>
      <c r="I153" s="106">
        <v>10067</v>
      </c>
      <c r="J153" s="106"/>
      <c r="K153" s="106">
        <v>10067</v>
      </c>
      <c r="L153" s="106">
        <v>10068</v>
      </c>
      <c r="M153" s="106">
        <v>10067</v>
      </c>
      <c r="N153" s="106">
        <v>10068</v>
      </c>
      <c r="O153" s="105">
        <v>10067</v>
      </c>
    </row>
    <row r="154" spans="1:15" ht="12.75">
      <c r="A154" s="107" t="s">
        <v>208</v>
      </c>
      <c r="B154" s="108" t="s">
        <v>209</v>
      </c>
      <c r="C154" s="181">
        <f t="shared" si="61"/>
        <v>0</v>
      </c>
      <c r="D154" s="104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5"/>
    </row>
    <row r="155" spans="1:15" ht="12.75">
      <c r="A155" s="111" t="s">
        <v>210</v>
      </c>
      <c r="B155" s="112" t="s">
        <v>211</v>
      </c>
      <c r="C155" s="182">
        <f t="shared" si="61"/>
        <v>110744</v>
      </c>
      <c r="D155" s="113">
        <f aca="true" t="shared" si="62" ref="D155:O155">SUM(D151:D154)</f>
        <v>10067</v>
      </c>
      <c r="E155" s="115">
        <f t="shared" si="62"/>
        <v>10067</v>
      </c>
      <c r="F155" s="115">
        <f t="shared" si="62"/>
        <v>10067</v>
      </c>
      <c r="G155" s="115">
        <f t="shared" si="62"/>
        <v>10072</v>
      </c>
      <c r="H155" s="115">
        <f t="shared" si="62"/>
        <v>10067</v>
      </c>
      <c r="I155" s="115">
        <f t="shared" si="62"/>
        <v>10067</v>
      </c>
      <c r="J155" s="115">
        <f t="shared" si="62"/>
        <v>0</v>
      </c>
      <c r="K155" s="115">
        <f t="shared" si="62"/>
        <v>10067</v>
      </c>
      <c r="L155" s="115">
        <f t="shared" si="62"/>
        <v>10068</v>
      </c>
      <c r="M155" s="115">
        <f t="shared" si="62"/>
        <v>10067</v>
      </c>
      <c r="N155" s="115">
        <f t="shared" si="62"/>
        <v>10068</v>
      </c>
      <c r="O155" s="114">
        <f t="shared" si="62"/>
        <v>10067</v>
      </c>
    </row>
    <row r="156" spans="1:15" ht="12.75">
      <c r="A156" s="107" t="s">
        <v>212</v>
      </c>
      <c r="B156" s="108" t="s">
        <v>213</v>
      </c>
      <c r="C156" s="181">
        <f t="shared" si="61"/>
        <v>0</v>
      </c>
      <c r="D156" s="104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5"/>
    </row>
    <row r="157" spans="1:15" ht="12.75">
      <c r="A157" s="116" t="s">
        <v>214</v>
      </c>
      <c r="B157" s="117" t="s">
        <v>215</v>
      </c>
      <c r="C157" s="181">
        <f t="shared" si="61"/>
        <v>0</v>
      </c>
      <c r="D157" s="104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5"/>
    </row>
    <row r="158" spans="1:15" ht="12.75">
      <c r="A158" s="116" t="s">
        <v>216</v>
      </c>
      <c r="B158" s="117" t="s">
        <v>217</v>
      </c>
      <c r="C158" s="181">
        <f t="shared" si="61"/>
        <v>0</v>
      </c>
      <c r="D158" s="104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5"/>
    </row>
    <row r="159" spans="1:15" ht="12.75">
      <c r="A159" s="111" t="s">
        <v>218</v>
      </c>
      <c r="B159" s="112" t="s">
        <v>219</v>
      </c>
      <c r="C159" s="182">
        <f t="shared" si="61"/>
        <v>0</v>
      </c>
      <c r="D159" s="113">
        <f aca="true" t="shared" si="63" ref="D159:O159">SUM(D156:D158)</f>
        <v>0</v>
      </c>
      <c r="E159" s="115">
        <f t="shared" si="63"/>
        <v>0</v>
      </c>
      <c r="F159" s="115">
        <f t="shared" si="63"/>
        <v>0</v>
      </c>
      <c r="G159" s="115">
        <f t="shared" si="63"/>
        <v>0</v>
      </c>
      <c r="H159" s="115">
        <f t="shared" si="63"/>
        <v>0</v>
      </c>
      <c r="I159" s="115">
        <f t="shared" si="63"/>
        <v>0</v>
      </c>
      <c r="J159" s="115">
        <f t="shared" si="63"/>
        <v>0</v>
      </c>
      <c r="K159" s="115">
        <f t="shared" si="63"/>
        <v>0</v>
      </c>
      <c r="L159" s="115">
        <f t="shared" si="63"/>
        <v>0</v>
      </c>
      <c r="M159" s="115">
        <f t="shared" si="63"/>
        <v>0</v>
      </c>
      <c r="N159" s="115">
        <f t="shared" si="63"/>
        <v>0</v>
      </c>
      <c r="O159" s="114">
        <f t="shared" si="63"/>
        <v>0</v>
      </c>
    </row>
    <row r="160" spans="1:15" ht="12.75">
      <c r="A160" s="118" t="s">
        <v>220</v>
      </c>
      <c r="B160" s="119" t="s">
        <v>221</v>
      </c>
      <c r="C160" s="182">
        <f>SUM(C159,C155)</f>
        <v>110744</v>
      </c>
      <c r="D160" s="113">
        <f aca="true" t="shared" si="64" ref="D160:O160">SUM(D159,D155)</f>
        <v>10067</v>
      </c>
      <c r="E160" s="115">
        <f t="shared" si="64"/>
        <v>10067</v>
      </c>
      <c r="F160" s="115">
        <f t="shared" si="64"/>
        <v>10067</v>
      </c>
      <c r="G160" s="115">
        <f t="shared" si="64"/>
        <v>10072</v>
      </c>
      <c r="H160" s="115">
        <f t="shared" si="64"/>
        <v>10067</v>
      </c>
      <c r="I160" s="115">
        <f t="shared" si="64"/>
        <v>10067</v>
      </c>
      <c r="J160" s="115">
        <f t="shared" si="64"/>
        <v>0</v>
      </c>
      <c r="K160" s="115">
        <f t="shared" si="64"/>
        <v>10067</v>
      </c>
      <c r="L160" s="115">
        <f t="shared" si="64"/>
        <v>10068</v>
      </c>
      <c r="M160" s="115">
        <f t="shared" si="64"/>
        <v>10067</v>
      </c>
      <c r="N160" s="115">
        <f t="shared" si="64"/>
        <v>10068</v>
      </c>
      <c r="O160" s="114">
        <f t="shared" si="64"/>
        <v>10067</v>
      </c>
    </row>
    <row r="161" spans="1:15" ht="12.75">
      <c r="A161" s="118" t="s">
        <v>222</v>
      </c>
      <c r="B161" s="119" t="s">
        <v>223</v>
      </c>
      <c r="C161" s="182">
        <f>SUM(D161,E161,F161,G161,H161,I161,J161,K161,L161,M161,N161,O161)</f>
        <v>636839</v>
      </c>
      <c r="D161" s="175">
        <v>51484</v>
      </c>
      <c r="E161" s="120">
        <v>51763</v>
      </c>
      <c r="F161" s="120">
        <v>52143</v>
      </c>
      <c r="G161" s="120">
        <v>51759</v>
      </c>
      <c r="H161" s="120">
        <v>52764</v>
      </c>
      <c r="I161" s="120">
        <v>51296</v>
      </c>
      <c r="J161" s="120">
        <v>61582</v>
      </c>
      <c r="K161" s="120">
        <v>53654</v>
      </c>
      <c r="L161" s="120">
        <v>51745</v>
      </c>
      <c r="M161" s="120">
        <v>51855</v>
      </c>
      <c r="N161" s="120">
        <v>52451</v>
      </c>
      <c r="O161" s="145">
        <v>54343</v>
      </c>
    </row>
    <row r="162" spans="1:15" ht="13.5" thickBot="1">
      <c r="A162" s="121" t="s">
        <v>224</v>
      </c>
      <c r="B162" s="122" t="s">
        <v>225</v>
      </c>
      <c r="C162" s="183">
        <f>SUM(D162,E162,F162,G162,H162,I162,J162,K162,L162,M162,N162,O162)</f>
        <v>13023</v>
      </c>
      <c r="D162" s="176">
        <v>13023</v>
      </c>
      <c r="E162" s="177"/>
      <c r="F162" s="177"/>
      <c r="G162" s="177"/>
      <c r="H162" s="177"/>
      <c r="I162" s="177"/>
      <c r="J162" s="177"/>
      <c r="K162" s="177"/>
      <c r="L162" s="177"/>
      <c r="M162" s="177"/>
      <c r="N162" s="177"/>
      <c r="O162" s="146"/>
    </row>
    <row r="163" spans="1:15" ht="13.5" thickBot="1">
      <c r="A163" s="126" t="s">
        <v>226</v>
      </c>
      <c r="B163" s="127" t="s">
        <v>227</v>
      </c>
      <c r="C163" s="184">
        <f>SUM(C160:C161)</f>
        <v>747583</v>
      </c>
      <c r="D163" s="128">
        <f aca="true" t="shared" si="65" ref="D163:O163">SUM(D160:D161)</f>
        <v>61551</v>
      </c>
      <c r="E163" s="129">
        <f t="shared" si="65"/>
        <v>61830</v>
      </c>
      <c r="F163" s="129">
        <f t="shared" si="65"/>
        <v>62210</v>
      </c>
      <c r="G163" s="129">
        <f t="shared" si="65"/>
        <v>61831</v>
      </c>
      <c r="H163" s="129">
        <f t="shared" si="65"/>
        <v>62831</v>
      </c>
      <c r="I163" s="129">
        <f t="shared" si="65"/>
        <v>61363</v>
      </c>
      <c r="J163" s="129">
        <f t="shared" si="65"/>
        <v>61582</v>
      </c>
      <c r="K163" s="129">
        <f t="shared" si="65"/>
        <v>63721</v>
      </c>
      <c r="L163" s="129">
        <f t="shared" si="65"/>
        <v>61813</v>
      </c>
      <c r="M163" s="129">
        <f t="shared" si="65"/>
        <v>61922</v>
      </c>
      <c r="N163" s="129">
        <f t="shared" si="65"/>
        <v>62519</v>
      </c>
      <c r="O163" s="138">
        <f t="shared" si="65"/>
        <v>64410</v>
      </c>
    </row>
    <row r="164" spans="1:15" ht="12.75">
      <c r="A164" s="130"/>
      <c r="B164" s="131" t="s">
        <v>228</v>
      </c>
      <c r="C164" s="185" t="s">
        <v>188</v>
      </c>
      <c r="D164" s="151"/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  <c r="O164" s="172"/>
    </row>
    <row r="165" spans="1:15" ht="12.75">
      <c r="A165" s="102" t="s">
        <v>229</v>
      </c>
      <c r="B165" s="103" t="s">
        <v>230</v>
      </c>
      <c r="C165" s="181">
        <f aca="true" t="shared" si="66" ref="C165:C176">SUM(D165,E165,F165,G165,H165,I165,J165,K165,L165,M165,N165,O165)</f>
        <v>427380</v>
      </c>
      <c r="D165" s="104">
        <v>35368</v>
      </c>
      <c r="E165" s="106">
        <v>35368</v>
      </c>
      <c r="F165" s="106">
        <v>35368</v>
      </c>
      <c r="G165" s="106">
        <v>35368</v>
      </c>
      <c r="H165" s="106">
        <v>35368</v>
      </c>
      <c r="I165" s="106">
        <v>35002</v>
      </c>
      <c r="J165" s="106">
        <v>35002</v>
      </c>
      <c r="K165" s="106">
        <v>36000</v>
      </c>
      <c r="L165" s="106">
        <v>35368</v>
      </c>
      <c r="M165" s="106">
        <v>35368</v>
      </c>
      <c r="N165" s="106">
        <v>35900</v>
      </c>
      <c r="O165" s="105">
        <v>37900</v>
      </c>
    </row>
    <row r="166" spans="1:15" ht="12.75">
      <c r="A166" s="107" t="s">
        <v>231</v>
      </c>
      <c r="B166" s="108" t="s">
        <v>232</v>
      </c>
      <c r="C166" s="181">
        <f t="shared" si="66"/>
        <v>120990</v>
      </c>
      <c r="D166" s="104">
        <v>10082</v>
      </c>
      <c r="E166" s="106">
        <v>10082</v>
      </c>
      <c r="F166" s="106">
        <v>10082</v>
      </c>
      <c r="G166" s="106">
        <v>10082</v>
      </c>
      <c r="H166" s="106">
        <v>10082</v>
      </c>
      <c r="I166" s="106">
        <v>9980</v>
      </c>
      <c r="J166" s="106">
        <v>9980</v>
      </c>
      <c r="K166" s="106">
        <v>10121</v>
      </c>
      <c r="L166" s="106">
        <v>10082</v>
      </c>
      <c r="M166" s="106">
        <v>10082</v>
      </c>
      <c r="N166" s="106">
        <v>10125</v>
      </c>
      <c r="O166" s="105">
        <v>10210</v>
      </c>
    </row>
    <row r="167" spans="1:15" ht="12.75">
      <c r="A167" s="107" t="s">
        <v>233</v>
      </c>
      <c r="B167" s="108" t="s">
        <v>234</v>
      </c>
      <c r="C167" s="181">
        <f t="shared" si="66"/>
        <v>196571</v>
      </c>
      <c r="D167" s="104">
        <v>16101</v>
      </c>
      <c r="E167" s="106">
        <v>16380</v>
      </c>
      <c r="F167" s="106">
        <v>16380</v>
      </c>
      <c r="G167" s="106">
        <v>16381</v>
      </c>
      <c r="H167" s="106">
        <v>16381</v>
      </c>
      <c r="I167" s="106">
        <v>16381</v>
      </c>
      <c r="J167" s="106">
        <v>16000</v>
      </c>
      <c r="K167" s="106">
        <v>17000</v>
      </c>
      <c r="L167" s="106">
        <v>16301</v>
      </c>
      <c r="M167" s="106">
        <v>16472</v>
      </c>
      <c r="N167" s="106">
        <v>16494</v>
      </c>
      <c r="O167" s="105">
        <v>16300</v>
      </c>
    </row>
    <row r="168" spans="1:15" ht="12.75">
      <c r="A168" s="107" t="s">
        <v>235</v>
      </c>
      <c r="B168" s="108" t="s">
        <v>236</v>
      </c>
      <c r="C168" s="181">
        <f t="shared" si="66"/>
        <v>0</v>
      </c>
      <c r="D168" s="104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5"/>
    </row>
    <row r="169" spans="1:15" ht="12.75">
      <c r="A169" s="107" t="s">
        <v>237</v>
      </c>
      <c r="B169" s="108" t="s">
        <v>238</v>
      </c>
      <c r="C169" s="181">
        <f t="shared" si="66"/>
        <v>0</v>
      </c>
      <c r="D169" s="104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5"/>
    </row>
    <row r="170" spans="1:15" ht="12.75">
      <c r="A170" s="121"/>
      <c r="B170" s="122" t="s">
        <v>239</v>
      </c>
      <c r="C170" s="186">
        <f t="shared" si="66"/>
        <v>0</v>
      </c>
      <c r="D170" s="178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47"/>
    </row>
    <row r="171" spans="1:15" ht="12.75">
      <c r="A171" s="132"/>
      <c r="B171" s="133" t="s">
        <v>240</v>
      </c>
      <c r="C171" s="186">
        <f t="shared" si="66"/>
        <v>0</v>
      </c>
      <c r="D171" s="178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47"/>
    </row>
    <row r="172" spans="1:15" ht="12.75">
      <c r="A172" s="111" t="s">
        <v>210</v>
      </c>
      <c r="B172" s="112" t="s">
        <v>241</v>
      </c>
      <c r="C172" s="182">
        <f t="shared" si="66"/>
        <v>744941</v>
      </c>
      <c r="D172" s="113">
        <f aca="true" t="shared" si="67" ref="D172:O172">SUM(D165:D169)</f>
        <v>61551</v>
      </c>
      <c r="E172" s="115">
        <f t="shared" si="67"/>
        <v>61830</v>
      </c>
      <c r="F172" s="115">
        <f t="shared" si="67"/>
        <v>61830</v>
      </c>
      <c r="G172" s="115">
        <f t="shared" si="67"/>
        <v>61831</v>
      </c>
      <c r="H172" s="115">
        <f t="shared" si="67"/>
        <v>61831</v>
      </c>
      <c r="I172" s="115">
        <f t="shared" si="67"/>
        <v>61363</v>
      </c>
      <c r="J172" s="115">
        <f t="shared" si="67"/>
        <v>60982</v>
      </c>
      <c r="K172" s="115">
        <f t="shared" si="67"/>
        <v>63121</v>
      </c>
      <c r="L172" s="115">
        <f t="shared" si="67"/>
        <v>61751</v>
      </c>
      <c r="M172" s="115">
        <f t="shared" si="67"/>
        <v>61922</v>
      </c>
      <c r="N172" s="115">
        <f t="shared" si="67"/>
        <v>62519</v>
      </c>
      <c r="O172" s="114">
        <f t="shared" si="67"/>
        <v>64410</v>
      </c>
    </row>
    <row r="173" spans="1:15" ht="12.75">
      <c r="A173" s="107" t="s">
        <v>242</v>
      </c>
      <c r="B173" s="108" t="s">
        <v>243</v>
      </c>
      <c r="C173" s="181">
        <f t="shared" si="66"/>
        <v>2642</v>
      </c>
      <c r="D173" s="104"/>
      <c r="E173" s="106"/>
      <c r="F173" s="106">
        <v>380</v>
      </c>
      <c r="G173" s="106"/>
      <c r="H173" s="106">
        <v>1000</v>
      </c>
      <c r="I173" s="106"/>
      <c r="J173" s="106">
        <v>600</v>
      </c>
      <c r="K173" s="106">
        <v>600</v>
      </c>
      <c r="L173" s="106">
        <v>62</v>
      </c>
      <c r="M173" s="106"/>
      <c r="N173" s="106"/>
      <c r="O173" s="105"/>
    </row>
    <row r="174" spans="1:15" ht="12.75">
      <c r="A174" s="107" t="s">
        <v>244</v>
      </c>
      <c r="B174" s="108" t="s">
        <v>245</v>
      </c>
      <c r="C174" s="181">
        <f t="shared" si="66"/>
        <v>0</v>
      </c>
      <c r="D174" s="104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5"/>
    </row>
    <row r="175" spans="1:15" ht="12.75">
      <c r="A175" s="134" t="s">
        <v>246</v>
      </c>
      <c r="B175" s="135" t="s">
        <v>247</v>
      </c>
      <c r="C175" s="181">
        <f t="shared" si="66"/>
        <v>0</v>
      </c>
      <c r="D175" s="104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5"/>
    </row>
    <row r="176" spans="1:15" ht="12.75">
      <c r="A176" s="111" t="s">
        <v>218</v>
      </c>
      <c r="B176" s="112" t="s">
        <v>248</v>
      </c>
      <c r="C176" s="182">
        <f t="shared" si="66"/>
        <v>2642</v>
      </c>
      <c r="D176" s="113">
        <f aca="true" t="shared" si="68" ref="D176:O176">SUM(D173:D175)</f>
        <v>0</v>
      </c>
      <c r="E176" s="115">
        <f t="shared" si="68"/>
        <v>0</v>
      </c>
      <c r="F176" s="115">
        <f t="shared" si="68"/>
        <v>380</v>
      </c>
      <c r="G176" s="115">
        <f t="shared" si="68"/>
        <v>0</v>
      </c>
      <c r="H176" s="115">
        <f t="shared" si="68"/>
        <v>1000</v>
      </c>
      <c r="I176" s="115">
        <f t="shared" si="68"/>
        <v>0</v>
      </c>
      <c r="J176" s="115">
        <f t="shared" si="68"/>
        <v>600</v>
      </c>
      <c r="K176" s="115">
        <f t="shared" si="68"/>
        <v>600</v>
      </c>
      <c r="L176" s="115">
        <f t="shared" si="68"/>
        <v>62</v>
      </c>
      <c r="M176" s="115">
        <f t="shared" si="68"/>
        <v>0</v>
      </c>
      <c r="N176" s="115">
        <f t="shared" si="68"/>
        <v>0</v>
      </c>
      <c r="O176" s="114">
        <f t="shared" si="68"/>
        <v>0</v>
      </c>
    </row>
    <row r="177" spans="1:15" ht="12.75">
      <c r="A177" s="111" t="s">
        <v>220</v>
      </c>
      <c r="B177" s="112" t="s">
        <v>249</v>
      </c>
      <c r="C177" s="182">
        <f>SUM(C176,C172)</f>
        <v>747583</v>
      </c>
      <c r="D177" s="113">
        <f aca="true" t="shared" si="69" ref="D177:O177">SUM(D176,D172)</f>
        <v>61551</v>
      </c>
      <c r="E177" s="115">
        <f t="shared" si="69"/>
        <v>61830</v>
      </c>
      <c r="F177" s="115">
        <f t="shared" si="69"/>
        <v>62210</v>
      </c>
      <c r="G177" s="115">
        <f t="shared" si="69"/>
        <v>61831</v>
      </c>
      <c r="H177" s="115">
        <f t="shared" si="69"/>
        <v>62831</v>
      </c>
      <c r="I177" s="115">
        <f t="shared" si="69"/>
        <v>61363</v>
      </c>
      <c r="J177" s="115">
        <f t="shared" si="69"/>
        <v>61582</v>
      </c>
      <c r="K177" s="115">
        <f t="shared" si="69"/>
        <v>63721</v>
      </c>
      <c r="L177" s="115">
        <f t="shared" si="69"/>
        <v>61813</v>
      </c>
      <c r="M177" s="115">
        <f t="shared" si="69"/>
        <v>61922</v>
      </c>
      <c r="N177" s="115">
        <f t="shared" si="69"/>
        <v>62519</v>
      </c>
      <c r="O177" s="114">
        <f t="shared" si="69"/>
        <v>64410</v>
      </c>
    </row>
    <row r="178" spans="1:15" ht="13.5" thickBot="1">
      <c r="A178" s="111" t="s">
        <v>250</v>
      </c>
      <c r="B178" s="112" t="s">
        <v>251</v>
      </c>
      <c r="C178" s="182">
        <f>SUM(D178,E178,F178,G178,H178,I178,J178,K178,L178,M178,N178,O178)</f>
        <v>0</v>
      </c>
      <c r="D178" s="113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4"/>
    </row>
    <row r="179" spans="1:15" ht="13.5" thickBot="1">
      <c r="A179" s="136" t="s">
        <v>226</v>
      </c>
      <c r="B179" s="137" t="s">
        <v>252</v>
      </c>
      <c r="C179" s="184">
        <f aca="true" t="shared" si="70" ref="C179:O179">SUM(C177:C178)</f>
        <v>747583</v>
      </c>
      <c r="D179" s="128">
        <f t="shared" si="70"/>
        <v>61551</v>
      </c>
      <c r="E179" s="129">
        <f t="shared" si="70"/>
        <v>61830</v>
      </c>
      <c r="F179" s="129">
        <f t="shared" si="70"/>
        <v>62210</v>
      </c>
      <c r="G179" s="129">
        <f t="shared" si="70"/>
        <v>61831</v>
      </c>
      <c r="H179" s="129">
        <f t="shared" si="70"/>
        <v>62831</v>
      </c>
      <c r="I179" s="129">
        <f t="shared" si="70"/>
        <v>61363</v>
      </c>
      <c r="J179" s="129">
        <f t="shared" si="70"/>
        <v>61582</v>
      </c>
      <c r="K179" s="129">
        <f t="shared" si="70"/>
        <v>63721</v>
      </c>
      <c r="L179" s="129">
        <f t="shared" si="70"/>
        <v>61813</v>
      </c>
      <c r="M179" s="129">
        <f t="shared" si="70"/>
        <v>61922</v>
      </c>
      <c r="N179" s="129">
        <f t="shared" si="70"/>
        <v>62519</v>
      </c>
      <c r="O179" s="138">
        <f t="shared" si="70"/>
        <v>64410</v>
      </c>
    </row>
    <row r="180" spans="1:15" ht="13.5" thickBot="1">
      <c r="A180" s="139"/>
      <c r="B180" s="140" t="s">
        <v>253</v>
      </c>
      <c r="C180" s="187"/>
      <c r="D180" s="141"/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74"/>
    </row>
    <row r="181" spans="1:15" ht="14.25">
      <c r="A181" s="149"/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</row>
    <row r="182" spans="1:15" ht="12.75">
      <c r="A182" s="204" t="s">
        <v>258</v>
      </c>
      <c r="B182" s="204"/>
      <c r="C182" s="204"/>
      <c r="D182" s="204"/>
      <c r="E182" s="204"/>
      <c r="F182" s="203"/>
      <c r="G182" s="203"/>
      <c r="H182" s="203"/>
      <c r="I182" s="203"/>
      <c r="J182" s="203"/>
      <c r="K182" s="203"/>
      <c r="L182" s="95"/>
      <c r="M182" s="95"/>
      <c r="N182" s="95"/>
      <c r="O182" s="96" t="s">
        <v>267</v>
      </c>
    </row>
    <row r="183" spans="1:15" ht="20.25" customHeight="1">
      <c r="A183" s="203" t="s">
        <v>184</v>
      </c>
      <c r="B183" s="203"/>
      <c r="C183" s="203"/>
      <c r="D183" s="203"/>
      <c r="E183" s="203"/>
      <c r="F183" s="203"/>
      <c r="G183" s="203"/>
      <c r="H183" s="203"/>
      <c r="I183" s="203"/>
      <c r="J183" s="203"/>
      <c r="K183" s="203"/>
      <c r="L183" s="203"/>
      <c r="M183" s="203"/>
      <c r="N183" s="203"/>
      <c r="O183" s="203"/>
    </row>
    <row r="184" spans="1:15" ht="15" thickBot="1">
      <c r="A184" s="97"/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9" t="s">
        <v>186</v>
      </c>
    </row>
    <row r="185" spans="1:15" ht="12.75">
      <c r="A185" s="205"/>
      <c r="B185" s="207" t="s">
        <v>187</v>
      </c>
      <c r="C185" s="209" t="s">
        <v>188</v>
      </c>
      <c r="D185" s="162" t="s">
        <v>189</v>
      </c>
      <c r="E185" s="153" t="s">
        <v>190</v>
      </c>
      <c r="F185" s="153" t="s">
        <v>191</v>
      </c>
      <c r="G185" s="153" t="s">
        <v>192</v>
      </c>
      <c r="H185" s="153" t="s">
        <v>193</v>
      </c>
      <c r="I185" s="153" t="s">
        <v>194</v>
      </c>
      <c r="J185" s="153" t="s">
        <v>195</v>
      </c>
      <c r="K185" s="153" t="s">
        <v>196</v>
      </c>
      <c r="L185" s="153" t="s">
        <v>197</v>
      </c>
      <c r="M185" s="153" t="s">
        <v>198</v>
      </c>
      <c r="N185" s="153" t="s">
        <v>199</v>
      </c>
      <c r="O185" s="163" t="s">
        <v>200</v>
      </c>
    </row>
    <row r="186" spans="1:15" ht="12.75">
      <c r="A186" s="206"/>
      <c r="B186" s="208"/>
      <c r="C186" s="210"/>
      <c r="D186" s="100" t="s">
        <v>201</v>
      </c>
      <c r="E186" s="101" t="s">
        <v>201</v>
      </c>
      <c r="F186" s="101" t="s">
        <v>201</v>
      </c>
      <c r="G186" s="101" t="s">
        <v>201</v>
      </c>
      <c r="H186" s="101" t="s">
        <v>201</v>
      </c>
      <c r="I186" s="101" t="s">
        <v>201</v>
      </c>
      <c r="J186" s="101" t="s">
        <v>201</v>
      </c>
      <c r="K186" s="101" t="s">
        <v>201</v>
      </c>
      <c r="L186" s="101" t="s">
        <v>201</v>
      </c>
      <c r="M186" s="101" t="s">
        <v>201</v>
      </c>
      <c r="N186" s="101" t="s">
        <v>201</v>
      </c>
      <c r="O186" s="144" t="s">
        <v>201</v>
      </c>
    </row>
    <row r="187" spans="1:15" ht="12.75">
      <c r="A187" s="102" t="s">
        <v>202</v>
      </c>
      <c r="B187" s="103" t="s">
        <v>203</v>
      </c>
      <c r="C187" s="180">
        <f aca="true" t="shared" si="71" ref="C187:C195">SUM(D187,E187,F187,G187,H187,I187,J187,K187,L187,M187,N187,O187)</f>
        <v>0</v>
      </c>
      <c r="D187" s="104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5"/>
    </row>
    <row r="188" spans="1:15" ht="12.75">
      <c r="A188" s="107" t="s">
        <v>204</v>
      </c>
      <c r="B188" s="108" t="s">
        <v>205</v>
      </c>
      <c r="C188" s="181">
        <f t="shared" si="71"/>
        <v>0</v>
      </c>
      <c r="D188" s="104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5"/>
    </row>
    <row r="189" spans="1:15" ht="12.75">
      <c r="A189" s="107" t="s">
        <v>206</v>
      </c>
      <c r="B189" s="108" t="s">
        <v>207</v>
      </c>
      <c r="C189" s="181">
        <f t="shared" si="71"/>
        <v>28688</v>
      </c>
      <c r="D189" s="104">
        <v>2300</v>
      </c>
      <c r="E189" s="106">
        <v>2450</v>
      </c>
      <c r="F189" s="106">
        <v>2450</v>
      </c>
      <c r="G189" s="106">
        <v>2400</v>
      </c>
      <c r="H189" s="106">
        <v>2550</v>
      </c>
      <c r="I189" s="106">
        <v>2350</v>
      </c>
      <c r="J189" s="106">
        <v>2000</v>
      </c>
      <c r="K189" s="106">
        <v>1788</v>
      </c>
      <c r="L189" s="106">
        <v>2450</v>
      </c>
      <c r="M189" s="106">
        <v>2800</v>
      </c>
      <c r="N189" s="106">
        <v>2800</v>
      </c>
      <c r="O189" s="105">
        <v>2350</v>
      </c>
    </row>
    <row r="190" spans="1:15" ht="12.75">
      <c r="A190" s="107" t="s">
        <v>208</v>
      </c>
      <c r="B190" s="108" t="s">
        <v>209</v>
      </c>
      <c r="C190" s="181">
        <f t="shared" si="71"/>
        <v>0</v>
      </c>
      <c r="D190" s="104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5"/>
    </row>
    <row r="191" spans="1:15" ht="12.75">
      <c r="A191" s="111" t="s">
        <v>210</v>
      </c>
      <c r="B191" s="112" t="s">
        <v>211</v>
      </c>
      <c r="C191" s="182">
        <f t="shared" si="71"/>
        <v>28688</v>
      </c>
      <c r="D191" s="113">
        <f aca="true" t="shared" si="72" ref="D191:O191">SUM(D187:D190)</f>
        <v>2300</v>
      </c>
      <c r="E191" s="115">
        <f t="shared" si="72"/>
        <v>2450</v>
      </c>
      <c r="F191" s="115">
        <f t="shared" si="72"/>
        <v>2450</v>
      </c>
      <c r="G191" s="115">
        <f t="shared" si="72"/>
        <v>2400</v>
      </c>
      <c r="H191" s="115">
        <f t="shared" si="72"/>
        <v>2550</v>
      </c>
      <c r="I191" s="115">
        <f t="shared" si="72"/>
        <v>2350</v>
      </c>
      <c r="J191" s="115">
        <f t="shared" si="72"/>
        <v>2000</v>
      </c>
      <c r="K191" s="115">
        <f t="shared" si="72"/>
        <v>1788</v>
      </c>
      <c r="L191" s="115">
        <f t="shared" si="72"/>
        <v>2450</v>
      </c>
      <c r="M191" s="115">
        <f t="shared" si="72"/>
        <v>2800</v>
      </c>
      <c r="N191" s="115">
        <f t="shared" si="72"/>
        <v>2800</v>
      </c>
      <c r="O191" s="114">
        <f t="shared" si="72"/>
        <v>2350</v>
      </c>
    </row>
    <row r="192" spans="1:15" ht="12.75">
      <c r="A192" s="107" t="s">
        <v>212</v>
      </c>
      <c r="B192" s="108" t="s">
        <v>213</v>
      </c>
      <c r="C192" s="181">
        <f t="shared" si="71"/>
        <v>0</v>
      </c>
      <c r="D192" s="104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5"/>
    </row>
    <row r="193" spans="1:15" ht="12.75">
      <c r="A193" s="116" t="s">
        <v>214</v>
      </c>
      <c r="B193" s="117" t="s">
        <v>215</v>
      </c>
      <c r="C193" s="181">
        <f t="shared" si="71"/>
        <v>0</v>
      </c>
      <c r="D193" s="104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5"/>
    </row>
    <row r="194" spans="1:15" ht="12.75">
      <c r="A194" s="116" t="s">
        <v>216</v>
      </c>
      <c r="B194" s="117" t="s">
        <v>217</v>
      </c>
      <c r="C194" s="181">
        <f t="shared" si="71"/>
        <v>0</v>
      </c>
      <c r="D194" s="104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5"/>
    </row>
    <row r="195" spans="1:15" ht="12.75">
      <c r="A195" s="111" t="s">
        <v>218</v>
      </c>
      <c r="B195" s="112" t="s">
        <v>219</v>
      </c>
      <c r="C195" s="182">
        <f t="shared" si="71"/>
        <v>0</v>
      </c>
      <c r="D195" s="113">
        <f aca="true" t="shared" si="73" ref="D195:O195">SUM(D192:D194)</f>
        <v>0</v>
      </c>
      <c r="E195" s="115">
        <f t="shared" si="73"/>
        <v>0</v>
      </c>
      <c r="F195" s="115">
        <f t="shared" si="73"/>
        <v>0</v>
      </c>
      <c r="G195" s="115">
        <f t="shared" si="73"/>
        <v>0</v>
      </c>
      <c r="H195" s="115">
        <f t="shared" si="73"/>
        <v>0</v>
      </c>
      <c r="I195" s="115">
        <f t="shared" si="73"/>
        <v>0</v>
      </c>
      <c r="J195" s="115">
        <f t="shared" si="73"/>
        <v>0</v>
      </c>
      <c r="K195" s="115">
        <f t="shared" si="73"/>
        <v>0</v>
      </c>
      <c r="L195" s="115">
        <f t="shared" si="73"/>
        <v>0</v>
      </c>
      <c r="M195" s="115">
        <f t="shared" si="73"/>
        <v>0</v>
      </c>
      <c r="N195" s="115">
        <f t="shared" si="73"/>
        <v>0</v>
      </c>
      <c r="O195" s="114">
        <f t="shared" si="73"/>
        <v>0</v>
      </c>
    </row>
    <row r="196" spans="1:15" ht="12.75">
      <c r="A196" s="118" t="s">
        <v>220</v>
      </c>
      <c r="B196" s="119" t="s">
        <v>221</v>
      </c>
      <c r="C196" s="182">
        <f>SUM(C195,C191)</f>
        <v>28688</v>
      </c>
      <c r="D196" s="113">
        <f aca="true" t="shared" si="74" ref="D196:O196">SUM(D195,D191)</f>
        <v>2300</v>
      </c>
      <c r="E196" s="115">
        <f t="shared" si="74"/>
        <v>2450</v>
      </c>
      <c r="F196" s="115">
        <f t="shared" si="74"/>
        <v>2450</v>
      </c>
      <c r="G196" s="115">
        <f t="shared" si="74"/>
        <v>2400</v>
      </c>
      <c r="H196" s="115">
        <f t="shared" si="74"/>
        <v>2550</v>
      </c>
      <c r="I196" s="115">
        <f t="shared" si="74"/>
        <v>2350</v>
      </c>
      <c r="J196" s="115">
        <f t="shared" si="74"/>
        <v>2000</v>
      </c>
      <c r="K196" s="115">
        <f t="shared" si="74"/>
        <v>1788</v>
      </c>
      <c r="L196" s="115">
        <f t="shared" si="74"/>
        <v>2450</v>
      </c>
      <c r="M196" s="115">
        <f t="shared" si="74"/>
        <v>2800</v>
      </c>
      <c r="N196" s="115">
        <f t="shared" si="74"/>
        <v>2800</v>
      </c>
      <c r="O196" s="114">
        <f t="shared" si="74"/>
        <v>2350</v>
      </c>
    </row>
    <row r="197" spans="1:15" ht="12.75">
      <c r="A197" s="118" t="s">
        <v>222</v>
      </c>
      <c r="B197" s="119" t="s">
        <v>223</v>
      </c>
      <c r="C197" s="182">
        <f>SUM(D197,E197,F197,G197,H197,I197,J197,K197,L197,M197,N197,O197)</f>
        <v>119075</v>
      </c>
      <c r="D197" s="175">
        <v>10481</v>
      </c>
      <c r="E197" s="120">
        <v>9950</v>
      </c>
      <c r="F197" s="120">
        <v>9950</v>
      </c>
      <c r="G197" s="120">
        <v>10265</v>
      </c>
      <c r="H197" s="120">
        <v>9950</v>
      </c>
      <c r="I197" s="120">
        <v>9850</v>
      </c>
      <c r="J197" s="120">
        <v>9467</v>
      </c>
      <c r="K197" s="120">
        <v>10463</v>
      </c>
      <c r="L197" s="120">
        <v>9367</v>
      </c>
      <c r="M197" s="120">
        <v>9400</v>
      </c>
      <c r="N197" s="120">
        <v>10082</v>
      </c>
      <c r="O197" s="145">
        <v>9850</v>
      </c>
    </row>
    <row r="198" spans="1:15" ht="13.5" thickBot="1">
      <c r="A198" s="121" t="s">
        <v>224</v>
      </c>
      <c r="B198" s="122" t="s">
        <v>225</v>
      </c>
      <c r="C198" s="183">
        <f>SUM(D198,E198,F198,G198,H198,I198,J198,K198,L198,M198,N198,O198)</f>
        <v>3094</v>
      </c>
      <c r="D198" s="176">
        <v>3094</v>
      </c>
      <c r="E198" s="177"/>
      <c r="F198" s="177"/>
      <c r="G198" s="177"/>
      <c r="H198" s="177"/>
      <c r="I198" s="177"/>
      <c r="J198" s="177"/>
      <c r="K198" s="177"/>
      <c r="L198" s="177"/>
      <c r="M198" s="177"/>
      <c r="N198" s="177"/>
      <c r="O198" s="146"/>
    </row>
    <row r="199" spans="1:15" ht="13.5" thickBot="1">
      <c r="A199" s="126" t="s">
        <v>226</v>
      </c>
      <c r="B199" s="127" t="s">
        <v>227</v>
      </c>
      <c r="C199" s="184">
        <f>SUM(C196:C197)</f>
        <v>147763</v>
      </c>
      <c r="D199" s="128">
        <f aca="true" t="shared" si="75" ref="D199:O199">SUM(D196:D197)</f>
        <v>12781</v>
      </c>
      <c r="E199" s="129">
        <f t="shared" si="75"/>
        <v>12400</v>
      </c>
      <c r="F199" s="129">
        <f t="shared" si="75"/>
        <v>12400</v>
      </c>
      <c r="G199" s="129">
        <f t="shared" si="75"/>
        <v>12665</v>
      </c>
      <c r="H199" s="129">
        <f t="shared" si="75"/>
        <v>12500</v>
      </c>
      <c r="I199" s="129">
        <f t="shared" si="75"/>
        <v>12200</v>
      </c>
      <c r="J199" s="129">
        <f t="shared" si="75"/>
        <v>11467</v>
      </c>
      <c r="K199" s="129">
        <f t="shared" si="75"/>
        <v>12251</v>
      </c>
      <c r="L199" s="129">
        <f t="shared" si="75"/>
        <v>11817</v>
      </c>
      <c r="M199" s="129">
        <f t="shared" si="75"/>
        <v>12200</v>
      </c>
      <c r="N199" s="129">
        <f t="shared" si="75"/>
        <v>12882</v>
      </c>
      <c r="O199" s="138">
        <f t="shared" si="75"/>
        <v>12200</v>
      </c>
    </row>
    <row r="200" spans="1:15" ht="12.75">
      <c r="A200" s="130"/>
      <c r="B200" s="131" t="s">
        <v>228</v>
      </c>
      <c r="C200" s="185" t="s">
        <v>188</v>
      </c>
      <c r="D200" s="151"/>
      <c r="E200" s="152"/>
      <c r="F200" s="152"/>
      <c r="G200" s="152"/>
      <c r="H200" s="152"/>
      <c r="I200" s="152"/>
      <c r="J200" s="152"/>
      <c r="K200" s="152"/>
      <c r="L200" s="152"/>
      <c r="M200" s="152"/>
      <c r="N200" s="152"/>
      <c r="O200" s="172"/>
    </row>
    <row r="201" spans="1:15" ht="12.75">
      <c r="A201" s="102" t="s">
        <v>229</v>
      </c>
      <c r="B201" s="103" t="s">
        <v>230</v>
      </c>
      <c r="C201" s="181">
        <f aca="true" t="shared" si="76" ref="C201:C212">SUM(D201,E201,F201,G201,H201,I201,J201,K201,L201,M201,N201,O201)</f>
        <v>87782</v>
      </c>
      <c r="D201" s="104">
        <v>7300</v>
      </c>
      <c r="E201" s="106">
        <v>7300</v>
      </c>
      <c r="F201" s="106">
        <v>7300</v>
      </c>
      <c r="G201" s="106">
        <v>7500</v>
      </c>
      <c r="H201" s="106">
        <v>7500</v>
      </c>
      <c r="I201" s="106">
        <v>7300</v>
      </c>
      <c r="J201" s="106">
        <v>7300</v>
      </c>
      <c r="K201" s="106">
        <v>7300</v>
      </c>
      <c r="L201" s="106">
        <v>6900</v>
      </c>
      <c r="M201" s="106">
        <v>7300</v>
      </c>
      <c r="N201" s="106">
        <v>7582</v>
      </c>
      <c r="O201" s="105">
        <v>7200</v>
      </c>
    </row>
    <row r="202" spans="1:15" ht="12.75">
      <c r="A202" s="107" t="s">
        <v>231</v>
      </c>
      <c r="B202" s="108" t="s">
        <v>232</v>
      </c>
      <c r="C202" s="181">
        <f t="shared" si="76"/>
        <v>25517</v>
      </c>
      <c r="D202" s="104">
        <v>2100</v>
      </c>
      <c r="E202" s="106">
        <v>2100</v>
      </c>
      <c r="F202" s="106">
        <v>2100</v>
      </c>
      <c r="G202" s="106">
        <v>2200</v>
      </c>
      <c r="H202" s="106">
        <v>2200</v>
      </c>
      <c r="I202" s="106">
        <v>2100</v>
      </c>
      <c r="J202" s="106">
        <v>2100</v>
      </c>
      <c r="K202" s="106">
        <v>2100</v>
      </c>
      <c r="L202" s="106">
        <v>2017</v>
      </c>
      <c r="M202" s="106">
        <v>2100</v>
      </c>
      <c r="N202" s="106">
        <v>2300</v>
      </c>
      <c r="O202" s="105">
        <v>2100</v>
      </c>
    </row>
    <row r="203" spans="1:15" ht="12.75">
      <c r="A203" s="107" t="s">
        <v>233</v>
      </c>
      <c r="B203" s="108" t="s">
        <v>234</v>
      </c>
      <c r="C203" s="181">
        <f t="shared" si="76"/>
        <v>33067</v>
      </c>
      <c r="D203" s="104">
        <v>3000</v>
      </c>
      <c r="E203" s="106">
        <v>3000</v>
      </c>
      <c r="F203" s="106">
        <v>3000</v>
      </c>
      <c r="G203" s="106">
        <v>2800</v>
      </c>
      <c r="H203" s="106">
        <v>2800</v>
      </c>
      <c r="I203" s="106">
        <v>2800</v>
      </c>
      <c r="J203" s="106">
        <v>2067</v>
      </c>
      <c r="K203" s="106">
        <v>2000</v>
      </c>
      <c r="L203" s="106">
        <v>2900</v>
      </c>
      <c r="M203" s="106">
        <v>2800</v>
      </c>
      <c r="N203" s="106">
        <v>3000</v>
      </c>
      <c r="O203" s="105">
        <v>2900</v>
      </c>
    </row>
    <row r="204" spans="1:15" ht="12.75">
      <c r="A204" s="107" t="s">
        <v>235</v>
      </c>
      <c r="B204" s="108" t="s">
        <v>236</v>
      </c>
      <c r="C204" s="181">
        <f t="shared" si="76"/>
        <v>0</v>
      </c>
      <c r="D204" s="104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5"/>
    </row>
    <row r="205" spans="1:15" ht="12.75">
      <c r="A205" s="107" t="s">
        <v>237</v>
      </c>
      <c r="B205" s="108" t="s">
        <v>238</v>
      </c>
      <c r="C205" s="181">
        <f t="shared" si="76"/>
        <v>0</v>
      </c>
      <c r="D205" s="104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5"/>
    </row>
    <row r="206" spans="1:15" ht="12.75">
      <c r="A206" s="121"/>
      <c r="B206" s="122" t="s">
        <v>239</v>
      </c>
      <c r="C206" s="186">
        <f t="shared" si="76"/>
        <v>0</v>
      </c>
      <c r="D206" s="178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47"/>
    </row>
    <row r="207" spans="1:15" ht="12.75">
      <c r="A207" s="132"/>
      <c r="B207" s="133" t="s">
        <v>240</v>
      </c>
      <c r="C207" s="186">
        <f t="shared" si="76"/>
        <v>0</v>
      </c>
      <c r="D207" s="178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47"/>
    </row>
    <row r="208" spans="1:15" ht="12.75">
      <c r="A208" s="111" t="s">
        <v>210</v>
      </c>
      <c r="B208" s="112" t="s">
        <v>241</v>
      </c>
      <c r="C208" s="182">
        <f t="shared" si="76"/>
        <v>146366</v>
      </c>
      <c r="D208" s="113">
        <f aca="true" t="shared" si="77" ref="D208:O208">SUM(D201:D205)</f>
        <v>12400</v>
      </c>
      <c r="E208" s="115">
        <f t="shared" si="77"/>
        <v>12400</v>
      </c>
      <c r="F208" s="115">
        <f t="shared" si="77"/>
        <v>12400</v>
      </c>
      <c r="G208" s="115">
        <f t="shared" si="77"/>
        <v>12500</v>
      </c>
      <c r="H208" s="115">
        <f t="shared" si="77"/>
        <v>12500</v>
      </c>
      <c r="I208" s="115">
        <f t="shared" si="77"/>
        <v>12200</v>
      </c>
      <c r="J208" s="115">
        <f t="shared" si="77"/>
        <v>11467</v>
      </c>
      <c r="K208" s="115">
        <f t="shared" si="77"/>
        <v>11400</v>
      </c>
      <c r="L208" s="115">
        <f t="shared" si="77"/>
        <v>11817</v>
      </c>
      <c r="M208" s="115">
        <f t="shared" si="77"/>
        <v>12200</v>
      </c>
      <c r="N208" s="115">
        <f t="shared" si="77"/>
        <v>12882</v>
      </c>
      <c r="O208" s="114">
        <f t="shared" si="77"/>
        <v>12200</v>
      </c>
    </row>
    <row r="209" spans="1:15" ht="12.75">
      <c r="A209" s="107" t="s">
        <v>242</v>
      </c>
      <c r="B209" s="108" t="s">
        <v>243</v>
      </c>
      <c r="C209" s="181">
        <f t="shared" si="76"/>
        <v>546</v>
      </c>
      <c r="D209" s="104">
        <v>381</v>
      </c>
      <c r="E209" s="106"/>
      <c r="F209" s="106"/>
      <c r="G209" s="106">
        <v>165</v>
      </c>
      <c r="H209" s="106"/>
      <c r="I209" s="106"/>
      <c r="J209" s="106"/>
      <c r="K209" s="106"/>
      <c r="L209" s="106"/>
      <c r="M209" s="106"/>
      <c r="N209" s="106"/>
      <c r="O209" s="105"/>
    </row>
    <row r="210" spans="1:15" ht="12.75">
      <c r="A210" s="107" t="s">
        <v>244</v>
      </c>
      <c r="B210" s="108" t="s">
        <v>245</v>
      </c>
      <c r="C210" s="181">
        <f t="shared" si="76"/>
        <v>851</v>
      </c>
      <c r="D210" s="104"/>
      <c r="E210" s="106"/>
      <c r="F210" s="106"/>
      <c r="G210" s="106"/>
      <c r="H210" s="106"/>
      <c r="I210" s="106"/>
      <c r="J210" s="106"/>
      <c r="K210" s="106">
        <v>851</v>
      </c>
      <c r="L210" s="106"/>
      <c r="M210" s="106"/>
      <c r="N210" s="106"/>
      <c r="O210" s="105"/>
    </row>
    <row r="211" spans="1:15" ht="12.75">
      <c r="A211" s="134" t="s">
        <v>246</v>
      </c>
      <c r="B211" s="135" t="s">
        <v>247</v>
      </c>
      <c r="C211" s="181">
        <f t="shared" si="76"/>
        <v>0</v>
      </c>
      <c r="D211" s="104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5"/>
    </row>
    <row r="212" spans="1:15" ht="12.75">
      <c r="A212" s="111" t="s">
        <v>218</v>
      </c>
      <c r="B212" s="112" t="s">
        <v>248</v>
      </c>
      <c r="C212" s="182">
        <f t="shared" si="76"/>
        <v>1397</v>
      </c>
      <c r="D212" s="113">
        <f aca="true" t="shared" si="78" ref="D212:O212">SUM(D209:D211)</f>
        <v>381</v>
      </c>
      <c r="E212" s="115">
        <f t="shared" si="78"/>
        <v>0</v>
      </c>
      <c r="F212" s="115">
        <f t="shared" si="78"/>
        <v>0</v>
      </c>
      <c r="G212" s="115">
        <f t="shared" si="78"/>
        <v>165</v>
      </c>
      <c r="H212" s="115">
        <f t="shared" si="78"/>
        <v>0</v>
      </c>
      <c r="I212" s="115">
        <f t="shared" si="78"/>
        <v>0</v>
      </c>
      <c r="J212" s="115">
        <f t="shared" si="78"/>
        <v>0</v>
      </c>
      <c r="K212" s="115">
        <f t="shared" si="78"/>
        <v>851</v>
      </c>
      <c r="L212" s="115">
        <f t="shared" si="78"/>
        <v>0</v>
      </c>
      <c r="M212" s="115">
        <f t="shared" si="78"/>
        <v>0</v>
      </c>
      <c r="N212" s="115">
        <f t="shared" si="78"/>
        <v>0</v>
      </c>
      <c r="O212" s="114">
        <f t="shared" si="78"/>
        <v>0</v>
      </c>
    </row>
    <row r="213" spans="1:15" ht="12.75">
      <c r="A213" s="111" t="s">
        <v>220</v>
      </c>
      <c r="B213" s="112" t="s">
        <v>249</v>
      </c>
      <c r="C213" s="182">
        <f>SUM(C212,C208)</f>
        <v>147763</v>
      </c>
      <c r="D213" s="113">
        <f aca="true" t="shared" si="79" ref="D213:O213">SUM(D212,D208)</f>
        <v>12781</v>
      </c>
      <c r="E213" s="115">
        <f t="shared" si="79"/>
        <v>12400</v>
      </c>
      <c r="F213" s="115">
        <f t="shared" si="79"/>
        <v>12400</v>
      </c>
      <c r="G213" s="115">
        <f t="shared" si="79"/>
        <v>12665</v>
      </c>
      <c r="H213" s="115">
        <f t="shared" si="79"/>
        <v>12500</v>
      </c>
      <c r="I213" s="115">
        <f t="shared" si="79"/>
        <v>12200</v>
      </c>
      <c r="J213" s="115">
        <f t="shared" si="79"/>
        <v>11467</v>
      </c>
      <c r="K213" s="115">
        <f t="shared" si="79"/>
        <v>12251</v>
      </c>
      <c r="L213" s="115">
        <f t="shared" si="79"/>
        <v>11817</v>
      </c>
      <c r="M213" s="115">
        <f t="shared" si="79"/>
        <v>12200</v>
      </c>
      <c r="N213" s="115">
        <f t="shared" si="79"/>
        <v>12882</v>
      </c>
      <c r="O213" s="114">
        <f t="shared" si="79"/>
        <v>12200</v>
      </c>
    </row>
    <row r="214" spans="1:15" ht="13.5" thickBot="1">
      <c r="A214" s="111" t="s">
        <v>250</v>
      </c>
      <c r="B214" s="112" t="s">
        <v>251</v>
      </c>
      <c r="C214" s="182">
        <f>SUM(D214,E214,F214,G214,H214,I214,J214,K214,L214,M214,N214,O214)</f>
        <v>0</v>
      </c>
      <c r="D214" s="113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4"/>
    </row>
    <row r="215" spans="1:15" ht="13.5" thickBot="1">
      <c r="A215" s="136" t="s">
        <v>226</v>
      </c>
      <c r="B215" s="137" t="s">
        <v>252</v>
      </c>
      <c r="C215" s="184">
        <f aca="true" t="shared" si="80" ref="C215:O215">SUM(C213:C214)</f>
        <v>147763</v>
      </c>
      <c r="D215" s="128">
        <f t="shared" si="80"/>
        <v>12781</v>
      </c>
      <c r="E215" s="129">
        <f t="shared" si="80"/>
        <v>12400</v>
      </c>
      <c r="F215" s="129">
        <f t="shared" si="80"/>
        <v>12400</v>
      </c>
      <c r="G215" s="129">
        <f t="shared" si="80"/>
        <v>12665</v>
      </c>
      <c r="H215" s="129">
        <f t="shared" si="80"/>
        <v>12500</v>
      </c>
      <c r="I215" s="129">
        <f t="shared" si="80"/>
        <v>12200</v>
      </c>
      <c r="J215" s="129">
        <f t="shared" si="80"/>
        <v>11467</v>
      </c>
      <c r="K215" s="129">
        <f t="shared" si="80"/>
        <v>12251</v>
      </c>
      <c r="L215" s="129">
        <f t="shared" si="80"/>
        <v>11817</v>
      </c>
      <c r="M215" s="129">
        <f t="shared" si="80"/>
        <v>12200</v>
      </c>
      <c r="N215" s="129">
        <f t="shared" si="80"/>
        <v>12882</v>
      </c>
      <c r="O215" s="138">
        <f t="shared" si="80"/>
        <v>12200</v>
      </c>
    </row>
    <row r="216" spans="1:15" ht="13.5" thickBot="1">
      <c r="A216" s="139"/>
      <c r="B216" s="140" t="s">
        <v>253</v>
      </c>
      <c r="C216" s="187"/>
      <c r="D216" s="141"/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  <c r="O216" s="174"/>
    </row>
    <row r="217" spans="1:15" ht="14.25">
      <c r="A217" s="149"/>
      <c r="B217" s="149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</row>
    <row r="218" spans="1:15" ht="12.75">
      <c r="A218" s="211" t="s">
        <v>259</v>
      </c>
      <c r="B218" s="211"/>
      <c r="C218" s="211"/>
      <c r="D218" s="211"/>
      <c r="E218" s="211"/>
      <c r="F218" s="203"/>
      <c r="G218" s="203"/>
      <c r="H218" s="203"/>
      <c r="I218" s="203"/>
      <c r="J218" s="203"/>
      <c r="K218" s="203"/>
      <c r="L218" s="95"/>
      <c r="M218" s="95"/>
      <c r="N218" s="95"/>
      <c r="O218" s="96" t="s">
        <v>268</v>
      </c>
    </row>
    <row r="219" spans="1:15" ht="20.25" customHeight="1">
      <c r="A219" s="203" t="s">
        <v>184</v>
      </c>
      <c r="B219" s="203"/>
      <c r="C219" s="203"/>
      <c r="D219" s="203"/>
      <c r="E219" s="203"/>
      <c r="F219" s="203"/>
      <c r="G219" s="203"/>
      <c r="H219" s="203"/>
      <c r="I219" s="203"/>
      <c r="J219" s="203"/>
      <c r="K219" s="203"/>
      <c r="L219" s="203"/>
      <c r="M219" s="203"/>
      <c r="N219" s="203"/>
      <c r="O219" s="203"/>
    </row>
    <row r="220" spans="1:15" ht="15" thickBot="1">
      <c r="A220" s="97"/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9" t="s">
        <v>186</v>
      </c>
    </row>
    <row r="221" spans="1:15" ht="12.75">
      <c r="A221" s="205"/>
      <c r="B221" s="207" t="s">
        <v>187</v>
      </c>
      <c r="C221" s="209" t="s">
        <v>188</v>
      </c>
      <c r="D221" s="162" t="s">
        <v>189</v>
      </c>
      <c r="E221" s="153" t="s">
        <v>190</v>
      </c>
      <c r="F221" s="153" t="s">
        <v>191</v>
      </c>
      <c r="G221" s="153" t="s">
        <v>192</v>
      </c>
      <c r="H221" s="153" t="s">
        <v>193</v>
      </c>
      <c r="I221" s="153" t="s">
        <v>194</v>
      </c>
      <c r="J221" s="153" t="s">
        <v>195</v>
      </c>
      <c r="K221" s="153" t="s">
        <v>196</v>
      </c>
      <c r="L221" s="153" t="s">
        <v>197</v>
      </c>
      <c r="M221" s="153" t="s">
        <v>198</v>
      </c>
      <c r="N221" s="153" t="s">
        <v>199</v>
      </c>
      <c r="O221" s="163" t="s">
        <v>200</v>
      </c>
    </row>
    <row r="222" spans="1:15" ht="12.75">
      <c r="A222" s="206"/>
      <c r="B222" s="208"/>
      <c r="C222" s="210"/>
      <c r="D222" s="100" t="s">
        <v>201</v>
      </c>
      <c r="E222" s="101" t="s">
        <v>201</v>
      </c>
      <c r="F222" s="101" t="s">
        <v>201</v>
      </c>
      <c r="G222" s="101" t="s">
        <v>201</v>
      </c>
      <c r="H222" s="101" t="s">
        <v>201</v>
      </c>
      <c r="I222" s="101" t="s">
        <v>201</v>
      </c>
      <c r="J222" s="101" t="s">
        <v>201</v>
      </c>
      <c r="K222" s="101" t="s">
        <v>201</v>
      </c>
      <c r="L222" s="101" t="s">
        <v>201</v>
      </c>
      <c r="M222" s="101" t="s">
        <v>201</v>
      </c>
      <c r="N222" s="101" t="s">
        <v>201</v>
      </c>
      <c r="O222" s="144" t="s">
        <v>201</v>
      </c>
    </row>
    <row r="223" spans="1:15" ht="12.75">
      <c r="A223" s="102" t="s">
        <v>202</v>
      </c>
      <c r="B223" s="103" t="s">
        <v>203</v>
      </c>
      <c r="C223" s="180">
        <f aca="true" t="shared" si="81" ref="C223:C231">SUM(D223,E223,F223,G223,H223,I223,J223,K223,L223,M223,N223,O223)</f>
        <v>325</v>
      </c>
      <c r="D223" s="104"/>
      <c r="E223" s="106"/>
      <c r="F223" s="106"/>
      <c r="G223" s="106"/>
      <c r="H223" s="106">
        <v>25</v>
      </c>
      <c r="I223" s="106"/>
      <c r="J223" s="106">
        <v>300</v>
      </c>
      <c r="K223" s="106"/>
      <c r="L223" s="106"/>
      <c r="M223" s="106"/>
      <c r="N223" s="106"/>
      <c r="O223" s="105"/>
    </row>
    <row r="224" spans="1:15" ht="12.75">
      <c r="A224" s="107" t="s">
        <v>204</v>
      </c>
      <c r="B224" s="108" t="s">
        <v>205</v>
      </c>
      <c r="C224" s="181">
        <f t="shared" si="81"/>
        <v>0</v>
      </c>
      <c r="D224" s="104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5"/>
    </row>
    <row r="225" spans="1:15" ht="12.75">
      <c r="A225" s="107" t="s">
        <v>206</v>
      </c>
      <c r="B225" s="108" t="s">
        <v>207</v>
      </c>
      <c r="C225" s="181">
        <f t="shared" si="81"/>
        <v>910</v>
      </c>
      <c r="D225" s="104">
        <v>90</v>
      </c>
      <c r="E225" s="106">
        <v>90</v>
      </c>
      <c r="F225" s="106">
        <v>70</v>
      </c>
      <c r="G225" s="106">
        <v>90</v>
      </c>
      <c r="H225" s="106">
        <v>75</v>
      </c>
      <c r="I225" s="106">
        <v>75</v>
      </c>
      <c r="J225" s="106">
        <v>90</v>
      </c>
      <c r="K225" s="106">
        <v>70</v>
      </c>
      <c r="L225" s="106">
        <v>82</v>
      </c>
      <c r="M225" s="106">
        <v>55</v>
      </c>
      <c r="N225" s="106">
        <v>62</v>
      </c>
      <c r="O225" s="105">
        <v>61</v>
      </c>
    </row>
    <row r="226" spans="1:15" ht="12.75">
      <c r="A226" s="107" t="s">
        <v>208</v>
      </c>
      <c r="B226" s="108" t="s">
        <v>209</v>
      </c>
      <c r="C226" s="181">
        <f t="shared" si="81"/>
        <v>0</v>
      </c>
      <c r="D226" s="104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5"/>
    </row>
    <row r="227" spans="1:15" ht="12.75">
      <c r="A227" s="111" t="s">
        <v>210</v>
      </c>
      <c r="B227" s="112" t="s">
        <v>211</v>
      </c>
      <c r="C227" s="182">
        <f t="shared" si="81"/>
        <v>1235</v>
      </c>
      <c r="D227" s="113">
        <f aca="true" t="shared" si="82" ref="D227:O227">SUM(D223:D226)</f>
        <v>90</v>
      </c>
      <c r="E227" s="115">
        <f t="shared" si="82"/>
        <v>90</v>
      </c>
      <c r="F227" s="115">
        <f t="shared" si="82"/>
        <v>70</v>
      </c>
      <c r="G227" s="115">
        <f t="shared" si="82"/>
        <v>90</v>
      </c>
      <c r="H227" s="115">
        <f t="shared" si="82"/>
        <v>100</v>
      </c>
      <c r="I227" s="115">
        <f t="shared" si="82"/>
        <v>75</v>
      </c>
      <c r="J227" s="115">
        <f t="shared" si="82"/>
        <v>390</v>
      </c>
      <c r="K227" s="115">
        <f t="shared" si="82"/>
        <v>70</v>
      </c>
      <c r="L227" s="115">
        <f t="shared" si="82"/>
        <v>82</v>
      </c>
      <c r="M227" s="115">
        <f t="shared" si="82"/>
        <v>55</v>
      </c>
      <c r="N227" s="115">
        <f t="shared" si="82"/>
        <v>62</v>
      </c>
      <c r="O227" s="114">
        <f t="shared" si="82"/>
        <v>61</v>
      </c>
    </row>
    <row r="228" spans="1:15" ht="12.75">
      <c r="A228" s="107" t="s">
        <v>212</v>
      </c>
      <c r="B228" s="108" t="s">
        <v>213</v>
      </c>
      <c r="C228" s="181">
        <f t="shared" si="81"/>
        <v>0</v>
      </c>
      <c r="D228" s="104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5"/>
    </row>
    <row r="229" spans="1:15" ht="12.75">
      <c r="A229" s="116" t="s">
        <v>214</v>
      </c>
      <c r="B229" s="117" t="s">
        <v>215</v>
      </c>
      <c r="C229" s="181">
        <f t="shared" si="81"/>
        <v>0</v>
      </c>
      <c r="D229" s="104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5"/>
    </row>
    <row r="230" spans="1:15" ht="12.75">
      <c r="A230" s="116" t="s">
        <v>216</v>
      </c>
      <c r="B230" s="117" t="s">
        <v>217</v>
      </c>
      <c r="C230" s="181">
        <f t="shared" si="81"/>
        <v>0</v>
      </c>
      <c r="D230" s="104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5"/>
    </row>
    <row r="231" spans="1:15" ht="12.75">
      <c r="A231" s="111" t="s">
        <v>218</v>
      </c>
      <c r="B231" s="112" t="s">
        <v>219</v>
      </c>
      <c r="C231" s="182">
        <f t="shared" si="81"/>
        <v>0</v>
      </c>
      <c r="D231" s="113">
        <f aca="true" t="shared" si="83" ref="D231:O231">SUM(D228:D230)</f>
        <v>0</v>
      </c>
      <c r="E231" s="115">
        <f t="shared" si="83"/>
        <v>0</v>
      </c>
      <c r="F231" s="115">
        <f t="shared" si="83"/>
        <v>0</v>
      </c>
      <c r="G231" s="115">
        <f t="shared" si="83"/>
        <v>0</v>
      </c>
      <c r="H231" s="115">
        <f t="shared" si="83"/>
        <v>0</v>
      </c>
      <c r="I231" s="115">
        <f t="shared" si="83"/>
        <v>0</v>
      </c>
      <c r="J231" s="115">
        <f t="shared" si="83"/>
        <v>0</v>
      </c>
      <c r="K231" s="115">
        <f t="shared" si="83"/>
        <v>0</v>
      </c>
      <c r="L231" s="115">
        <f t="shared" si="83"/>
        <v>0</v>
      </c>
      <c r="M231" s="115">
        <f t="shared" si="83"/>
        <v>0</v>
      </c>
      <c r="N231" s="115">
        <f t="shared" si="83"/>
        <v>0</v>
      </c>
      <c r="O231" s="114">
        <f t="shared" si="83"/>
        <v>0</v>
      </c>
    </row>
    <row r="232" spans="1:15" ht="12.75">
      <c r="A232" s="118" t="s">
        <v>220</v>
      </c>
      <c r="B232" s="119" t="s">
        <v>221</v>
      </c>
      <c r="C232" s="182">
        <f>SUM(C231,C227)</f>
        <v>1235</v>
      </c>
      <c r="D232" s="113">
        <f aca="true" t="shared" si="84" ref="D232:O232">SUM(D231,D227)</f>
        <v>90</v>
      </c>
      <c r="E232" s="115">
        <f t="shared" si="84"/>
        <v>90</v>
      </c>
      <c r="F232" s="115">
        <f t="shared" si="84"/>
        <v>70</v>
      </c>
      <c r="G232" s="115">
        <f t="shared" si="84"/>
        <v>90</v>
      </c>
      <c r="H232" s="115">
        <f t="shared" si="84"/>
        <v>100</v>
      </c>
      <c r="I232" s="115">
        <f t="shared" si="84"/>
        <v>75</v>
      </c>
      <c r="J232" s="115">
        <f t="shared" si="84"/>
        <v>390</v>
      </c>
      <c r="K232" s="115">
        <f t="shared" si="84"/>
        <v>70</v>
      </c>
      <c r="L232" s="115">
        <f t="shared" si="84"/>
        <v>82</v>
      </c>
      <c r="M232" s="115">
        <f t="shared" si="84"/>
        <v>55</v>
      </c>
      <c r="N232" s="115">
        <f t="shared" si="84"/>
        <v>62</v>
      </c>
      <c r="O232" s="114">
        <f t="shared" si="84"/>
        <v>61</v>
      </c>
    </row>
    <row r="233" spans="1:15" ht="12.75">
      <c r="A233" s="118" t="s">
        <v>222</v>
      </c>
      <c r="B233" s="119" t="s">
        <v>223</v>
      </c>
      <c r="C233" s="182">
        <f>SUM(D233,E233,F233,G233,H233,I233,J233,K233,L233,M233,N233,O233)</f>
        <v>22978</v>
      </c>
      <c r="D233" s="175">
        <v>1187</v>
      </c>
      <c r="E233" s="120">
        <v>1633</v>
      </c>
      <c r="F233" s="120">
        <v>2312</v>
      </c>
      <c r="G233" s="120">
        <v>2384</v>
      </c>
      <c r="H233" s="120">
        <v>2445</v>
      </c>
      <c r="I233" s="120">
        <v>1664</v>
      </c>
      <c r="J233" s="120">
        <v>1740</v>
      </c>
      <c r="K233" s="120">
        <v>1599</v>
      </c>
      <c r="L233" s="120">
        <v>1905</v>
      </c>
      <c r="M233" s="120">
        <v>2312</v>
      </c>
      <c r="N233" s="120">
        <v>1949</v>
      </c>
      <c r="O233" s="145">
        <v>1848</v>
      </c>
    </row>
    <row r="234" spans="1:15" ht="13.5" thickBot="1">
      <c r="A234" s="121" t="s">
        <v>224</v>
      </c>
      <c r="B234" s="122" t="s">
        <v>225</v>
      </c>
      <c r="C234" s="183">
        <f>SUM(D234,E234,F234,G234,H234,I234,J234,K234,L234,M234,N234,O234)</f>
        <v>918</v>
      </c>
      <c r="D234" s="176">
        <v>918</v>
      </c>
      <c r="E234" s="177"/>
      <c r="F234" s="177"/>
      <c r="G234" s="177"/>
      <c r="H234" s="177"/>
      <c r="I234" s="177"/>
      <c r="J234" s="177"/>
      <c r="K234" s="177"/>
      <c r="L234" s="177"/>
      <c r="M234" s="177"/>
      <c r="N234" s="177"/>
      <c r="O234" s="146"/>
    </row>
    <row r="235" spans="1:15" ht="13.5" thickBot="1">
      <c r="A235" s="126" t="s">
        <v>226</v>
      </c>
      <c r="B235" s="127" t="s">
        <v>227</v>
      </c>
      <c r="C235" s="184">
        <f>SUM(C232:C233)</f>
        <v>24213</v>
      </c>
      <c r="D235" s="128">
        <f aca="true" t="shared" si="85" ref="D235:O235">SUM(D232:D233)</f>
        <v>1277</v>
      </c>
      <c r="E235" s="129">
        <f t="shared" si="85"/>
        <v>1723</v>
      </c>
      <c r="F235" s="129">
        <f t="shared" si="85"/>
        <v>2382</v>
      </c>
      <c r="G235" s="129">
        <f t="shared" si="85"/>
        <v>2474</v>
      </c>
      <c r="H235" s="129">
        <f t="shared" si="85"/>
        <v>2545</v>
      </c>
      <c r="I235" s="129">
        <f t="shared" si="85"/>
        <v>1739</v>
      </c>
      <c r="J235" s="129">
        <f t="shared" si="85"/>
        <v>2130</v>
      </c>
      <c r="K235" s="129">
        <f t="shared" si="85"/>
        <v>1669</v>
      </c>
      <c r="L235" s="129">
        <f t="shared" si="85"/>
        <v>1987</v>
      </c>
      <c r="M235" s="129">
        <f t="shared" si="85"/>
        <v>2367</v>
      </c>
      <c r="N235" s="129">
        <f t="shared" si="85"/>
        <v>2011</v>
      </c>
      <c r="O235" s="138">
        <f t="shared" si="85"/>
        <v>1909</v>
      </c>
    </row>
    <row r="236" spans="1:15" ht="12.75">
      <c r="A236" s="130"/>
      <c r="B236" s="131" t="s">
        <v>228</v>
      </c>
      <c r="C236" s="185" t="s">
        <v>188</v>
      </c>
      <c r="D236" s="151"/>
      <c r="E236" s="152"/>
      <c r="F236" s="152"/>
      <c r="G236" s="152"/>
      <c r="H236" s="152"/>
      <c r="I236" s="152"/>
      <c r="J236" s="152"/>
      <c r="K236" s="152"/>
      <c r="L236" s="152"/>
      <c r="M236" s="152"/>
      <c r="N236" s="152"/>
      <c r="O236" s="172"/>
    </row>
    <row r="237" spans="1:15" ht="12.75">
      <c r="A237" s="102" t="s">
        <v>229</v>
      </c>
      <c r="B237" s="103" t="s">
        <v>230</v>
      </c>
      <c r="C237" s="181">
        <f aca="true" t="shared" si="86" ref="C237:C248">SUM(D237,E237,F237,G237,H237,I237,J237,K237,L237,M237,N237,O237)</f>
        <v>10338</v>
      </c>
      <c r="D237" s="104">
        <v>634</v>
      </c>
      <c r="E237" s="106">
        <v>657</v>
      </c>
      <c r="F237" s="106">
        <v>708</v>
      </c>
      <c r="G237" s="106">
        <v>938</v>
      </c>
      <c r="H237" s="106">
        <v>826</v>
      </c>
      <c r="I237" s="106">
        <v>815</v>
      </c>
      <c r="J237" s="106">
        <v>842</v>
      </c>
      <c r="K237" s="106">
        <v>937</v>
      </c>
      <c r="L237" s="106">
        <v>826</v>
      </c>
      <c r="M237" s="106">
        <v>1206</v>
      </c>
      <c r="N237" s="106">
        <v>1012</v>
      </c>
      <c r="O237" s="105">
        <v>937</v>
      </c>
    </row>
    <row r="238" spans="1:15" ht="12.75">
      <c r="A238" s="107" t="s">
        <v>231</v>
      </c>
      <c r="B238" s="108" t="s">
        <v>232</v>
      </c>
      <c r="C238" s="181">
        <f t="shared" si="86"/>
        <v>2768</v>
      </c>
      <c r="D238" s="104">
        <v>172</v>
      </c>
      <c r="E238" s="106">
        <v>179</v>
      </c>
      <c r="F238" s="106">
        <v>189</v>
      </c>
      <c r="G238" s="106">
        <v>255</v>
      </c>
      <c r="H238" s="106">
        <v>226</v>
      </c>
      <c r="I238" s="106">
        <v>224</v>
      </c>
      <c r="J238" s="106">
        <v>221</v>
      </c>
      <c r="K238" s="106">
        <v>248</v>
      </c>
      <c r="L238" s="106">
        <v>226</v>
      </c>
      <c r="M238" s="106">
        <v>314</v>
      </c>
      <c r="N238" s="106">
        <v>261</v>
      </c>
      <c r="O238" s="105">
        <v>253</v>
      </c>
    </row>
    <row r="239" spans="1:15" ht="12.75">
      <c r="A239" s="107" t="s">
        <v>233</v>
      </c>
      <c r="B239" s="108" t="s">
        <v>234</v>
      </c>
      <c r="C239" s="181">
        <f t="shared" si="86"/>
        <v>7556</v>
      </c>
      <c r="D239" s="104">
        <v>421</v>
      </c>
      <c r="E239" s="106">
        <v>580</v>
      </c>
      <c r="F239" s="106">
        <v>817</v>
      </c>
      <c r="G239" s="106">
        <v>639</v>
      </c>
      <c r="H239" s="106">
        <v>781</v>
      </c>
      <c r="I239" s="106">
        <v>700</v>
      </c>
      <c r="J239" s="106">
        <v>647</v>
      </c>
      <c r="K239" s="106">
        <v>484</v>
      </c>
      <c r="L239" s="106">
        <v>573</v>
      </c>
      <c r="M239" s="106">
        <v>626</v>
      </c>
      <c r="N239" s="106">
        <v>569</v>
      </c>
      <c r="O239" s="105">
        <v>719</v>
      </c>
    </row>
    <row r="240" spans="1:15" ht="12.75">
      <c r="A240" s="107" t="s">
        <v>235</v>
      </c>
      <c r="B240" s="108" t="s">
        <v>236</v>
      </c>
      <c r="C240" s="181">
        <f t="shared" si="86"/>
        <v>0</v>
      </c>
      <c r="D240" s="104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5"/>
    </row>
    <row r="241" spans="1:15" ht="12.75">
      <c r="A241" s="107" t="s">
        <v>237</v>
      </c>
      <c r="B241" s="108" t="s">
        <v>238</v>
      </c>
      <c r="C241" s="181">
        <f t="shared" si="86"/>
        <v>0</v>
      </c>
      <c r="D241" s="104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5"/>
    </row>
    <row r="242" spans="1:15" ht="12.75">
      <c r="A242" s="121"/>
      <c r="B242" s="122" t="s">
        <v>239</v>
      </c>
      <c r="C242" s="186">
        <f t="shared" si="86"/>
        <v>0</v>
      </c>
      <c r="D242" s="178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47"/>
    </row>
    <row r="243" spans="1:15" ht="12.75">
      <c r="A243" s="132"/>
      <c r="B243" s="133" t="s">
        <v>240</v>
      </c>
      <c r="C243" s="186">
        <f t="shared" si="86"/>
        <v>0</v>
      </c>
      <c r="D243" s="178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47"/>
    </row>
    <row r="244" spans="1:15" ht="12.75">
      <c r="A244" s="111" t="s">
        <v>210</v>
      </c>
      <c r="B244" s="112" t="s">
        <v>241</v>
      </c>
      <c r="C244" s="182">
        <f t="shared" si="86"/>
        <v>20662</v>
      </c>
      <c r="D244" s="113">
        <f aca="true" t="shared" si="87" ref="D244:O244">SUM(D237:D241)</f>
        <v>1227</v>
      </c>
      <c r="E244" s="115">
        <f t="shared" si="87"/>
        <v>1416</v>
      </c>
      <c r="F244" s="115">
        <f t="shared" si="87"/>
        <v>1714</v>
      </c>
      <c r="G244" s="115">
        <f t="shared" si="87"/>
        <v>1832</v>
      </c>
      <c r="H244" s="115">
        <f t="shared" si="87"/>
        <v>1833</v>
      </c>
      <c r="I244" s="115">
        <f t="shared" si="87"/>
        <v>1739</v>
      </c>
      <c r="J244" s="115">
        <f t="shared" si="87"/>
        <v>1710</v>
      </c>
      <c r="K244" s="115">
        <f t="shared" si="87"/>
        <v>1669</v>
      </c>
      <c r="L244" s="115">
        <f t="shared" si="87"/>
        <v>1625</v>
      </c>
      <c r="M244" s="115">
        <f t="shared" si="87"/>
        <v>2146</v>
      </c>
      <c r="N244" s="115">
        <f t="shared" si="87"/>
        <v>1842</v>
      </c>
      <c r="O244" s="114">
        <f t="shared" si="87"/>
        <v>1909</v>
      </c>
    </row>
    <row r="245" spans="1:15" ht="12.75">
      <c r="A245" s="107" t="s">
        <v>242</v>
      </c>
      <c r="B245" s="108" t="s">
        <v>243</v>
      </c>
      <c r="C245" s="181">
        <f t="shared" si="86"/>
        <v>3551</v>
      </c>
      <c r="D245" s="104">
        <v>50</v>
      </c>
      <c r="E245" s="106">
        <v>307</v>
      </c>
      <c r="F245" s="106">
        <v>668</v>
      </c>
      <c r="G245" s="106">
        <v>642</v>
      </c>
      <c r="H245" s="106">
        <v>712</v>
      </c>
      <c r="I245" s="106"/>
      <c r="J245" s="106">
        <v>420</v>
      </c>
      <c r="K245" s="106"/>
      <c r="L245" s="106">
        <v>362</v>
      </c>
      <c r="M245" s="106">
        <v>221</v>
      </c>
      <c r="N245" s="106">
        <v>169</v>
      </c>
      <c r="O245" s="105"/>
    </row>
    <row r="246" spans="1:15" ht="12.75">
      <c r="A246" s="107" t="s">
        <v>244</v>
      </c>
      <c r="B246" s="108" t="s">
        <v>245</v>
      </c>
      <c r="C246" s="181">
        <f t="shared" si="86"/>
        <v>0</v>
      </c>
      <c r="D246" s="104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5"/>
    </row>
    <row r="247" spans="1:15" ht="12.75">
      <c r="A247" s="134" t="s">
        <v>246</v>
      </c>
      <c r="B247" s="135" t="s">
        <v>247</v>
      </c>
      <c r="C247" s="181">
        <f t="shared" si="86"/>
        <v>0</v>
      </c>
      <c r="D247" s="104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5"/>
    </row>
    <row r="248" spans="1:15" ht="12.75">
      <c r="A248" s="111" t="s">
        <v>218</v>
      </c>
      <c r="B248" s="112" t="s">
        <v>248</v>
      </c>
      <c r="C248" s="182">
        <f t="shared" si="86"/>
        <v>3551</v>
      </c>
      <c r="D248" s="113">
        <f aca="true" t="shared" si="88" ref="D248:O248">SUM(D245:D247)</f>
        <v>50</v>
      </c>
      <c r="E248" s="115">
        <f t="shared" si="88"/>
        <v>307</v>
      </c>
      <c r="F248" s="115">
        <f t="shared" si="88"/>
        <v>668</v>
      </c>
      <c r="G248" s="115">
        <f t="shared" si="88"/>
        <v>642</v>
      </c>
      <c r="H248" s="115">
        <f t="shared" si="88"/>
        <v>712</v>
      </c>
      <c r="I248" s="115">
        <f t="shared" si="88"/>
        <v>0</v>
      </c>
      <c r="J248" s="115">
        <f t="shared" si="88"/>
        <v>420</v>
      </c>
      <c r="K248" s="115">
        <f t="shared" si="88"/>
        <v>0</v>
      </c>
      <c r="L248" s="115">
        <f t="shared" si="88"/>
        <v>362</v>
      </c>
      <c r="M248" s="115">
        <f t="shared" si="88"/>
        <v>221</v>
      </c>
      <c r="N248" s="115">
        <f t="shared" si="88"/>
        <v>169</v>
      </c>
      <c r="O248" s="114">
        <f t="shared" si="88"/>
        <v>0</v>
      </c>
    </row>
    <row r="249" spans="1:15" ht="12.75">
      <c r="A249" s="111" t="s">
        <v>220</v>
      </c>
      <c r="B249" s="112" t="s">
        <v>249</v>
      </c>
      <c r="C249" s="182">
        <f>SUM(C248,C244)</f>
        <v>24213</v>
      </c>
      <c r="D249" s="113">
        <f aca="true" t="shared" si="89" ref="D249:O249">SUM(D248,D244)</f>
        <v>1277</v>
      </c>
      <c r="E249" s="115">
        <f t="shared" si="89"/>
        <v>1723</v>
      </c>
      <c r="F249" s="115">
        <f t="shared" si="89"/>
        <v>2382</v>
      </c>
      <c r="G249" s="115">
        <f t="shared" si="89"/>
        <v>2474</v>
      </c>
      <c r="H249" s="115">
        <f t="shared" si="89"/>
        <v>2545</v>
      </c>
      <c r="I249" s="115">
        <f t="shared" si="89"/>
        <v>1739</v>
      </c>
      <c r="J249" s="115">
        <f t="shared" si="89"/>
        <v>2130</v>
      </c>
      <c r="K249" s="115">
        <f t="shared" si="89"/>
        <v>1669</v>
      </c>
      <c r="L249" s="115">
        <f t="shared" si="89"/>
        <v>1987</v>
      </c>
      <c r="M249" s="115">
        <f t="shared" si="89"/>
        <v>2367</v>
      </c>
      <c r="N249" s="115">
        <f t="shared" si="89"/>
        <v>2011</v>
      </c>
      <c r="O249" s="114">
        <f t="shared" si="89"/>
        <v>1909</v>
      </c>
    </row>
    <row r="250" spans="1:15" ht="13.5" thickBot="1">
      <c r="A250" s="111" t="s">
        <v>250</v>
      </c>
      <c r="B250" s="112" t="s">
        <v>251</v>
      </c>
      <c r="C250" s="182">
        <f>SUM(D250,E250,F250,G250,H250,I250,J250,K250,L250,M250,N250,O250)</f>
        <v>0</v>
      </c>
      <c r="D250" s="113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4"/>
    </row>
    <row r="251" spans="1:15" ht="13.5" thickBot="1">
      <c r="A251" s="136" t="s">
        <v>226</v>
      </c>
      <c r="B251" s="137" t="s">
        <v>252</v>
      </c>
      <c r="C251" s="184">
        <f aca="true" t="shared" si="90" ref="C251:O251">SUM(C249:C250)</f>
        <v>24213</v>
      </c>
      <c r="D251" s="128">
        <f t="shared" si="90"/>
        <v>1277</v>
      </c>
      <c r="E251" s="129">
        <f t="shared" si="90"/>
        <v>1723</v>
      </c>
      <c r="F251" s="129">
        <f t="shared" si="90"/>
        <v>2382</v>
      </c>
      <c r="G251" s="129">
        <f t="shared" si="90"/>
        <v>2474</v>
      </c>
      <c r="H251" s="129">
        <f t="shared" si="90"/>
        <v>2545</v>
      </c>
      <c r="I251" s="129">
        <f t="shared" si="90"/>
        <v>1739</v>
      </c>
      <c r="J251" s="129">
        <f t="shared" si="90"/>
        <v>2130</v>
      </c>
      <c r="K251" s="129">
        <f t="shared" si="90"/>
        <v>1669</v>
      </c>
      <c r="L251" s="129">
        <f t="shared" si="90"/>
        <v>1987</v>
      </c>
      <c r="M251" s="129">
        <f t="shared" si="90"/>
        <v>2367</v>
      </c>
      <c r="N251" s="129">
        <f t="shared" si="90"/>
        <v>2011</v>
      </c>
      <c r="O251" s="138">
        <f t="shared" si="90"/>
        <v>1909</v>
      </c>
    </row>
    <row r="252" spans="1:15" ht="13.5" thickBot="1">
      <c r="A252" s="139"/>
      <c r="B252" s="140" t="s">
        <v>253</v>
      </c>
      <c r="C252" s="187"/>
      <c r="D252" s="141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74"/>
    </row>
    <row r="253" spans="1:15" ht="14.25">
      <c r="A253" s="149"/>
      <c r="B253" s="149"/>
      <c r="C253" s="149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</row>
    <row r="254" spans="1:15" ht="12.75">
      <c r="A254" s="204" t="s">
        <v>260</v>
      </c>
      <c r="B254" s="204"/>
      <c r="C254" s="204"/>
      <c r="D254" s="204"/>
      <c r="E254" s="204"/>
      <c r="F254" s="203"/>
      <c r="G254" s="203"/>
      <c r="H254" s="203"/>
      <c r="I254" s="203"/>
      <c r="J254" s="203"/>
      <c r="K254" s="203"/>
      <c r="L254" s="95"/>
      <c r="M254" s="95"/>
      <c r="N254" s="95"/>
      <c r="O254" s="96" t="s">
        <v>269</v>
      </c>
    </row>
    <row r="255" spans="1:15" ht="20.25" customHeight="1">
      <c r="A255" s="203" t="s">
        <v>184</v>
      </c>
      <c r="B255" s="203"/>
      <c r="C255" s="203"/>
      <c r="D255" s="203"/>
      <c r="E255" s="203"/>
      <c r="F255" s="203"/>
      <c r="G255" s="203"/>
      <c r="H255" s="203"/>
      <c r="I255" s="203"/>
      <c r="J255" s="203"/>
      <c r="K255" s="203"/>
      <c r="L255" s="203"/>
      <c r="M255" s="203"/>
      <c r="N255" s="203"/>
      <c r="O255" s="203"/>
    </row>
    <row r="256" spans="1:15" ht="15" thickBot="1">
      <c r="A256" s="97"/>
      <c r="B256" s="97"/>
      <c r="C256" s="97"/>
      <c r="D256" s="97"/>
      <c r="E256" s="97"/>
      <c r="F256" s="97"/>
      <c r="G256" s="191"/>
      <c r="H256" s="97"/>
      <c r="I256" s="97"/>
      <c r="J256" s="97"/>
      <c r="K256" s="97"/>
      <c r="L256" s="97"/>
      <c r="M256" s="97"/>
      <c r="N256" s="97"/>
      <c r="O256" s="99" t="s">
        <v>186</v>
      </c>
    </row>
    <row r="257" spans="1:15" ht="12.75">
      <c r="A257" s="205"/>
      <c r="B257" s="207" t="s">
        <v>187</v>
      </c>
      <c r="C257" s="209" t="s">
        <v>188</v>
      </c>
      <c r="D257" s="162" t="s">
        <v>189</v>
      </c>
      <c r="E257" s="153" t="s">
        <v>190</v>
      </c>
      <c r="F257" s="153" t="s">
        <v>191</v>
      </c>
      <c r="G257" s="153" t="s">
        <v>192</v>
      </c>
      <c r="H257" s="153" t="s">
        <v>193</v>
      </c>
      <c r="I257" s="153" t="s">
        <v>194</v>
      </c>
      <c r="J257" s="153" t="s">
        <v>195</v>
      </c>
      <c r="K257" s="153" t="s">
        <v>196</v>
      </c>
      <c r="L257" s="153" t="s">
        <v>197</v>
      </c>
      <c r="M257" s="153" t="s">
        <v>198</v>
      </c>
      <c r="N257" s="153" t="s">
        <v>199</v>
      </c>
      <c r="O257" s="163" t="s">
        <v>200</v>
      </c>
    </row>
    <row r="258" spans="1:15" ht="12.75">
      <c r="A258" s="206"/>
      <c r="B258" s="208"/>
      <c r="C258" s="210"/>
      <c r="D258" s="100" t="s">
        <v>201</v>
      </c>
      <c r="E258" s="101" t="s">
        <v>201</v>
      </c>
      <c r="F258" s="101" t="s">
        <v>201</v>
      </c>
      <c r="G258" s="101" t="s">
        <v>201</v>
      </c>
      <c r="H258" s="101" t="s">
        <v>201</v>
      </c>
      <c r="I258" s="101" t="s">
        <v>201</v>
      </c>
      <c r="J258" s="101" t="s">
        <v>201</v>
      </c>
      <c r="K258" s="101" t="s">
        <v>201</v>
      </c>
      <c r="L258" s="101" t="s">
        <v>201</v>
      </c>
      <c r="M258" s="101" t="s">
        <v>201</v>
      </c>
      <c r="N258" s="101" t="s">
        <v>201</v>
      </c>
      <c r="O258" s="144" t="s">
        <v>201</v>
      </c>
    </row>
    <row r="259" spans="1:15" ht="12.75">
      <c r="A259" s="102" t="s">
        <v>202</v>
      </c>
      <c r="B259" s="103" t="s">
        <v>203</v>
      </c>
      <c r="C259" s="180">
        <f aca="true" t="shared" si="91" ref="C259:C267">SUM(D259,E259,F259,G259,H259,I259,J259,K259,L259,M259,N259,O259)</f>
        <v>400</v>
      </c>
      <c r="D259" s="104">
        <v>200</v>
      </c>
      <c r="E259" s="106"/>
      <c r="F259" s="106"/>
      <c r="G259" s="106">
        <v>200</v>
      </c>
      <c r="H259" s="106"/>
      <c r="I259" s="106"/>
      <c r="J259" s="106"/>
      <c r="K259" s="106"/>
      <c r="L259" s="106"/>
      <c r="M259" s="106"/>
      <c r="N259" s="106"/>
      <c r="O259" s="105"/>
    </row>
    <row r="260" spans="1:15" ht="12.75">
      <c r="A260" s="107" t="s">
        <v>204</v>
      </c>
      <c r="B260" s="108" t="s">
        <v>205</v>
      </c>
      <c r="C260" s="181">
        <f t="shared" si="91"/>
        <v>0</v>
      </c>
      <c r="D260" s="104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5"/>
    </row>
    <row r="261" spans="1:15" ht="12.75">
      <c r="A261" s="107" t="s">
        <v>206</v>
      </c>
      <c r="B261" s="108" t="s">
        <v>207</v>
      </c>
      <c r="C261" s="181">
        <f t="shared" si="91"/>
        <v>35181</v>
      </c>
      <c r="D261" s="104">
        <v>2800</v>
      </c>
      <c r="E261" s="106">
        <v>3000</v>
      </c>
      <c r="F261" s="106">
        <v>3081</v>
      </c>
      <c r="G261" s="106">
        <v>2900</v>
      </c>
      <c r="H261" s="106">
        <v>2900</v>
      </c>
      <c r="I261" s="106">
        <v>2900</v>
      </c>
      <c r="J261" s="106">
        <v>3000</v>
      </c>
      <c r="K261" s="106">
        <v>2900</v>
      </c>
      <c r="L261" s="106">
        <v>3000</v>
      </c>
      <c r="M261" s="106">
        <v>2900</v>
      </c>
      <c r="N261" s="106">
        <v>2900</v>
      </c>
      <c r="O261" s="105">
        <v>2900</v>
      </c>
    </row>
    <row r="262" spans="1:15" ht="12.75">
      <c r="A262" s="107" t="s">
        <v>208</v>
      </c>
      <c r="B262" s="108" t="s">
        <v>209</v>
      </c>
      <c r="C262" s="181">
        <f t="shared" si="91"/>
        <v>0</v>
      </c>
      <c r="D262" s="104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5"/>
    </row>
    <row r="263" spans="1:15" ht="12.75">
      <c r="A263" s="111" t="s">
        <v>210</v>
      </c>
      <c r="B263" s="112" t="s">
        <v>211</v>
      </c>
      <c r="C263" s="182">
        <f t="shared" si="91"/>
        <v>35581</v>
      </c>
      <c r="D263" s="113">
        <f aca="true" t="shared" si="92" ref="D263:O263">SUM(D259:D262)</f>
        <v>3000</v>
      </c>
      <c r="E263" s="115">
        <f t="shared" si="92"/>
        <v>3000</v>
      </c>
      <c r="F263" s="115">
        <f t="shared" si="92"/>
        <v>3081</v>
      </c>
      <c r="G263" s="115">
        <f t="shared" si="92"/>
        <v>3100</v>
      </c>
      <c r="H263" s="115">
        <f t="shared" si="92"/>
        <v>2900</v>
      </c>
      <c r="I263" s="115">
        <f t="shared" si="92"/>
        <v>2900</v>
      </c>
      <c r="J263" s="115">
        <f t="shared" si="92"/>
        <v>3000</v>
      </c>
      <c r="K263" s="115">
        <f t="shared" si="92"/>
        <v>2900</v>
      </c>
      <c r="L263" s="115">
        <f t="shared" si="92"/>
        <v>3000</v>
      </c>
      <c r="M263" s="115">
        <f t="shared" si="92"/>
        <v>2900</v>
      </c>
      <c r="N263" s="115">
        <f t="shared" si="92"/>
        <v>2900</v>
      </c>
      <c r="O263" s="114">
        <f t="shared" si="92"/>
        <v>2900</v>
      </c>
    </row>
    <row r="264" spans="1:15" ht="12.75">
      <c r="A264" s="107" t="s">
        <v>212</v>
      </c>
      <c r="B264" s="108" t="s">
        <v>213</v>
      </c>
      <c r="C264" s="181">
        <f t="shared" si="91"/>
        <v>0</v>
      </c>
      <c r="D264" s="104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5"/>
    </row>
    <row r="265" spans="1:15" ht="12.75">
      <c r="A265" s="116" t="s">
        <v>214</v>
      </c>
      <c r="B265" s="117" t="s">
        <v>215</v>
      </c>
      <c r="C265" s="181">
        <f t="shared" si="91"/>
        <v>0</v>
      </c>
      <c r="D265" s="104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5"/>
    </row>
    <row r="266" spans="1:15" ht="12.75">
      <c r="A266" s="116" t="s">
        <v>216</v>
      </c>
      <c r="B266" s="117" t="s">
        <v>217</v>
      </c>
      <c r="C266" s="181">
        <f t="shared" si="91"/>
        <v>0</v>
      </c>
      <c r="D266" s="104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5"/>
    </row>
    <row r="267" spans="1:15" ht="12.75">
      <c r="A267" s="111" t="s">
        <v>218</v>
      </c>
      <c r="B267" s="112" t="s">
        <v>219</v>
      </c>
      <c r="C267" s="182">
        <f t="shared" si="91"/>
        <v>0</v>
      </c>
      <c r="D267" s="113">
        <f aca="true" t="shared" si="93" ref="D267:O267">SUM(D264:D266)</f>
        <v>0</v>
      </c>
      <c r="E267" s="115">
        <f t="shared" si="93"/>
        <v>0</v>
      </c>
      <c r="F267" s="115">
        <f t="shared" si="93"/>
        <v>0</v>
      </c>
      <c r="G267" s="115">
        <f t="shared" si="93"/>
        <v>0</v>
      </c>
      <c r="H267" s="115">
        <f t="shared" si="93"/>
        <v>0</v>
      </c>
      <c r="I267" s="115">
        <f t="shared" si="93"/>
        <v>0</v>
      </c>
      <c r="J267" s="115">
        <f t="shared" si="93"/>
        <v>0</v>
      </c>
      <c r="K267" s="115">
        <f t="shared" si="93"/>
        <v>0</v>
      </c>
      <c r="L267" s="115">
        <f t="shared" si="93"/>
        <v>0</v>
      </c>
      <c r="M267" s="115">
        <f t="shared" si="93"/>
        <v>0</v>
      </c>
      <c r="N267" s="115">
        <f t="shared" si="93"/>
        <v>0</v>
      </c>
      <c r="O267" s="114">
        <f t="shared" si="93"/>
        <v>0</v>
      </c>
    </row>
    <row r="268" spans="1:15" ht="12.75">
      <c r="A268" s="118" t="s">
        <v>220</v>
      </c>
      <c r="B268" s="119" t="s">
        <v>221</v>
      </c>
      <c r="C268" s="182">
        <f>SUM(C267,C263)</f>
        <v>35581</v>
      </c>
      <c r="D268" s="113">
        <f aca="true" t="shared" si="94" ref="D268:O268">SUM(D267,D263)</f>
        <v>3000</v>
      </c>
      <c r="E268" s="115">
        <f t="shared" si="94"/>
        <v>3000</v>
      </c>
      <c r="F268" s="115">
        <f t="shared" si="94"/>
        <v>3081</v>
      </c>
      <c r="G268" s="115">
        <f t="shared" si="94"/>
        <v>3100</v>
      </c>
      <c r="H268" s="115">
        <f t="shared" si="94"/>
        <v>2900</v>
      </c>
      <c r="I268" s="115">
        <f t="shared" si="94"/>
        <v>2900</v>
      </c>
      <c r="J268" s="115">
        <f t="shared" si="94"/>
        <v>3000</v>
      </c>
      <c r="K268" s="115">
        <f t="shared" si="94"/>
        <v>2900</v>
      </c>
      <c r="L268" s="115">
        <f t="shared" si="94"/>
        <v>3000</v>
      </c>
      <c r="M268" s="115">
        <f t="shared" si="94"/>
        <v>2900</v>
      </c>
      <c r="N268" s="115">
        <f t="shared" si="94"/>
        <v>2900</v>
      </c>
      <c r="O268" s="114">
        <f t="shared" si="94"/>
        <v>2900</v>
      </c>
    </row>
    <row r="269" spans="1:15" ht="12.75">
      <c r="A269" s="118" t="s">
        <v>222</v>
      </c>
      <c r="B269" s="119" t="s">
        <v>223</v>
      </c>
      <c r="C269" s="182">
        <f>SUM(D269,E269,F269,G269,H269,I269,J269,K269,L269,M269,N269,O269)</f>
        <v>99456</v>
      </c>
      <c r="D269" s="175">
        <v>11852</v>
      </c>
      <c r="E269" s="120">
        <v>7593</v>
      </c>
      <c r="F269" s="120">
        <v>9913</v>
      </c>
      <c r="G269" s="120">
        <v>7593</v>
      </c>
      <c r="H269" s="120">
        <v>7994</v>
      </c>
      <c r="I269" s="120">
        <v>8436</v>
      </c>
      <c r="J269" s="120">
        <v>7794</v>
      </c>
      <c r="K269" s="120">
        <v>7593</v>
      </c>
      <c r="L269" s="120">
        <v>7794</v>
      </c>
      <c r="M269" s="120">
        <v>7693</v>
      </c>
      <c r="N269" s="120">
        <v>7594</v>
      </c>
      <c r="O269" s="145">
        <v>7607</v>
      </c>
    </row>
    <row r="270" spans="1:15" ht="13.5" thickBot="1">
      <c r="A270" s="121" t="s">
        <v>224</v>
      </c>
      <c r="B270" s="122" t="s">
        <v>225</v>
      </c>
      <c r="C270" s="183">
        <f>SUM(D270,E270,F270,G270,H270,I270,J270,K270,L270,M270,N270,O270)</f>
        <v>5711</v>
      </c>
      <c r="D270" s="176">
        <v>5711</v>
      </c>
      <c r="E270" s="177"/>
      <c r="F270" s="177"/>
      <c r="G270" s="177"/>
      <c r="H270" s="177"/>
      <c r="I270" s="177"/>
      <c r="J270" s="177"/>
      <c r="K270" s="177"/>
      <c r="L270" s="177"/>
      <c r="M270" s="177"/>
      <c r="N270" s="177"/>
      <c r="O270" s="146"/>
    </row>
    <row r="271" spans="1:15" ht="13.5" thickBot="1">
      <c r="A271" s="126" t="s">
        <v>226</v>
      </c>
      <c r="B271" s="127" t="s">
        <v>227</v>
      </c>
      <c r="C271" s="184">
        <f>SUM(C268:C269)</f>
        <v>135037</v>
      </c>
      <c r="D271" s="128">
        <f aca="true" t="shared" si="95" ref="D271:O271">SUM(D268:D269)</f>
        <v>14852</v>
      </c>
      <c r="E271" s="129">
        <f t="shared" si="95"/>
        <v>10593</v>
      </c>
      <c r="F271" s="129">
        <f t="shared" si="95"/>
        <v>12994</v>
      </c>
      <c r="G271" s="129">
        <f t="shared" si="95"/>
        <v>10693</v>
      </c>
      <c r="H271" s="129">
        <f t="shared" si="95"/>
        <v>10894</v>
      </c>
      <c r="I271" s="129">
        <f t="shared" si="95"/>
        <v>11336</v>
      </c>
      <c r="J271" s="129">
        <f t="shared" si="95"/>
        <v>10794</v>
      </c>
      <c r="K271" s="129">
        <f t="shared" si="95"/>
        <v>10493</v>
      </c>
      <c r="L271" s="129">
        <f t="shared" si="95"/>
        <v>10794</v>
      </c>
      <c r="M271" s="129">
        <f t="shared" si="95"/>
        <v>10593</v>
      </c>
      <c r="N271" s="129">
        <f t="shared" si="95"/>
        <v>10494</v>
      </c>
      <c r="O271" s="138">
        <f t="shared" si="95"/>
        <v>10507</v>
      </c>
    </row>
    <row r="272" spans="1:15" ht="12.75">
      <c r="A272" s="130"/>
      <c r="B272" s="131" t="s">
        <v>228</v>
      </c>
      <c r="C272" s="185" t="s">
        <v>188</v>
      </c>
      <c r="D272" s="151"/>
      <c r="E272" s="152"/>
      <c r="F272" s="152"/>
      <c r="G272" s="152"/>
      <c r="H272" s="152"/>
      <c r="I272" s="152"/>
      <c r="J272" s="152"/>
      <c r="K272" s="152"/>
      <c r="L272" s="152"/>
      <c r="M272" s="152"/>
      <c r="N272" s="152"/>
      <c r="O272" s="172"/>
    </row>
    <row r="273" spans="1:15" ht="12.75">
      <c r="A273" s="102" t="s">
        <v>229</v>
      </c>
      <c r="B273" s="103" t="s">
        <v>230</v>
      </c>
      <c r="C273" s="181">
        <f aca="true" t="shared" si="96" ref="C273:C284">SUM(D273,E273,F273,G273,H273,I273,J273,K273,L273,M273,N273,O273)</f>
        <v>53204</v>
      </c>
      <c r="D273" s="104">
        <v>7600</v>
      </c>
      <c r="E273" s="106">
        <v>4145</v>
      </c>
      <c r="F273" s="106">
        <v>4146</v>
      </c>
      <c r="G273" s="106">
        <v>4145</v>
      </c>
      <c r="H273" s="106">
        <v>4146</v>
      </c>
      <c r="I273" s="106">
        <v>4145</v>
      </c>
      <c r="J273" s="106">
        <v>4146</v>
      </c>
      <c r="K273" s="106">
        <v>4145</v>
      </c>
      <c r="L273" s="106">
        <v>4146</v>
      </c>
      <c r="M273" s="106">
        <v>4145</v>
      </c>
      <c r="N273" s="106">
        <v>4146</v>
      </c>
      <c r="O273" s="105">
        <v>4149</v>
      </c>
    </row>
    <row r="274" spans="1:15" ht="12.75">
      <c r="A274" s="107" t="s">
        <v>231</v>
      </c>
      <c r="B274" s="108" t="s">
        <v>232</v>
      </c>
      <c r="C274" s="181">
        <f t="shared" si="96"/>
        <v>14681</v>
      </c>
      <c r="D274" s="104">
        <v>2052</v>
      </c>
      <c r="E274" s="106">
        <v>1148</v>
      </c>
      <c r="F274" s="106">
        <v>1148</v>
      </c>
      <c r="G274" s="106">
        <v>1148</v>
      </c>
      <c r="H274" s="106">
        <v>1148</v>
      </c>
      <c r="I274" s="106">
        <v>1148</v>
      </c>
      <c r="J274" s="106">
        <v>1148</v>
      </c>
      <c r="K274" s="106">
        <v>1148</v>
      </c>
      <c r="L274" s="106">
        <v>1148</v>
      </c>
      <c r="M274" s="106">
        <v>1148</v>
      </c>
      <c r="N274" s="106">
        <v>1148</v>
      </c>
      <c r="O274" s="105">
        <v>1149</v>
      </c>
    </row>
    <row r="275" spans="1:15" ht="12.75">
      <c r="A275" s="107" t="s">
        <v>233</v>
      </c>
      <c r="B275" s="108" t="s">
        <v>234</v>
      </c>
      <c r="C275" s="181">
        <f t="shared" si="96"/>
        <v>63609</v>
      </c>
      <c r="D275" s="104">
        <v>5200</v>
      </c>
      <c r="E275" s="106">
        <v>5200</v>
      </c>
      <c r="F275" s="106">
        <v>5300</v>
      </c>
      <c r="G275" s="106">
        <v>5200</v>
      </c>
      <c r="H275" s="106">
        <v>5300</v>
      </c>
      <c r="I275" s="106">
        <v>5500</v>
      </c>
      <c r="J275" s="106">
        <v>5500</v>
      </c>
      <c r="K275" s="106">
        <v>5200</v>
      </c>
      <c r="L275" s="106">
        <v>5500</v>
      </c>
      <c r="M275" s="106">
        <v>5300</v>
      </c>
      <c r="N275" s="106">
        <v>5200</v>
      </c>
      <c r="O275" s="105">
        <v>5209</v>
      </c>
    </row>
    <row r="276" spans="1:15" ht="12.75">
      <c r="A276" s="107" t="s">
        <v>235</v>
      </c>
      <c r="B276" s="108" t="s">
        <v>236</v>
      </c>
      <c r="C276" s="181">
        <f t="shared" si="96"/>
        <v>0</v>
      </c>
      <c r="D276" s="104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5"/>
    </row>
    <row r="277" spans="1:15" ht="12.75">
      <c r="A277" s="107" t="s">
        <v>237</v>
      </c>
      <c r="B277" s="108" t="s">
        <v>238</v>
      </c>
      <c r="C277" s="181">
        <f t="shared" si="96"/>
        <v>0</v>
      </c>
      <c r="D277" s="104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5"/>
    </row>
    <row r="278" spans="1:15" ht="12.75">
      <c r="A278" s="121"/>
      <c r="B278" s="122" t="s">
        <v>239</v>
      </c>
      <c r="C278" s="186">
        <f t="shared" si="96"/>
        <v>0</v>
      </c>
      <c r="D278" s="178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47"/>
    </row>
    <row r="279" spans="1:15" ht="12.75">
      <c r="A279" s="132"/>
      <c r="B279" s="133" t="s">
        <v>240</v>
      </c>
      <c r="C279" s="186">
        <f t="shared" si="96"/>
        <v>0</v>
      </c>
      <c r="D279" s="178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47"/>
    </row>
    <row r="280" spans="1:15" ht="12.75">
      <c r="A280" s="111" t="s">
        <v>210</v>
      </c>
      <c r="B280" s="112" t="s">
        <v>241</v>
      </c>
      <c r="C280" s="182">
        <f t="shared" si="96"/>
        <v>131494</v>
      </c>
      <c r="D280" s="113">
        <f aca="true" t="shared" si="97" ref="D280:O280">SUM(D273:D277)</f>
        <v>14852</v>
      </c>
      <c r="E280" s="115">
        <f t="shared" si="97"/>
        <v>10493</v>
      </c>
      <c r="F280" s="115">
        <f t="shared" si="97"/>
        <v>10594</v>
      </c>
      <c r="G280" s="115">
        <f t="shared" si="97"/>
        <v>10493</v>
      </c>
      <c r="H280" s="115">
        <f t="shared" si="97"/>
        <v>10594</v>
      </c>
      <c r="I280" s="115">
        <f t="shared" si="97"/>
        <v>10793</v>
      </c>
      <c r="J280" s="115">
        <f t="shared" si="97"/>
        <v>10794</v>
      </c>
      <c r="K280" s="115">
        <f t="shared" si="97"/>
        <v>10493</v>
      </c>
      <c r="L280" s="115">
        <f t="shared" si="97"/>
        <v>10794</v>
      </c>
      <c r="M280" s="115">
        <f t="shared" si="97"/>
        <v>10593</v>
      </c>
      <c r="N280" s="115">
        <f t="shared" si="97"/>
        <v>10494</v>
      </c>
      <c r="O280" s="114">
        <f t="shared" si="97"/>
        <v>10507</v>
      </c>
    </row>
    <row r="281" spans="1:15" ht="12.75">
      <c r="A281" s="107" t="s">
        <v>242</v>
      </c>
      <c r="B281" s="108" t="s">
        <v>243</v>
      </c>
      <c r="C281" s="181">
        <f t="shared" si="96"/>
        <v>3543</v>
      </c>
      <c r="D281" s="104"/>
      <c r="E281" s="106">
        <v>100</v>
      </c>
      <c r="F281" s="106">
        <v>2400</v>
      </c>
      <c r="G281" s="106">
        <v>200</v>
      </c>
      <c r="H281" s="106">
        <v>300</v>
      </c>
      <c r="I281" s="106">
        <v>543</v>
      </c>
      <c r="J281" s="106"/>
      <c r="K281" s="106"/>
      <c r="L281" s="106"/>
      <c r="M281" s="106"/>
      <c r="N281" s="106"/>
      <c r="O281" s="105"/>
    </row>
    <row r="282" spans="1:15" ht="12.75">
      <c r="A282" s="107" t="s">
        <v>244</v>
      </c>
      <c r="B282" s="108" t="s">
        <v>245</v>
      </c>
      <c r="C282" s="181">
        <f t="shared" si="96"/>
        <v>0</v>
      </c>
      <c r="D282" s="104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5"/>
    </row>
    <row r="283" spans="1:15" ht="12.75">
      <c r="A283" s="134" t="s">
        <v>246</v>
      </c>
      <c r="B283" s="135" t="s">
        <v>247</v>
      </c>
      <c r="C283" s="181">
        <f t="shared" si="96"/>
        <v>0</v>
      </c>
      <c r="D283" s="104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5"/>
    </row>
    <row r="284" spans="1:15" ht="12.75">
      <c r="A284" s="111" t="s">
        <v>218</v>
      </c>
      <c r="B284" s="112" t="s">
        <v>248</v>
      </c>
      <c r="C284" s="182">
        <f t="shared" si="96"/>
        <v>3543</v>
      </c>
      <c r="D284" s="113">
        <f aca="true" t="shared" si="98" ref="D284:O284">SUM(D281:D283)</f>
        <v>0</v>
      </c>
      <c r="E284" s="115">
        <f t="shared" si="98"/>
        <v>100</v>
      </c>
      <c r="F284" s="115">
        <f t="shared" si="98"/>
        <v>2400</v>
      </c>
      <c r="G284" s="115">
        <f t="shared" si="98"/>
        <v>200</v>
      </c>
      <c r="H284" s="115">
        <f t="shared" si="98"/>
        <v>300</v>
      </c>
      <c r="I284" s="115">
        <f t="shared" si="98"/>
        <v>543</v>
      </c>
      <c r="J284" s="115">
        <f t="shared" si="98"/>
        <v>0</v>
      </c>
      <c r="K284" s="115">
        <f t="shared" si="98"/>
        <v>0</v>
      </c>
      <c r="L284" s="115">
        <f t="shared" si="98"/>
        <v>0</v>
      </c>
      <c r="M284" s="115">
        <f t="shared" si="98"/>
        <v>0</v>
      </c>
      <c r="N284" s="115">
        <f t="shared" si="98"/>
        <v>0</v>
      </c>
      <c r="O284" s="114">
        <f t="shared" si="98"/>
        <v>0</v>
      </c>
    </row>
    <row r="285" spans="1:15" ht="12.75">
      <c r="A285" s="111" t="s">
        <v>220</v>
      </c>
      <c r="B285" s="112" t="s">
        <v>249</v>
      </c>
      <c r="C285" s="182">
        <f>SUM(C284,C280)</f>
        <v>135037</v>
      </c>
      <c r="D285" s="113">
        <f aca="true" t="shared" si="99" ref="D285:O285">SUM(D284,D280)</f>
        <v>14852</v>
      </c>
      <c r="E285" s="115">
        <f t="shared" si="99"/>
        <v>10593</v>
      </c>
      <c r="F285" s="115">
        <f t="shared" si="99"/>
        <v>12994</v>
      </c>
      <c r="G285" s="115">
        <f t="shared" si="99"/>
        <v>10693</v>
      </c>
      <c r="H285" s="115">
        <f t="shared" si="99"/>
        <v>10894</v>
      </c>
      <c r="I285" s="115">
        <f t="shared" si="99"/>
        <v>11336</v>
      </c>
      <c r="J285" s="115">
        <f t="shared" si="99"/>
        <v>10794</v>
      </c>
      <c r="K285" s="115">
        <f t="shared" si="99"/>
        <v>10493</v>
      </c>
      <c r="L285" s="115">
        <f t="shared" si="99"/>
        <v>10794</v>
      </c>
      <c r="M285" s="115">
        <f t="shared" si="99"/>
        <v>10593</v>
      </c>
      <c r="N285" s="115">
        <f t="shared" si="99"/>
        <v>10494</v>
      </c>
      <c r="O285" s="114">
        <f t="shared" si="99"/>
        <v>10507</v>
      </c>
    </row>
    <row r="286" spans="1:15" ht="13.5" thickBot="1">
      <c r="A286" s="111" t="s">
        <v>250</v>
      </c>
      <c r="B286" s="112" t="s">
        <v>251</v>
      </c>
      <c r="C286" s="182">
        <f>SUM(D286,E286,F286,G286,H286,I286,J286,K286,L286,M286,N286,O286)</f>
        <v>0</v>
      </c>
      <c r="D286" s="113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4"/>
    </row>
    <row r="287" spans="1:15" ht="13.5" thickBot="1">
      <c r="A287" s="136" t="s">
        <v>226</v>
      </c>
      <c r="B287" s="137" t="s">
        <v>252</v>
      </c>
      <c r="C287" s="184">
        <f aca="true" t="shared" si="100" ref="C287:O287">SUM(C285:C286)</f>
        <v>135037</v>
      </c>
      <c r="D287" s="128">
        <f t="shared" si="100"/>
        <v>14852</v>
      </c>
      <c r="E287" s="129">
        <f t="shared" si="100"/>
        <v>10593</v>
      </c>
      <c r="F287" s="129">
        <f t="shared" si="100"/>
        <v>12994</v>
      </c>
      <c r="G287" s="129">
        <f t="shared" si="100"/>
        <v>10693</v>
      </c>
      <c r="H287" s="129">
        <f t="shared" si="100"/>
        <v>10894</v>
      </c>
      <c r="I287" s="129">
        <f t="shared" si="100"/>
        <v>11336</v>
      </c>
      <c r="J287" s="129">
        <f t="shared" si="100"/>
        <v>10794</v>
      </c>
      <c r="K287" s="129">
        <f t="shared" si="100"/>
        <v>10493</v>
      </c>
      <c r="L287" s="129">
        <f t="shared" si="100"/>
        <v>10794</v>
      </c>
      <c r="M287" s="129">
        <f t="shared" si="100"/>
        <v>10593</v>
      </c>
      <c r="N287" s="129">
        <f t="shared" si="100"/>
        <v>10494</v>
      </c>
      <c r="O287" s="138">
        <f t="shared" si="100"/>
        <v>10507</v>
      </c>
    </row>
    <row r="288" spans="1:15" ht="13.5" thickBot="1">
      <c r="A288" s="139"/>
      <c r="B288" s="140" t="s">
        <v>253</v>
      </c>
      <c r="C288" s="187"/>
      <c r="D288" s="141"/>
      <c r="E288" s="142"/>
      <c r="F288" s="142"/>
      <c r="G288" s="142"/>
      <c r="H288" s="142"/>
      <c r="I288" s="142"/>
      <c r="J288" s="142"/>
      <c r="K288" s="142"/>
      <c r="L288" s="142"/>
      <c r="M288" s="142"/>
      <c r="N288" s="142"/>
      <c r="O288" s="174"/>
    </row>
    <row r="289" spans="1:15" ht="12.75">
      <c r="A289" s="150"/>
      <c r="B289" s="150"/>
      <c r="C289" s="150"/>
      <c r="D289" s="150"/>
      <c r="E289" s="150"/>
      <c r="F289" s="150"/>
      <c r="G289" s="150"/>
      <c r="H289" s="150"/>
      <c r="I289" s="150"/>
      <c r="J289" s="150"/>
      <c r="K289" s="150"/>
      <c r="L289" s="150"/>
      <c r="M289" s="150"/>
      <c r="N289" s="150"/>
      <c r="O289" s="150"/>
    </row>
    <row r="290" spans="1:15" ht="12.75">
      <c r="A290" s="204" t="s">
        <v>261</v>
      </c>
      <c r="B290" s="204"/>
      <c r="C290" s="204"/>
      <c r="D290" s="204"/>
      <c r="E290" s="204"/>
      <c r="F290" s="203"/>
      <c r="G290" s="203"/>
      <c r="H290" s="203"/>
      <c r="I290" s="203"/>
      <c r="J290" s="203"/>
      <c r="K290" s="203"/>
      <c r="L290" s="95"/>
      <c r="M290" s="95"/>
      <c r="N290" s="95"/>
      <c r="O290" s="96" t="s">
        <v>270</v>
      </c>
    </row>
    <row r="291" spans="1:15" ht="20.25" customHeight="1">
      <c r="A291" s="203" t="s">
        <v>184</v>
      </c>
      <c r="B291" s="203"/>
      <c r="C291" s="203"/>
      <c r="D291" s="203"/>
      <c r="E291" s="203"/>
      <c r="F291" s="203"/>
      <c r="G291" s="203"/>
      <c r="H291" s="203"/>
      <c r="I291" s="203"/>
      <c r="J291" s="203"/>
      <c r="K291" s="203"/>
      <c r="L291" s="203"/>
      <c r="M291" s="203"/>
      <c r="N291" s="203"/>
      <c r="O291" s="203"/>
    </row>
    <row r="292" spans="1:15" ht="15" thickBot="1">
      <c r="A292" s="97"/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9" t="s">
        <v>186</v>
      </c>
    </row>
    <row r="293" spans="1:15" ht="12.75">
      <c r="A293" s="205"/>
      <c r="B293" s="207" t="s">
        <v>187</v>
      </c>
      <c r="C293" s="209" t="s">
        <v>188</v>
      </c>
      <c r="D293" s="162" t="s">
        <v>189</v>
      </c>
      <c r="E293" s="153" t="s">
        <v>190</v>
      </c>
      <c r="F293" s="153" t="s">
        <v>191</v>
      </c>
      <c r="G293" s="153" t="s">
        <v>192</v>
      </c>
      <c r="H293" s="153" t="s">
        <v>193</v>
      </c>
      <c r="I293" s="153" t="s">
        <v>194</v>
      </c>
      <c r="J293" s="153" t="s">
        <v>195</v>
      </c>
      <c r="K293" s="153" t="s">
        <v>196</v>
      </c>
      <c r="L293" s="153" t="s">
        <v>197</v>
      </c>
      <c r="M293" s="153" t="s">
        <v>198</v>
      </c>
      <c r="N293" s="153" t="s">
        <v>199</v>
      </c>
      <c r="O293" s="163" t="s">
        <v>200</v>
      </c>
    </row>
    <row r="294" spans="1:15" ht="12.75">
      <c r="A294" s="206"/>
      <c r="B294" s="208"/>
      <c r="C294" s="210"/>
      <c r="D294" s="100" t="s">
        <v>201</v>
      </c>
      <c r="E294" s="101" t="s">
        <v>201</v>
      </c>
      <c r="F294" s="101" t="s">
        <v>201</v>
      </c>
      <c r="G294" s="101" t="s">
        <v>201</v>
      </c>
      <c r="H294" s="101" t="s">
        <v>201</v>
      </c>
      <c r="I294" s="101" t="s">
        <v>201</v>
      </c>
      <c r="J294" s="101" t="s">
        <v>201</v>
      </c>
      <c r="K294" s="101" t="s">
        <v>201</v>
      </c>
      <c r="L294" s="101" t="s">
        <v>201</v>
      </c>
      <c r="M294" s="101" t="s">
        <v>201</v>
      </c>
      <c r="N294" s="101" t="s">
        <v>201</v>
      </c>
      <c r="O294" s="144" t="s">
        <v>201</v>
      </c>
    </row>
    <row r="295" spans="1:15" ht="12.75">
      <c r="A295" s="102" t="s">
        <v>202</v>
      </c>
      <c r="B295" s="103" t="s">
        <v>203</v>
      </c>
      <c r="C295" s="180">
        <f aca="true" t="shared" si="101" ref="C295:C303">SUM(D295,E295,F295,G295,H295,I295,J295,K295,L295,M295,N295,O295)</f>
        <v>0</v>
      </c>
      <c r="D295" s="104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5"/>
    </row>
    <row r="296" spans="1:15" ht="12.75">
      <c r="A296" s="107" t="s">
        <v>204</v>
      </c>
      <c r="B296" s="108" t="s">
        <v>205</v>
      </c>
      <c r="C296" s="181">
        <f t="shared" si="101"/>
        <v>0</v>
      </c>
      <c r="D296" s="104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5"/>
    </row>
    <row r="297" spans="1:15" ht="12.75">
      <c r="A297" s="107" t="s">
        <v>206</v>
      </c>
      <c r="B297" s="108" t="s">
        <v>207</v>
      </c>
      <c r="C297" s="181">
        <f t="shared" si="101"/>
        <v>146491</v>
      </c>
      <c r="D297" s="104">
        <f>3500-1177</f>
        <v>2323</v>
      </c>
      <c r="E297" s="106">
        <f>5000+1177</f>
        <v>6177</v>
      </c>
      <c r="F297" s="106">
        <v>9000</v>
      </c>
      <c r="G297" s="106">
        <f>15000-237</f>
        <v>14763</v>
      </c>
      <c r="H297" s="106">
        <f>19000-1460</f>
        <v>17540</v>
      </c>
      <c r="I297" s="106">
        <f>25000+714</f>
        <v>25714</v>
      </c>
      <c r="J297" s="106">
        <f>22500-1560</f>
        <v>20940</v>
      </c>
      <c r="K297" s="106">
        <f>18000+1140</f>
        <v>19140</v>
      </c>
      <c r="L297" s="106">
        <f>13991-3362</f>
        <v>10629</v>
      </c>
      <c r="M297" s="106">
        <f>9000-1745</f>
        <v>7255</v>
      </c>
      <c r="N297" s="106">
        <f>4000+3155</f>
        <v>7155</v>
      </c>
      <c r="O297" s="105">
        <f>2500+3355</f>
        <v>5855</v>
      </c>
    </row>
    <row r="298" spans="1:15" ht="12.75">
      <c r="A298" s="107" t="s">
        <v>208</v>
      </c>
      <c r="B298" s="108" t="s">
        <v>209</v>
      </c>
      <c r="C298" s="181">
        <f t="shared" si="101"/>
        <v>900</v>
      </c>
      <c r="D298" s="104"/>
      <c r="E298" s="106">
        <v>100</v>
      </c>
      <c r="F298" s="106"/>
      <c r="G298" s="106"/>
      <c r="H298" s="106">
        <v>100</v>
      </c>
      <c r="I298" s="106">
        <v>100</v>
      </c>
      <c r="J298" s="106">
        <v>200</v>
      </c>
      <c r="K298" s="106">
        <v>200</v>
      </c>
      <c r="L298" s="106">
        <v>100</v>
      </c>
      <c r="M298" s="106"/>
      <c r="N298" s="106">
        <v>100</v>
      </c>
      <c r="O298" s="105"/>
    </row>
    <row r="299" spans="1:15" ht="12.75">
      <c r="A299" s="111" t="s">
        <v>210</v>
      </c>
      <c r="B299" s="112" t="s">
        <v>211</v>
      </c>
      <c r="C299" s="182">
        <f t="shared" si="101"/>
        <v>147391</v>
      </c>
      <c r="D299" s="113">
        <f aca="true" t="shared" si="102" ref="D299:O299">SUM(D295:D298)</f>
        <v>2323</v>
      </c>
      <c r="E299" s="115">
        <f t="shared" si="102"/>
        <v>6277</v>
      </c>
      <c r="F299" s="115">
        <f t="shared" si="102"/>
        <v>9000</v>
      </c>
      <c r="G299" s="115">
        <f t="shared" si="102"/>
        <v>14763</v>
      </c>
      <c r="H299" s="115">
        <f t="shared" si="102"/>
        <v>17640</v>
      </c>
      <c r="I299" s="115">
        <f t="shared" si="102"/>
        <v>25814</v>
      </c>
      <c r="J299" s="115">
        <f t="shared" si="102"/>
        <v>21140</v>
      </c>
      <c r="K299" s="115">
        <f t="shared" si="102"/>
        <v>19340</v>
      </c>
      <c r="L299" s="115">
        <f t="shared" si="102"/>
        <v>10729</v>
      </c>
      <c r="M299" s="115">
        <f t="shared" si="102"/>
        <v>7255</v>
      </c>
      <c r="N299" s="115">
        <f t="shared" si="102"/>
        <v>7255</v>
      </c>
      <c r="O299" s="114">
        <f t="shared" si="102"/>
        <v>5855</v>
      </c>
    </row>
    <row r="300" spans="1:15" ht="12.75">
      <c r="A300" s="107" t="s">
        <v>212</v>
      </c>
      <c r="B300" s="108" t="s">
        <v>213</v>
      </c>
      <c r="C300" s="181">
        <f t="shared" si="101"/>
        <v>0</v>
      </c>
      <c r="D300" s="104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5"/>
    </row>
    <row r="301" spans="1:15" ht="12.75">
      <c r="A301" s="116" t="s">
        <v>214</v>
      </c>
      <c r="B301" s="117" t="s">
        <v>215</v>
      </c>
      <c r="C301" s="181">
        <f t="shared" si="101"/>
        <v>0</v>
      </c>
      <c r="D301" s="104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5"/>
    </row>
    <row r="302" spans="1:15" ht="12.75">
      <c r="A302" s="116" t="s">
        <v>216</v>
      </c>
      <c r="B302" s="117" t="s">
        <v>217</v>
      </c>
      <c r="C302" s="181">
        <f t="shared" si="101"/>
        <v>0</v>
      </c>
      <c r="D302" s="104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5"/>
    </row>
    <row r="303" spans="1:15" ht="12.75">
      <c r="A303" s="111" t="s">
        <v>218</v>
      </c>
      <c r="B303" s="112" t="s">
        <v>219</v>
      </c>
      <c r="C303" s="182">
        <f t="shared" si="101"/>
        <v>0</v>
      </c>
      <c r="D303" s="113">
        <f aca="true" t="shared" si="103" ref="D303:O303">SUM(D300:D302)</f>
        <v>0</v>
      </c>
      <c r="E303" s="115">
        <f t="shared" si="103"/>
        <v>0</v>
      </c>
      <c r="F303" s="115">
        <f t="shared" si="103"/>
        <v>0</v>
      </c>
      <c r="G303" s="115">
        <f t="shared" si="103"/>
        <v>0</v>
      </c>
      <c r="H303" s="115">
        <f t="shared" si="103"/>
        <v>0</v>
      </c>
      <c r="I303" s="115">
        <f t="shared" si="103"/>
        <v>0</v>
      </c>
      <c r="J303" s="115">
        <f t="shared" si="103"/>
        <v>0</v>
      </c>
      <c r="K303" s="115">
        <f t="shared" si="103"/>
        <v>0</v>
      </c>
      <c r="L303" s="115">
        <f t="shared" si="103"/>
        <v>0</v>
      </c>
      <c r="M303" s="115">
        <f t="shared" si="103"/>
        <v>0</v>
      </c>
      <c r="N303" s="115">
        <f t="shared" si="103"/>
        <v>0</v>
      </c>
      <c r="O303" s="114">
        <f t="shared" si="103"/>
        <v>0</v>
      </c>
    </row>
    <row r="304" spans="1:15" ht="12.75">
      <c r="A304" s="118" t="s">
        <v>220</v>
      </c>
      <c r="B304" s="119" t="s">
        <v>221</v>
      </c>
      <c r="C304" s="182">
        <f>SUM(C303,C299)</f>
        <v>147391</v>
      </c>
      <c r="D304" s="113">
        <f aca="true" t="shared" si="104" ref="D304:O304">SUM(D303,D299)</f>
        <v>2323</v>
      </c>
      <c r="E304" s="115">
        <f t="shared" si="104"/>
        <v>6277</v>
      </c>
      <c r="F304" s="115">
        <f t="shared" si="104"/>
        <v>9000</v>
      </c>
      <c r="G304" s="115">
        <f t="shared" si="104"/>
        <v>14763</v>
      </c>
      <c r="H304" s="115">
        <f t="shared" si="104"/>
        <v>17640</v>
      </c>
      <c r="I304" s="115">
        <f t="shared" si="104"/>
        <v>25814</v>
      </c>
      <c r="J304" s="115">
        <f t="shared" si="104"/>
        <v>21140</v>
      </c>
      <c r="K304" s="115">
        <f t="shared" si="104"/>
        <v>19340</v>
      </c>
      <c r="L304" s="115">
        <f t="shared" si="104"/>
        <v>10729</v>
      </c>
      <c r="M304" s="115">
        <f t="shared" si="104"/>
        <v>7255</v>
      </c>
      <c r="N304" s="115">
        <f t="shared" si="104"/>
        <v>7255</v>
      </c>
      <c r="O304" s="114">
        <f t="shared" si="104"/>
        <v>5855</v>
      </c>
    </row>
    <row r="305" spans="1:15" ht="12.75">
      <c r="A305" s="118" t="s">
        <v>222</v>
      </c>
      <c r="B305" s="119" t="s">
        <v>223</v>
      </c>
      <c r="C305" s="182">
        <f>SUM(D305,E305,F305,G305,H305,I305,J305,K305,L305,M305,N305,O305)</f>
        <v>3472</v>
      </c>
      <c r="D305" s="175">
        <v>3472</v>
      </c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45"/>
    </row>
    <row r="306" spans="1:15" ht="13.5" thickBot="1">
      <c r="A306" s="121" t="s">
        <v>224</v>
      </c>
      <c r="B306" s="122" t="s">
        <v>225</v>
      </c>
      <c r="C306" s="183">
        <f>SUM(D306,E306,F306,G306,H306,I306,J306,K306,L306,M306,N306,O306)</f>
        <v>3472</v>
      </c>
      <c r="D306" s="176">
        <v>3472</v>
      </c>
      <c r="E306" s="177"/>
      <c r="F306" s="177"/>
      <c r="G306" s="177"/>
      <c r="H306" s="177"/>
      <c r="I306" s="177"/>
      <c r="J306" s="177"/>
      <c r="K306" s="177"/>
      <c r="L306" s="177"/>
      <c r="M306" s="177"/>
      <c r="N306" s="177"/>
      <c r="O306" s="146"/>
    </row>
    <row r="307" spans="1:15" ht="13.5" thickBot="1">
      <c r="A307" s="126" t="s">
        <v>226</v>
      </c>
      <c r="B307" s="127" t="s">
        <v>227</v>
      </c>
      <c r="C307" s="184">
        <f>SUM(C304:C305)</f>
        <v>150863</v>
      </c>
      <c r="D307" s="128">
        <f aca="true" t="shared" si="105" ref="D307:O307">SUM(D304:D305)</f>
        <v>5795</v>
      </c>
      <c r="E307" s="129">
        <f t="shared" si="105"/>
        <v>6277</v>
      </c>
      <c r="F307" s="129">
        <f t="shared" si="105"/>
        <v>9000</v>
      </c>
      <c r="G307" s="129">
        <f t="shared" si="105"/>
        <v>14763</v>
      </c>
      <c r="H307" s="129">
        <f t="shared" si="105"/>
        <v>17640</v>
      </c>
      <c r="I307" s="129">
        <f t="shared" si="105"/>
        <v>25814</v>
      </c>
      <c r="J307" s="129">
        <f t="shared" si="105"/>
        <v>21140</v>
      </c>
      <c r="K307" s="129">
        <f t="shared" si="105"/>
        <v>19340</v>
      </c>
      <c r="L307" s="129">
        <f t="shared" si="105"/>
        <v>10729</v>
      </c>
      <c r="M307" s="129">
        <f t="shared" si="105"/>
        <v>7255</v>
      </c>
      <c r="N307" s="129">
        <f t="shared" si="105"/>
        <v>7255</v>
      </c>
      <c r="O307" s="138">
        <f t="shared" si="105"/>
        <v>5855</v>
      </c>
    </row>
    <row r="308" spans="1:15" ht="12.75">
      <c r="A308" s="130"/>
      <c r="B308" s="131" t="s">
        <v>228</v>
      </c>
      <c r="C308" s="185" t="s">
        <v>188</v>
      </c>
      <c r="D308" s="151"/>
      <c r="E308" s="152"/>
      <c r="F308" s="152"/>
      <c r="G308" s="152"/>
      <c r="H308" s="152"/>
      <c r="I308" s="152"/>
      <c r="J308" s="152"/>
      <c r="K308" s="152"/>
      <c r="L308" s="152"/>
      <c r="M308" s="152"/>
      <c r="N308" s="152"/>
      <c r="O308" s="172"/>
    </row>
    <row r="309" spans="1:15" ht="12.75">
      <c r="A309" s="102" t="s">
        <v>229</v>
      </c>
      <c r="B309" s="103" t="s">
        <v>230</v>
      </c>
      <c r="C309" s="181">
        <f aca="true" t="shared" si="106" ref="C309:C320">SUM(D309,E309,F309,G309,H309,I309,J309,K309,L309,M309,N309,O309)</f>
        <v>32268</v>
      </c>
      <c r="D309" s="104">
        <v>2200</v>
      </c>
      <c r="E309" s="106">
        <v>2200</v>
      </c>
      <c r="F309" s="106">
        <v>2200</v>
      </c>
      <c r="G309" s="106">
        <v>2723</v>
      </c>
      <c r="H309" s="106">
        <v>3255</v>
      </c>
      <c r="I309" s="106">
        <v>3255</v>
      </c>
      <c r="J309" s="106">
        <v>3255</v>
      </c>
      <c r="K309" s="106">
        <v>3255</v>
      </c>
      <c r="L309" s="106">
        <v>2725</v>
      </c>
      <c r="M309" s="106">
        <v>2400</v>
      </c>
      <c r="N309" s="106">
        <v>2400</v>
      </c>
      <c r="O309" s="105">
        <v>2400</v>
      </c>
    </row>
    <row r="310" spans="1:15" ht="12.75">
      <c r="A310" s="107" t="s">
        <v>231</v>
      </c>
      <c r="B310" s="108" t="s">
        <v>232</v>
      </c>
      <c r="C310" s="181">
        <f t="shared" si="106"/>
        <v>8875</v>
      </c>
      <c r="D310" s="104">
        <v>595</v>
      </c>
      <c r="E310" s="106">
        <v>595</v>
      </c>
      <c r="F310" s="106">
        <v>595</v>
      </c>
      <c r="G310" s="106">
        <v>790</v>
      </c>
      <c r="H310" s="106">
        <v>885</v>
      </c>
      <c r="I310" s="106">
        <v>885</v>
      </c>
      <c r="J310" s="106">
        <v>885</v>
      </c>
      <c r="K310" s="106">
        <v>885</v>
      </c>
      <c r="L310" s="106">
        <v>795</v>
      </c>
      <c r="M310" s="106">
        <v>655</v>
      </c>
      <c r="N310" s="106">
        <v>655</v>
      </c>
      <c r="O310" s="105">
        <v>655</v>
      </c>
    </row>
    <row r="311" spans="1:15" ht="12.75">
      <c r="A311" s="107" t="s">
        <v>233</v>
      </c>
      <c r="B311" s="108" t="s">
        <v>234</v>
      </c>
      <c r="C311" s="181">
        <f t="shared" si="106"/>
        <v>58545</v>
      </c>
      <c r="D311" s="104">
        <v>3000</v>
      </c>
      <c r="E311" s="106">
        <v>3482</v>
      </c>
      <c r="F311" s="106">
        <v>4205</v>
      </c>
      <c r="G311" s="106">
        <v>6000</v>
      </c>
      <c r="H311" s="106">
        <v>7000</v>
      </c>
      <c r="I311" s="106">
        <v>7258</v>
      </c>
      <c r="J311" s="106">
        <v>7000</v>
      </c>
      <c r="K311" s="106">
        <v>5200</v>
      </c>
      <c r="L311" s="106">
        <v>4200</v>
      </c>
      <c r="M311" s="106">
        <v>4200</v>
      </c>
      <c r="N311" s="106">
        <v>4200</v>
      </c>
      <c r="O311" s="105">
        <v>2800</v>
      </c>
    </row>
    <row r="312" spans="1:15" ht="12.75">
      <c r="A312" s="107" t="s">
        <v>235</v>
      </c>
      <c r="B312" s="108" t="s">
        <v>236</v>
      </c>
      <c r="C312" s="181">
        <f t="shared" si="106"/>
        <v>0</v>
      </c>
      <c r="D312" s="104"/>
      <c r="E312" s="106"/>
      <c r="F312" s="106"/>
      <c r="G312" s="106"/>
      <c r="H312" s="106"/>
      <c r="I312" s="106"/>
      <c r="J312" s="106"/>
      <c r="K312" s="106"/>
      <c r="L312" s="106"/>
      <c r="M312" s="106"/>
      <c r="N312" s="106"/>
      <c r="O312" s="105"/>
    </row>
    <row r="313" spans="1:15" ht="12.75">
      <c r="A313" s="107" t="s">
        <v>237</v>
      </c>
      <c r="B313" s="108" t="s">
        <v>238</v>
      </c>
      <c r="C313" s="181">
        <f t="shared" si="106"/>
        <v>36009</v>
      </c>
      <c r="D313" s="104"/>
      <c r="E313" s="106"/>
      <c r="F313" s="106"/>
      <c r="G313" s="106"/>
      <c r="H313" s="106"/>
      <c r="I313" s="106">
        <v>13000</v>
      </c>
      <c r="J313" s="106">
        <v>10000</v>
      </c>
      <c r="K313" s="106">
        <v>10000</v>
      </c>
      <c r="L313" s="106">
        <v>3009</v>
      </c>
      <c r="M313" s="106"/>
      <c r="N313" s="106"/>
      <c r="O313" s="105"/>
    </row>
    <row r="314" spans="1:15" ht="12.75">
      <c r="A314" s="121"/>
      <c r="B314" s="122" t="s">
        <v>239</v>
      </c>
      <c r="C314" s="186">
        <f t="shared" si="106"/>
        <v>0</v>
      </c>
      <c r="D314" s="178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47"/>
    </row>
    <row r="315" spans="1:15" ht="12.75">
      <c r="A315" s="132"/>
      <c r="B315" s="133" t="s">
        <v>240</v>
      </c>
      <c r="C315" s="186">
        <f t="shared" si="106"/>
        <v>0</v>
      </c>
      <c r="D315" s="178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47"/>
    </row>
    <row r="316" spans="1:15" ht="12.75">
      <c r="A316" s="111" t="s">
        <v>210</v>
      </c>
      <c r="B316" s="112" t="s">
        <v>241</v>
      </c>
      <c r="C316" s="182">
        <f t="shared" si="106"/>
        <v>135697</v>
      </c>
      <c r="D316" s="113">
        <f aca="true" t="shared" si="107" ref="D316:O316">SUM(D309:D313)</f>
        <v>5795</v>
      </c>
      <c r="E316" s="115">
        <f t="shared" si="107"/>
        <v>6277</v>
      </c>
      <c r="F316" s="115">
        <f t="shared" si="107"/>
        <v>7000</v>
      </c>
      <c r="G316" s="115">
        <f t="shared" si="107"/>
        <v>9513</v>
      </c>
      <c r="H316" s="115">
        <f t="shared" si="107"/>
        <v>11140</v>
      </c>
      <c r="I316" s="115">
        <f t="shared" si="107"/>
        <v>24398</v>
      </c>
      <c r="J316" s="115">
        <f t="shared" si="107"/>
        <v>21140</v>
      </c>
      <c r="K316" s="115">
        <f t="shared" si="107"/>
        <v>19340</v>
      </c>
      <c r="L316" s="115">
        <f t="shared" si="107"/>
        <v>10729</v>
      </c>
      <c r="M316" s="115">
        <f t="shared" si="107"/>
        <v>7255</v>
      </c>
      <c r="N316" s="115">
        <f t="shared" si="107"/>
        <v>7255</v>
      </c>
      <c r="O316" s="114">
        <f t="shared" si="107"/>
        <v>5855</v>
      </c>
    </row>
    <row r="317" spans="1:15" ht="12.75">
      <c r="A317" s="107" t="s">
        <v>242</v>
      </c>
      <c r="B317" s="108" t="s">
        <v>243</v>
      </c>
      <c r="C317" s="181">
        <f t="shared" si="106"/>
        <v>15166</v>
      </c>
      <c r="D317" s="104"/>
      <c r="E317" s="106"/>
      <c r="F317" s="106">
        <v>2000</v>
      </c>
      <c r="G317" s="106">
        <v>5250</v>
      </c>
      <c r="H317" s="106">
        <v>6500</v>
      </c>
      <c r="I317" s="106">
        <v>1416</v>
      </c>
      <c r="J317" s="106"/>
      <c r="K317" s="106"/>
      <c r="L317" s="106"/>
      <c r="M317" s="106"/>
      <c r="N317" s="106"/>
      <c r="O317" s="105"/>
    </row>
    <row r="318" spans="1:15" ht="12.75">
      <c r="A318" s="107" t="s">
        <v>244</v>
      </c>
      <c r="B318" s="108" t="s">
        <v>245</v>
      </c>
      <c r="C318" s="181">
        <f t="shared" si="106"/>
        <v>0</v>
      </c>
      <c r="D318" s="104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5"/>
    </row>
    <row r="319" spans="1:15" ht="12.75">
      <c r="A319" s="134" t="s">
        <v>246</v>
      </c>
      <c r="B319" s="135" t="s">
        <v>247</v>
      </c>
      <c r="C319" s="181">
        <f t="shared" si="106"/>
        <v>0</v>
      </c>
      <c r="D319" s="104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5"/>
    </row>
    <row r="320" spans="1:15" ht="12.75">
      <c r="A320" s="111" t="s">
        <v>218</v>
      </c>
      <c r="B320" s="112" t="s">
        <v>248</v>
      </c>
      <c r="C320" s="182">
        <f t="shared" si="106"/>
        <v>15166</v>
      </c>
      <c r="D320" s="113">
        <f aca="true" t="shared" si="108" ref="D320:O320">SUM(D317:D319)</f>
        <v>0</v>
      </c>
      <c r="E320" s="115">
        <f t="shared" si="108"/>
        <v>0</v>
      </c>
      <c r="F320" s="115">
        <f t="shared" si="108"/>
        <v>2000</v>
      </c>
      <c r="G320" s="115">
        <f t="shared" si="108"/>
        <v>5250</v>
      </c>
      <c r="H320" s="115">
        <f t="shared" si="108"/>
        <v>6500</v>
      </c>
      <c r="I320" s="115">
        <f t="shared" si="108"/>
        <v>1416</v>
      </c>
      <c r="J320" s="115">
        <f t="shared" si="108"/>
        <v>0</v>
      </c>
      <c r="K320" s="115">
        <f t="shared" si="108"/>
        <v>0</v>
      </c>
      <c r="L320" s="115">
        <f t="shared" si="108"/>
        <v>0</v>
      </c>
      <c r="M320" s="115">
        <f t="shared" si="108"/>
        <v>0</v>
      </c>
      <c r="N320" s="115">
        <f t="shared" si="108"/>
        <v>0</v>
      </c>
      <c r="O320" s="114">
        <f t="shared" si="108"/>
        <v>0</v>
      </c>
    </row>
    <row r="321" spans="1:15" ht="12.75">
      <c r="A321" s="111" t="s">
        <v>220</v>
      </c>
      <c r="B321" s="112" t="s">
        <v>249</v>
      </c>
      <c r="C321" s="182">
        <f>SUM(C320,C316)</f>
        <v>150863</v>
      </c>
      <c r="D321" s="113">
        <f aca="true" t="shared" si="109" ref="D321:O321">SUM(D320,D316)</f>
        <v>5795</v>
      </c>
      <c r="E321" s="115">
        <f t="shared" si="109"/>
        <v>6277</v>
      </c>
      <c r="F321" s="115">
        <f t="shared" si="109"/>
        <v>9000</v>
      </c>
      <c r="G321" s="115">
        <f t="shared" si="109"/>
        <v>14763</v>
      </c>
      <c r="H321" s="115">
        <f t="shared" si="109"/>
        <v>17640</v>
      </c>
      <c r="I321" s="115">
        <f t="shared" si="109"/>
        <v>25814</v>
      </c>
      <c r="J321" s="115">
        <f t="shared" si="109"/>
        <v>21140</v>
      </c>
      <c r="K321" s="115">
        <f t="shared" si="109"/>
        <v>19340</v>
      </c>
      <c r="L321" s="115">
        <f t="shared" si="109"/>
        <v>10729</v>
      </c>
      <c r="M321" s="115">
        <f t="shared" si="109"/>
        <v>7255</v>
      </c>
      <c r="N321" s="115">
        <f t="shared" si="109"/>
        <v>7255</v>
      </c>
      <c r="O321" s="114">
        <f t="shared" si="109"/>
        <v>5855</v>
      </c>
    </row>
    <row r="322" spans="1:15" ht="13.5" thickBot="1">
      <c r="A322" s="111" t="s">
        <v>250</v>
      </c>
      <c r="B322" s="112" t="s">
        <v>251</v>
      </c>
      <c r="C322" s="182">
        <f>SUM(D322,E322,F322,G322,H322,I322,J322,K322,L322,M322,N322,O322)</f>
        <v>0</v>
      </c>
      <c r="D322" s="113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4"/>
    </row>
    <row r="323" spans="1:15" ht="13.5" thickBot="1">
      <c r="A323" s="136" t="s">
        <v>226</v>
      </c>
      <c r="B323" s="137" t="s">
        <v>252</v>
      </c>
      <c r="C323" s="184">
        <f aca="true" t="shared" si="110" ref="C323:O323">SUM(C321:C322)</f>
        <v>150863</v>
      </c>
      <c r="D323" s="128">
        <f t="shared" si="110"/>
        <v>5795</v>
      </c>
      <c r="E323" s="129">
        <f t="shared" si="110"/>
        <v>6277</v>
      </c>
      <c r="F323" s="129">
        <f t="shared" si="110"/>
        <v>9000</v>
      </c>
      <c r="G323" s="129">
        <f t="shared" si="110"/>
        <v>14763</v>
      </c>
      <c r="H323" s="129">
        <f t="shared" si="110"/>
        <v>17640</v>
      </c>
      <c r="I323" s="129">
        <f t="shared" si="110"/>
        <v>25814</v>
      </c>
      <c r="J323" s="129">
        <f t="shared" si="110"/>
        <v>21140</v>
      </c>
      <c r="K323" s="129">
        <f t="shared" si="110"/>
        <v>19340</v>
      </c>
      <c r="L323" s="129">
        <f t="shared" si="110"/>
        <v>10729</v>
      </c>
      <c r="M323" s="129">
        <f t="shared" si="110"/>
        <v>7255</v>
      </c>
      <c r="N323" s="129">
        <f t="shared" si="110"/>
        <v>7255</v>
      </c>
      <c r="O323" s="138">
        <f t="shared" si="110"/>
        <v>5855</v>
      </c>
    </row>
    <row r="324" spans="1:15" ht="13.5" thickBot="1">
      <c r="A324" s="139"/>
      <c r="B324" s="140" t="s">
        <v>253</v>
      </c>
      <c r="C324" s="187"/>
      <c r="D324" s="141"/>
      <c r="E324" s="142"/>
      <c r="F324" s="142"/>
      <c r="G324" s="142"/>
      <c r="H324" s="142"/>
      <c r="I324" s="142"/>
      <c r="J324" s="142"/>
      <c r="K324" s="142"/>
      <c r="L324" s="142"/>
      <c r="M324" s="142"/>
      <c r="N324" s="142"/>
      <c r="O324" s="174"/>
    </row>
    <row r="325" spans="1:15" ht="14.25">
      <c r="A325" s="149"/>
      <c r="B325" s="149"/>
      <c r="C325" s="149"/>
      <c r="D325" s="149"/>
      <c r="E325" s="149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</row>
    <row r="326" spans="1:15" ht="12.75">
      <c r="A326" s="204" t="s">
        <v>262</v>
      </c>
      <c r="B326" s="204"/>
      <c r="C326" s="204"/>
      <c r="D326" s="204"/>
      <c r="E326" s="204"/>
      <c r="F326" s="203"/>
      <c r="G326" s="203"/>
      <c r="H326" s="203"/>
      <c r="I326" s="203"/>
      <c r="J326" s="203"/>
      <c r="K326" s="203"/>
      <c r="L326" s="95"/>
      <c r="M326" s="95"/>
      <c r="N326" s="95"/>
      <c r="O326" s="96" t="s">
        <v>271</v>
      </c>
    </row>
    <row r="327" spans="1:15" ht="20.25" customHeight="1">
      <c r="A327" s="203" t="s">
        <v>184</v>
      </c>
      <c r="B327" s="203"/>
      <c r="C327" s="203"/>
      <c r="D327" s="203"/>
      <c r="E327" s="203"/>
      <c r="F327" s="203"/>
      <c r="G327" s="203"/>
      <c r="H327" s="203"/>
      <c r="I327" s="203"/>
      <c r="J327" s="203"/>
      <c r="K327" s="203"/>
      <c r="L327" s="203"/>
      <c r="M327" s="203"/>
      <c r="N327" s="203"/>
      <c r="O327" s="203"/>
    </row>
    <row r="328" spans="1:15" ht="15" thickBot="1">
      <c r="A328" s="97"/>
      <c r="B328" s="97"/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9" t="s">
        <v>186</v>
      </c>
    </row>
    <row r="329" spans="1:15" ht="12.75">
      <c r="A329" s="205"/>
      <c r="B329" s="207" t="s">
        <v>187</v>
      </c>
      <c r="C329" s="209" t="s">
        <v>188</v>
      </c>
      <c r="D329" s="162" t="s">
        <v>189</v>
      </c>
      <c r="E329" s="153" t="s">
        <v>190</v>
      </c>
      <c r="F329" s="153" t="s">
        <v>191</v>
      </c>
      <c r="G329" s="153" t="s">
        <v>192</v>
      </c>
      <c r="H329" s="153" t="s">
        <v>193</v>
      </c>
      <c r="I329" s="153" t="s">
        <v>194</v>
      </c>
      <c r="J329" s="153" t="s">
        <v>195</v>
      </c>
      <c r="K329" s="153" t="s">
        <v>196</v>
      </c>
      <c r="L329" s="153" t="s">
        <v>197</v>
      </c>
      <c r="M329" s="153" t="s">
        <v>198</v>
      </c>
      <c r="N329" s="153" t="s">
        <v>199</v>
      </c>
      <c r="O329" s="163" t="s">
        <v>200</v>
      </c>
    </row>
    <row r="330" spans="1:15" ht="12.75">
      <c r="A330" s="206"/>
      <c r="B330" s="208"/>
      <c r="C330" s="210"/>
      <c r="D330" s="100" t="s">
        <v>201</v>
      </c>
      <c r="E330" s="101" t="s">
        <v>201</v>
      </c>
      <c r="F330" s="101" t="s">
        <v>201</v>
      </c>
      <c r="G330" s="101" t="s">
        <v>201</v>
      </c>
      <c r="H330" s="101" t="s">
        <v>201</v>
      </c>
      <c r="I330" s="101" t="s">
        <v>201</v>
      </c>
      <c r="J330" s="101" t="s">
        <v>201</v>
      </c>
      <c r="K330" s="101" t="s">
        <v>201</v>
      </c>
      <c r="L330" s="101" t="s">
        <v>201</v>
      </c>
      <c r="M330" s="101" t="s">
        <v>201</v>
      </c>
      <c r="N330" s="101" t="s">
        <v>201</v>
      </c>
      <c r="O330" s="144" t="s">
        <v>201</v>
      </c>
    </row>
    <row r="331" spans="1:15" ht="12.75">
      <c r="A331" s="102" t="s">
        <v>202</v>
      </c>
      <c r="B331" s="103" t="s">
        <v>203</v>
      </c>
      <c r="C331" s="180">
        <f aca="true" t="shared" si="111" ref="C331:C339">SUM(D331,E331,F331,G331,H331,I331,J331,K331,L331,M331,N331,O331)</f>
        <v>1237</v>
      </c>
      <c r="D331" s="104">
        <v>103</v>
      </c>
      <c r="E331" s="106">
        <v>103</v>
      </c>
      <c r="F331" s="106">
        <v>103</v>
      </c>
      <c r="G331" s="106">
        <v>103</v>
      </c>
      <c r="H331" s="106">
        <v>103</v>
      </c>
      <c r="I331" s="106">
        <v>104</v>
      </c>
      <c r="J331" s="106">
        <v>103</v>
      </c>
      <c r="K331" s="106">
        <v>103</v>
      </c>
      <c r="L331" s="106">
        <v>103</v>
      </c>
      <c r="M331" s="106">
        <v>103</v>
      </c>
      <c r="N331" s="106">
        <v>103</v>
      </c>
      <c r="O331" s="105">
        <v>103</v>
      </c>
    </row>
    <row r="332" spans="1:15" ht="12.75">
      <c r="A332" s="107" t="s">
        <v>204</v>
      </c>
      <c r="B332" s="108" t="s">
        <v>205</v>
      </c>
      <c r="C332" s="181">
        <f t="shared" si="111"/>
        <v>0</v>
      </c>
      <c r="D332" s="104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5"/>
    </row>
    <row r="333" spans="1:15" ht="12.75">
      <c r="A333" s="107" t="s">
        <v>206</v>
      </c>
      <c r="B333" s="108" t="s">
        <v>207</v>
      </c>
      <c r="C333" s="181">
        <f t="shared" si="111"/>
        <v>110770</v>
      </c>
      <c r="D333" s="104">
        <v>9231</v>
      </c>
      <c r="E333" s="106">
        <v>9231</v>
      </c>
      <c r="F333" s="106">
        <v>9231</v>
      </c>
      <c r="G333" s="106">
        <v>9231</v>
      </c>
      <c r="H333" s="106">
        <v>9231</v>
      </c>
      <c r="I333" s="106">
        <v>9230</v>
      </c>
      <c r="J333" s="106">
        <v>9231</v>
      </c>
      <c r="K333" s="106">
        <v>9231</v>
      </c>
      <c r="L333" s="106">
        <v>9231</v>
      </c>
      <c r="M333" s="106">
        <v>9231</v>
      </c>
      <c r="N333" s="106">
        <v>9231</v>
      </c>
      <c r="O333" s="105">
        <v>9230</v>
      </c>
    </row>
    <row r="334" spans="1:15" ht="12.75">
      <c r="A334" s="107" t="s">
        <v>208</v>
      </c>
      <c r="B334" s="108" t="s">
        <v>209</v>
      </c>
      <c r="C334" s="181">
        <f t="shared" si="111"/>
        <v>0</v>
      </c>
      <c r="D334" s="104"/>
      <c r="E334" s="106"/>
      <c r="F334" s="106"/>
      <c r="G334" s="106"/>
      <c r="H334" s="106"/>
      <c r="I334" s="106"/>
      <c r="J334" s="106"/>
      <c r="K334" s="106"/>
      <c r="L334" s="106"/>
      <c r="M334" s="106"/>
      <c r="N334" s="106"/>
      <c r="O334" s="105"/>
    </row>
    <row r="335" spans="1:15" ht="12.75">
      <c r="A335" s="111" t="s">
        <v>210</v>
      </c>
      <c r="B335" s="112" t="s">
        <v>211</v>
      </c>
      <c r="C335" s="182">
        <f t="shared" si="111"/>
        <v>112007</v>
      </c>
      <c r="D335" s="113">
        <f aca="true" t="shared" si="112" ref="D335:O335">SUM(D331:D334)</f>
        <v>9334</v>
      </c>
      <c r="E335" s="115">
        <f t="shared" si="112"/>
        <v>9334</v>
      </c>
      <c r="F335" s="115">
        <f t="shared" si="112"/>
        <v>9334</v>
      </c>
      <c r="G335" s="115">
        <f t="shared" si="112"/>
        <v>9334</v>
      </c>
      <c r="H335" s="115">
        <f t="shared" si="112"/>
        <v>9334</v>
      </c>
      <c r="I335" s="115">
        <f t="shared" si="112"/>
        <v>9334</v>
      </c>
      <c r="J335" s="115">
        <f t="shared" si="112"/>
        <v>9334</v>
      </c>
      <c r="K335" s="115">
        <f t="shared" si="112"/>
        <v>9334</v>
      </c>
      <c r="L335" s="115">
        <f t="shared" si="112"/>
        <v>9334</v>
      </c>
      <c r="M335" s="115">
        <f t="shared" si="112"/>
        <v>9334</v>
      </c>
      <c r="N335" s="115">
        <f t="shared" si="112"/>
        <v>9334</v>
      </c>
      <c r="O335" s="114">
        <f t="shared" si="112"/>
        <v>9333</v>
      </c>
    </row>
    <row r="336" spans="1:15" ht="12.75">
      <c r="A336" s="107" t="s">
        <v>212</v>
      </c>
      <c r="B336" s="108" t="s">
        <v>213</v>
      </c>
      <c r="C336" s="181">
        <f t="shared" si="111"/>
        <v>0</v>
      </c>
      <c r="D336" s="104"/>
      <c r="E336" s="106"/>
      <c r="F336" s="106"/>
      <c r="G336" s="106"/>
      <c r="H336" s="106"/>
      <c r="I336" s="106"/>
      <c r="J336" s="106"/>
      <c r="K336" s="106"/>
      <c r="L336" s="106"/>
      <c r="M336" s="106"/>
      <c r="N336" s="106"/>
      <c r="O336" s="105"/>
    </row>
    <row r="337" spans="1:15" ht="12.75">
      <c r="A337" s="116" t="s">
        <v>214</v>
      </c>
      <c r="B337" s="117" t="s">
        <v>215</v>
      </c>
      <c r="C337" s="181">
        <f t="shared" si="111"/>
        <v>0</v>
      </c>
      <c r="D337" s="104"/>
      <c r="E337" s="106"/>
      <c r="F337" s="106"/>
      <c r="G337" s="106"/>
      <c r="H337" s="106"/>
      <c r="I337" s="106"/>
      <c r="J337" s="106"/>
      <c r="K337" s="106"/>
      <c r="L337" s="106"/>
      <c r="M337" s="106"/>
      <c r="N337" s="106"/>
      <c r="O337" s="105"/>
    </row>
    <row r="338" spans="1:15" ht="12.75">
      <c r="A338" s="116" t="s">
        <v>216</v>
      </c>
      <c r="B338" s="117" t="s">
        <v>217</v>
      </c>
      <c r="C338" s="181">
        <f t="shared" si="111"/>
        <v>0</v>
      </c>
      <c r="D338" s="104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105"/>
    </row>
    <row r="339" spans="1:15" ht="12.75">
      <c r="A339" s="111" t="s">
        <v>218</v>
      </c>
      <c r="B339" s="112" t="s">
        <v>219</v>
      </c>
      <c r="C339" s="182">
        <f t="shared" si="111"/>
        <v>0</v>
      </c>
      <c r="D339" s="113">
        <f aca="true" t="shared" si="113" ref="D339:O339">SUM(D336:D338)</f>
        <v>0</v>
      </c>
      <c r="E339" s="115">
        <f t="shared" si="113"/>
        <v>0</v>
      </c>
      <c r="F339" s="115">
        <f t="shared" si="113"/>
        <v>0</v>
      </c>
      <c r="G339" s="115">
        <f t="shared" si="113"/>
        <v>0</v>
      </c>
      <c r="H339" s="115">
        <f t="shared" si="113"/>
        <v>0</v>
      </c>
      <c r="I339" s="115">
        <f t="shared" si="113"/>
        <v>0</v>
      </c>
      <c r="J339" s="115">
        <f t="shared" si="113"/>
        <v>0</v>
      </c>
      <c r="K339" s="115">
        <f t="shared" si="113"/>
        <v>0</v>
      </c>
      <c r="L339" s="115">
        <f t="shared" si="113"/>
        <v>0</v>
      </c>
      <c r="M339" s="115">
        <f t="shared" si="113"/>
        <v>0</v>
      </c>
      <c r="N339" s="115">
        <f t="shared" si="113"/>
        <v>0</v>
      </c>
      <c r="O339" s="114">
        <f t="shared" si="113"/>
        <v>0</v>
      </c>
    </row>
    <row r="340" spans="1:15" ht="12.75">
      <c r="A340" s="118" t="s">
        <v>220</v>
      </c>
      <c r="B340" s="119" t="s">
        <v>221</v>
      </c>
      <c r="C340" s="182">
        <f>SUM(C339,C335)</f>
        <v>112007</v>
      </c>
      <c r="D340" s="113">
        <f aca="true" t="shared" si="114" ref="D340:O340">SUM(D339,D335)</f>
        <v>9334</v>
      </c>
      <c r="E340" s="115">
        <f t="shared" si="114"/>
        <v>9334</v>
      </c>
      <c r="F340" s="115">
        <f t="shared" si="114"/>
        <v>9334</v>
      </c>
      <c r="G340" s="115">
        <f t="shared" si="114"/>
        <v>9334</v>
      </c>
      <c r="H340" s="115">
        <f t="shared" si="114"/>
        <v>9334</v>
      </c>
      <c r="I340" s="115">
        <f t="shared" si="114"/>
        <v>9334</v>
      </c>
      <c r="J340" s="115">
        <f t="shared" si="114"/>
        <v>9334</v>
      </c>
      <c r="K340" s="115">
        <f t="shared" si="114"/>
        <v>9334</v>
      </c>
      <c r="L340" s="115">
        <f t="shared" si="114"/>
        <v>9334</v>
      </c>
      <c r="M340" s="115">
        <f t="shared" si="114"/>
        <v>9334</v>
      </c>
      <c r="N340" s="115">
        <f t="shared" si="114"/>
        <v>9334</v>
      </c>
      <c r="O340" s="114">
        <f t="shared" si="114"/>
        <v>9333</v>
      </c>
    </row>
    <row r="341" spans="1:15" ht="12.75">
      <c r="A341" s="118" t="s">
        <v>222</v>
      </c>
      <c r="B341" s="119" t="s">
        <v>223</v>
      </c>
      <c r="C341" s="182">
        <f>SUM(D341,E341,F341,G341,H341,I341,J341,K341,L341,M341,N341,O341)</f>
        <v>124677</v>
      </c>
      <c r="D341" s="175">
        <f>SUM(D342+8123)</f>
        <v>22806</v>
      </c>
      <c r="E341" s="120">
        <v>7838</v>
      </c>
      <c r="F341" s="120">
        <v>9108</v>
      </c>
      <c r="G341" s="120">
        <v>7838</v>
      </c>
      <c r="H341" s="120">
        <v>7838</v>
      </c>
      <c r="I341" s="120">
        <v>11499</v>
      </c>
      <c r="J341" s="120">
        <v>11499</v>
      </c>
      <c r="K341" s="120">
        <v>11499</v>
      </c>
      <c r="L341" s="120">
        <v>11229</v>
      </c>
      <c r="M341" s="120">
        <v>7838</v>
      </c>
      <c r="N341" s="120">
        <v>7838</v>
      </c>
      <c r="O341" s="145">
        <v>7847</v>
      </c>
    </row>
    <row r="342" spans="1:15" ht="13.5" thickBot="1">
      <c r="A342" s="121" t="s">
        <v>224</v>
      </c>
      <c r="B342" s="122" t="s">
        <v>225</v>
      </c>
      <c r="C342" s="183">
        <f>SUM(D342,E342,F342,G342,H342,I342,J342,K342,L342,M342,N342,O342)</f>
        <v>14683</v>
      </c>
      <c r="D342" s="176">
        <v>14683</v>
      </c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46"/>
    </row>
    <row r="343" spans="1:15" ht="13.5" thickBot="1">
      <c r="A343" s="126" t="s">
        <v>226</v>
      </c>
      <c r="B343" s="127" t="s">
        <v>227</v>
      </c>
      <c r="C343" s="184">
        <f>SUM(C340:C341)</f>
        <v>236684</v>
      </c>
      <c r="D343" s="128">
        <f aca="true" t="shared" si="115" ref="D343:O343">SUM(D340:D341)</f>
        <v>32140</v>
      </c>
      <c r="E343" s="129">
        <f t="shared" si="115"/>
        <v>17172</v>
      </c>
      <c r="F343" s="129">
        <f t="shared" si="115"/>
        <v>18442</v>
      </c>
      <c r="G343" s="129">
        <f t="shared" si="115"/>
        <v>17172</v>
      </c>
      <c r="H343" s="129">
        <f t="shared" si="115"/>
        <v>17172</v>
      </c>
      <c r="I343" s="129">
        <f t="shared" si="115"/>
        <v>20833</v>
      </c>
      <c r="J343" s="129">
        <f t="shared" si="115"/>
        <v>20833</v>
      </c>
      <c r="K343" s="129">
        <f t="shared" si="115"/>
        <v>20833</v>
      </c>
      <c r="L343" s="129">
        <f t="shared" si="115"/>
        <v>20563</v>
      </c>
      <c r="M343" s="129">
        <f t="shared" si="115"/>
        <v>17172</v>
      </c>
      <c r="N343" s="129">
        <f t="shared" si="115"/>
        <v>17172</v>
      </c>
      <c r="O343" s="138">
        <f t="shared" si="115"/>
        <v>17180</v>
      </c>
    </row>
    <row r="344" spans="1:15" ht="12.75">
      <c r="A344" s="130"/>
      <c r="B344" s="131" t="s">
        <v>228</v>
      </c>
      <c r="C344" s="185" t="s">
        <v>188</v>
      </c>
      <c r="D344" s="151"/>
      <c r="E344" s="152"/>
      <c r="F344" s="152"/>
      <c r="G344" s="152"/>
      <c r="H344" s="152"/>
      <c r="I344" s="152"/>
      <c r="J344" s="152"/>
      <c r="K344" s="152"/>
      <c r="L344" s="152"/>
      <c r="M344" s="152"/>
      <c r="N344" s="152"/>
      <c r="O344" s="172"/>
    </row>
    <row r="345" spans="1:15" ht="12.75">
      <c r="A345" s="102" t="s">
        <v>229</v>
      </c>
      <c r="B345" s="103" t="s">
        <v>230</v>
      </c>
      <c r="C345" s="181">
        <f aca="true" t="shared" si="116" ref="C345:C356">SUM(D345,E345,F345,G345,H345,I345,J345,K345,L345,M345,N345,O345)</f>
        <v>98880</v>
      </c>
      <c r="D345" s="104">
        <v>8240</v>
      </c>
      <c r="E345" s="106">
        <v>8240</v>
      </c>
      <c r="F345" s="106">
        <v>8240</v>
      </c>
      <c r="G345" s="106">
        <v>8240</v>
      </c>
      <c r="H345" s="106">
        <v>8240</v>
      </c>
      <c r="I345" s="106">
        <v>8240</v>
      </c>
      <c r="J345" s="106">
        <v>8240</v>
      </c>
      <c r="K345" s="106">
        <v>8240</v>
      </c>
      <c r="L345" s="106">
        <v>8240</v>
      </c>
      <c r="M345" s="106">
        <v>8240</v>
      </c>
      <c r="N345" s="106">
        <v>8240</v>
      </c>
      <c r="O345" s="105">
        <v>8240</v>
      </c>
    </row>
    <row r="346" spans="1:15" ht="12.75">
      <c r="A346" s="107" t="s">
        <v>231</v>
      </c>
      <c r="B346" s="108" t="s">
        <v>232</v>
      </c>
      <c r="C346" s="181">
        <f t="shared" si="116"/>
        <v>27784</v>
      </c>
      <c r="D346" s="104">
        <v>2315</v>
      </c>
      <c r="E346" s="106">
        <v>2315</v>
      </c>
      <c r="F346" s="106">
        <v>2315</v>
      </c>
      <c r="G346" s="106">
        <v>2315</v>
      </c>
      <c r="H346" s="106">
        <v>2315</v>
      </c>
      <c r="I346" s="106">
        <v>2315</v>
      </c>
      <c r="J346" s="106">
        <v>2315</v>
      </c>
      <c r="K346" s="106">
        <v>2315</v>
      </c>
      <c r="L346" s="106">
        <v>2315</v>
      </c>
      <c r="M346" s="106">
        <v>2315</v>
      </c>
      <c r="N346" s="106">
        <v>2315</v>
      </c>
      <c r="O346" s="105">
        <v>2319</v>
      </c>
    </row>
    <row r="347" spans="1:15" ht="12.75">
      <c r="A347" s="107" t="s">
        <v>233</v>
      </c>
      <c r="B347" s="108" t="s">
        <v>234</v>
      </c>
      <c r="C347" s="181">
        <f t="shared" si="116"/>
        <v>79408</v>
      </c>
      <c r="D347" s="104">
        <v>6617</v>
      </c>
      <c r="E347" s="106">
        <v>6617</v>
      </c>
      <c r="F347" s="106">
        <v>6617</v>
      </c>
      <c r="G347" s="106">
        <v>6617</v>
      </c>
      <c r="H347" s="106">
        <v>6617</v>
      </c>
      <c r="I347" s="106">
        <v>6617</v>
      </c>
      <c r="J347" s="106">
        <v>6617</v>
      </c>
      <c r="K347" s="106">
        <v>6617</v>
      </c>
      <c r="L347" s="106">
        <v>6617</v>
      </c>
      <c r="M347" s="106">
        <v>6617</v>
      </c>
      <c r="N347" s="106">
        <v>6617</v>
      </c>
      <c r="O347" s="105">
        <v>6621</v>
      </c>
    </row>
    <row r="348" spans="1:15" ht="12.75">
      <c r="A348" s="107" t="s">
        <v>235</v>
      </c>
      <c r="B348" s="108" t="s">
        <v>236</v>
      </c>
      <c r="C348" s="181">
        <f t="shared" si="116"/>
        <v>0</v>
      </c>
      <c r="D348" s="104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5"/>
    </row>
    <row r="349" spans="1:15" ht="12.75">
      <c r="A349" s="107" t="s">
        <v>237</v>
      </c>
      <c r="B349" s="108" t="s">
        <v>238</v>
      </c>
      <c r="C349" s="181">
        <f t="shared" si="116"/>
        <v>14968</v>
      </c>
      <c r="D349" s="104">
        <v>14968</v>
      </c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105"/>
    </row>
    <row r="350" spans="1:15" ht="12.75">
      <c r="A350" s="121"/>
      <c r="B350" s="122" t="s">
        <v>239</v>
      </c>
      <c r="C350" s="186">
        <f t="shared" si="116"/>
        <v>0</v>
      </c>
      <c r="D350" s="178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47"/>
    </row>
    <row r="351" spans="1:15" ht="12.75">
      <c r="A351" s="132"/>
      <c r="B351" s="133" t="s">
        <v>240</v>
      </c>
      <c r="C351" s="186">
        <f t="shared" si="116"/>
        <v>0</v>
      </c>
      <c r="D351" s="178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47"/>
    </row>
    <row r="352" spans="1:15" ht="12.75">
      <c r="A352" s="111" t="s">
        <v>210</v>
      </c>
      <c r="B352" s="112" t="s">
        <v>241</v>
      </c>
      <c r="C352" s="182">
        <f t="shared" si="116"/>
        <v>221040</v>
      </c>
      <c r="D352" s="113">
        <f aca="true" t="shared" si="117" ref="D352:O352">SUM(D345:D349)</f>
        <v>32140</v>
      </c>
      <c r="E352" s="115">
        <f t="shared" si="117"/>
        <v>17172</v>
      </c>
      <c r="F352" s="115">
        <f t="shared" si="117"/>
        <v>17172</v>
      </c>
      <c r="G352" s="115">
        <f t="shared" si="117"/>
        <v>17172</v>
      </c>
      <c r="H352" s="115">
        <f t="shared" si="117"/>
        <v>17172</v>
      </c>
      <c r="I352" s="115">
        <f t="shared" si="117"/>
        <v>17172</v>
      </c>
      <c r="J352" s="115">
        <f t="shared" si="117"/>
        <v>17172</v>
      </c>
      <c r="K352" s="115">
        <f t="shared" si="117"/>
        <v>17172</v>
      </c>
      <c r="L352" s="115">
        <f t="shared" si="117"/>
        <v>17172</v>
      </c>
      <c r="M352" s="115">
        <f t="shared" si="117"/>
        <v>17172</v>
      </c>
      <c r="N352" s="115">
        <f t="shared" si="117"/>
        <v>17172</v>
      </c>
      <c r="O352" s="114">
        <f t="shared" si="117"/>
        <v>17180</v>
      </c>
    </row>
    <row r="353" spans="1:15" ht="12.75">
      <c r="A353" s="107" t="s">
        <v>242</v>
      </c>
      <c r="B353" s="108" t="s">
        <v>243</v>
      </c>
      <c r="C353" s="181">
        <f t="shared" si="116"/>
        <v>1270</v>
      </c>
      <c r="D353" s="104"/>
      <c r="E353" s="106"/>
      <c r="F353" s="106">
        <v>1270</v>
      </c>
      <c r="G353" s="106"/>
      <c r="H353" s="106"/>
      <c r="I353" s="106"/>
      <c r="J353" s="106"/>
      <c r="K353" s="106"/>
      <c r="L353" s="106"/>
      <c r="M353" s="106"/>
      <c r="N353" s="106"/>
      <c r="O353" s="105"/>
    </row>
    <row r="354" spans="1:15" ht="12.75">
      <c r="A354" s="107" t="s">
        <v>244</v>
      </c>
      <c r="B354" s="108" t="s">
        <v>245</v>
      </c>
      <c r="C354" s="181">
        <f t="shared" si="116"/>
        <v>14374</v>
      </c>
      <c r="D354" s="104"/>
      <c r="E354" s="106"/>
      <c r="F354" s="106"/>
      <c r="G354" s="106"/>
      <c r="H354" s="106"/>
      <c r="I354" s="106">
        <v>3661</v>
      </c>
      <c r="J354" s="106">
        <v>3661</v>
      </c>
      <c r="K354" s="106">
        <v>3661</v>
      </c>
      <c r="L354" s="106">
        <v>3391</v>
      </c>
      <c r="M354" s="106"/>
      <c r="N354" s="106"/>
      <c r="O354" s="105"/>
    </row>
    <row r="355" spans="1:15" ht="12.75">
      <c r="A355" s="134" t="s">
        <v>246</v>
      </c>
      <c r="B355" s="135" t="s">
        <v>247</v>
      </c>
      <c r="C355" s="181">
        <f t="shared" si="116"/>
        <v>0</v>
      </c>
      <c r="D355" s="104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105"/>
    </row>
    <row r="356" spans="1:15" ht="12.75">
      <c r="A356" s="111" t="s">
        <v>218</v>
      </c>
      <c r="B356" s="112" t="s">
        <v>248</v>
      </c>
      <c r="C356" s="182">
        <f t="shared" si="116"/>
        <v>15644</v>
      </c>
      <c r="D356" s="113">
        <f aca="true" t="shared" si="118" ref="D356:O356">SUM(D353:D355)</f>
        <v>0</v>
      </c>
      <c r="E356" s="115">
        <f t="shared" si="118"/>
        <v>0</v>
      </c>
      <c r="F356" s="115">
        <f t="shared" si="118"/>
        <v>1270</v>
      </c>
      <c r="G356" s="115">
        <f t="shared" si="118"/>
        <v>0</v>
      </c>
      <c r="H356" s="115">
        <f t="shared" si="118"/>
        <v>0</v>
      </c>
      <c r="I356" s="115">
        <f t="shared" si="118"/>
        <v>3661</v>
      </c>
      <c r="J356" s="115">
        <f t="shared" si="118"/>
        <v>3661</v>
      </c>
      <c r="K356" s="115">
        <f t="shared" si="118"/>
        <v>3661</v>
      </c>
      <c r="L356" s="115">
        <f t="shared" si="118"/>
        <v>3391</v>
      </c>
      <c r="M356" s="115">
        <f t="shared" si="118"/>
        <v>0</v>
      </c>
      <c r="N356" s="115">
        <f t="shared" si="118"/>
        <v>0</v>
      </c>
      <c r="O356" s="114">
        <f t="shared" si="118"/>
        <v>0</v>
      </c>
    </row>
    <row r="357" spans="1:15" ht="12.75">
      <c r="A357" s="111" t="s">
        <v>220</v>
      </c>
      <c r="B357" s="112" t="s">
        <v>249</v>
      </c>
      <c r="C357" s="182">
        <f>SUM(C356,C352)</f>
        <v>236684</v>
      </c>
      <c r="D357" s="113">
        <f aca="true" t="shared" si="119" ref="D357:O357">SUM(D356,D352)</f>
        <v>32140</v>
      </c>
      <c r="E357" s="115">
        <f t="shared" si="119"/>
        <v>17172</v>
      </c>
      <c r="F357" s="115">
        <f t="shared" si="119"/>
        <v>18442</v>
      </c>
      <c r="G357" s="115">
        <f t="shared" si="119"/>
        <v>17172</v>
      </c>
      <c r="H357" s="115">
        <f t="shared" si="119"/>
        <v>17172</v>
      </c>
      <c r="I357" s="115">
        <f t="shared" si="119"/>
        <v>20833</v>
      </c>
      <c r="J357" s="115">
        <f t="shared" si="119"/>
        <v>20833</v>
      </c>
      <c r="K357" s="115">
        <f t="shared" si="119"/>
        <v>20833</v>
      </c>
      <c r="L357" s="115">
        <f t="shared" si="119"/>
        <v>20563</v>
      </c>
      <c r="M357" s="115">
        <f t="shared" si="119"/>
        <v>17172</v>
      </c>
      <c r="N357" s="115">
        <f t="shared" si="119"/>
        <v>17172</v>
      </c>
      <c r="O357" s="114">
        <f t="shared" si="119"/>
        <v>17180</v>
      </c>
    </row>
    <row r="358" spans="1:15" ht="13.5" thickBot="1">
      <c r="A358" s="111" t="s">
        <v>250</v>
      </c>
      <c r="B358" s="112" t="s">
        <v>251</v>
      </c>
      <c r="C358" s="182">
        <f>SUM(D358,E358,F358,G358,H358,I358,J358,K358,L358,M358,N358,O358)</f>
        <v>0</v>
      </c>
      <c r="D358" s="113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4"/>
    </row>
    <row r="359" spans="1:15" ht="13.5" thickBot="1">
      <c r="A359" s="136" t="s">
        <v>226</v>
      </c>
      <c r="B359" s="137" t="s">
        <v>252</v>
      </c>
      <c r="C359" s="184">
        <f aca="true" t="shared" si="120" ref="C359:O359">SUM(C357:C358)</f>
        <v>236684</v>
      </c>
      <c r="D359" s="128">
        <f t="shared" si="120"/>
        <v>32140</v>
      </c>
      <c r="E359" s="129">
        <f t="shared" si="120"/>
        <v>17172</v>
      </c>
      <c r="F359" s="129">
        <f t="shared" si="120"/>
        <v>18442</v>
      </c>
      <c r="G359" s="129">
        <f t="shared" si="120"/>
        <v>17172</v>
      </c>
      <c r="H359" s="129">
        <f t="shared" si="120"/>
        <v>17172</v>
      </c>
      <c r="I359" s="129">
        <f t="shared" si="120"/>
        <v>20833</v>
      </c>
      <c r="J359" s="129">
        <f t="shared" si="120"/>
        <v>20833</v>
      </c>
      <c r="K359" s="129">
        <f t="shared" si="120"/>
        <v>20833</v>
      </c>
      <c r="L359" s="129">
        <f t="shared" si="120"/>
        <v>20563</v>
      </c>
      <c r="M359" s="129">
        <f t="shared" si="120"/>
        <v>17172</v>
      </c>
      <c r="N359" s="129">
        <f t="shared" si="120"/>
        <v>17172</v>
      </c>
      <c r="O359" s="138">
        <f t="shared" si="120"/>
        <v>17180</v>
      </c>
    </row>
    <row r="360" spans="1:15" ht="13.5" thickBot="1">
      <c r="A360" s="139"/>
      <c r="B360" s="140" t="s">
        <v>253</v>
      </c>
      <c r="C360" s="187"/>
      <c r="D360" s="141"/>
      <c r="E360" s="142"/>
      <c r="F360" s="142"/>
      <c r="G360" s="142"/>
      <c r="H360" s="142"/>
      <c r="I360" s="142"/>
      <c r="J360" s="142"/>
      <c r="K360" s="142"/>
      <c r="L360" s="142"/>
      <c r="M360" s="142"/>
      <c r="N360" s="142"/>
      <c r="O360" s="174"/>
    </row>
  </sheetData>
  <sheetProtection/>
  <mergeCells count="57">
    <mergeCell ref="F1:K1"/>
    <mergeCell ref="A4:A5"/>
    <mergeCell ref="B4:B5"/>
    <mergeCell ref="C4:C5"/>
    <mergeCell ref="F74:K74"/>
    <mergeCell ref="A77:A78"/>
    <mergeCell ref="B77:B78"/>
    <mergeCell ref="C77:C78"/>
    <mergeCell ref="F38:K38"/>
    <mergeCell ref="A41:A42"/>
    <mergeCell ref="B41:B42"/>
    <mergeCell ref="C41:C42"/>
    <mergeCell ref="C149:C150"/>
    <mergeCell ref="A113:A114"/>
    <mergeCell ref="B113:B114"/>
    <mergeCell ref="C113:C114"/>
    <mergeCell ref="A110:E110"/>
    <mergeCell ref="F110:K110"/>
    <mergeCell ref="A221:A222"/>
    <mergeCell ref="B221:B222"/>
    <mergeCell ref="C221:C222"/>
    <mergeCell ref="A218:E218"/>
    <mergeCell ref="F218:K218"/>
    <mergeCell ref="A182:E182"/>
    <mergeCell ref="F182:K182"/>
    <mergeCell ref="A185:A186"/>
    <mergeCell ref="B185:B186"/>
    <mergeCell ref="C185:C186"/>
    <mergeCell ref="F290:K290"/>
    <mergeCell ref="A293:A294"/>
    <mergeCell ref="B293:B294"/>
    <mergeCell ref="C293:C294"/>
    <mergeCell ref="A254:E254"/>
    <mergeCell ref="F254:K254"/>
    <mergeCell ref="A257:A258"/>
    <mergeCell ref="B257:B258"/>
    <mergeCell ref="C257:C258"/>
    <mergeCell ref="A219:O219"/>
    <mergeCell ref="A255:O255"/>
    <mergeCell ref="A291:O291"/>
    <mergeCell ref="A327:O327"/>
    <mergeCell ref="A329:A330"/>
    <mergeCell ref="B329:B330"/>
    <mergeCell ref="C329:C330"/>
    <mergeCell ref="A326:E326"/>
    <mergeCell ref="F326:K326"/>
    <mergeCell ref="A290:E290"/>
    <mergeCell ref="A2:O2"/>
    <mergeCell ref="A39:O39"/>
    <mergeCell ref="A75:O75"/>
    <mergeCell ref="A111:O111"/>
    <mergeCell ref="A147:O147"/>
    <mergeCell ref="A183:O183"/>
    <mergeCell ref="A146:E146"/>
    <mergeCell ref="F146:K146"/>
    <mergeCell ref="A149:A150"/>
    <mergeCell ref="B149:B150"/>
  </mergeCells>
  <printOptions horizontalCentered="1"/>
  <pageMargins left="0" right="0" top="0.5905511811023623" bottom="0.5905511811023623" header="0.31496062992125984" footer="0.31496062992125984"/>
  <pageSetup horizontalDpi="300" verticalDpi="300" orientation="landscape" paperSize="9" r:id="rId1"/>
  <rowBreaks count="9" manualBreakCount="9">
    <brk id="36" max="255" man="1"/>
    <brk id="72" max="255" man="1"/>
    <brk id="108" max="255" man="1"/>
    <brk id="144" max="255" man="1"/>
    <brk id="180" max="255" man="1"/>
    <brk id="216" max="255" man="1"/>
    <brk id="252" max="255" man="1"/>
    <brk id="288" max="255" man="1"/>
    <brk id="32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selection activeCell="E40" sqref="E40"/>
    </sheetView>
  </sheetViews>
  <sheetFormatPr defaultColWidth="9.00390625" defaultRowHeight="15" customHeight="1"/>
  <cols>
    <col min="1" max="1" width="3.375" style="79" customWidth="1"/>
    <col min="2" max="2" width="74.375" style="35" customWidth="1"/>
    <col min="3" max="3" width="20.125" style="77" customWidth="1"/>
    <col min="4" max="16384" width="9.125" style="35" customWidth="1"/>
  </cols>
  <sheetData>
    <row r="1" ht="15" customHeight="1">
      <c r="C1" s="69" t="s">
        <v>113</v>
      </c>
    </row>
    <row r="2" spans="2:3" ht="15" customHeight="1">
      <c r="B2" s="199" t="s">
        <v>3</v>
      </c>
      <c r="C2" s="199"/>
    </row>
    <row r="3" spans="2:3" ht="15" customHeight="1">
      <c r="B3" s="202" t="s">
        <v>112</v>
      </c>
      <c r="C3" s="214"/>
    </row>
    <row r="4" ht="15" customHeight="1">
      <c r="C4" s="77" t="s">
        <v>4</v>
      </c>
    </row>
    <row r="5" spans="1:3" ht="39.75" customHeight="1">
      <c r="A5" s="83"/>
      <c r="B5" s="6" t="s">
        <v>5</v>
      </c>
      <c r="C5" s="86" t="s">
        <v>6</v>
      </c>
    </row>
    <row r="6" spans="1:3" ht="15" customHeight="1">
      <c r="A6" s="84" t="s">
        <v>49</v>
      </c>
      <c r="B6" s="82" t="s">
        <v>23</v>
      </c>
      <c r="C6" s="87">
        <v>2200</v>
      </c>
    </row>
    <row r="7" spans="1:3" ht="15" customHeight="1">
      <c r="A7" s="84" t="s">
        <v>50</v>
      </c>
      <c r="B7" s="82" t="s">
        <v>24</v>
      </c>
      <c r="C7" s="87"/>
    </row>
    <row r="8" spans="1:3" s="78" customFormat="1" ht="15" customHeight="1">
      <c r="A8" s="84" t="s">
        <v>51</v>
      </c>
      <c r="B8" s="76" t="s">
        <v>146</v>
      </c>
      <c r="C8" s="44"/>
    </row>
    <row r="9" spans="1:3" ht="15" customHeight="1">
      <c r="A9" s="84" t="s">
        <v>156</v>
      </c>
      <c r="B9" s="80" t="s">
        <v>0</v>
      </c>
      <c r="C9" s="45"/>
    </row>
    <row r="10" spans="1:3" ht="15" customHeight="1">
      <c r="A10" s="84" t="s">
        <v>157</v>
      </c>
      <c r="B10" s="80" t="s">
        <v>7</v>
      </c>
      <c r="C10" s="45"/>
    </row>
    <row r="11" spans="1:3" ht="15" customHeight="1">
      <c r="A11" s="84" t="s">
        <v>158</v>
      </c>
      <c r="B11" s="80" t="s">
        <v>8</v>
      </c>
      <c r="C11" s="45"/>
    </row>
    <row r="12" spans="1:3" ht="15" customHeight="1">
      <c r="A12" s="84" t="s">
        <v>159</v>
      </c>
      <c r="B12" s="80" t="s">
        <v>9</v>
      </c>
      <c r="C12" s="45"/>
    </row>
    <row r="13" spans="1:3" ht="15" customHeight="1">
      <c r="A13" s="84" t="s">
        <v>160</v>
      </c>
      <c r="B13" s="80" t="s">
        <v>10</v>
      </c>
      <c r="C13" s="45"/>
    </row>
    <row r="14" spans="1:3" ht="15" customHeight="1">
      <c r="A14" s="84" t="s">
        <v>161</v>
      </c>
      <c r="B14" s="80" t="s">
        <v>11</v>
      </c>
      <c r="C14" s="45"/>
    </row>
    <row r="15" spans="1:3" ht="15" customHeight="1">
      <c r="A15" s="84" t="s">
        <v>162</v>
      </c>
      <c r="B15" s="80" t="s">
        <v>12</v>
      </c>
      <c r="C15" s="45"/>
    </row>
    <row r="16" spans="1:3" ht="15" customHeight="1">
      <c r="A16" s="84" t="s">
        <v>163</v>
      </c>
      <c r="B16" s="47" t="s">
        <v>13</v>
      </c>
      <c r="C16" s="45"/>
    </row>
    <row r="17" spans="1:3" ht="15" customHeight="1">
      <c r="A17" s="84" t="s">
        <v>164</v>
      </c>
      <c r="B17" s="47" t="s">
        <v>18</v>
      </c>
      <c r="C17" s="45"/>
    </row>
    <row r="18" spans="1:3" ht="15" customHeight="1">
      <c r="A18" s="84" t="s">
        <v>165</v>
      </c>
      <c r="B18" s="17" t="s">
        <v>17</v>
      </c>
      <c r="C18" s="45">
        <v>7644</v>
      </c>
    </row>
    <row r="19" spans="1:3" s="78" customFormat="1" ht="15" customHeight="1">
      <c r="A19" s="84" t="s">
        <v>166</v>
      </c>
      <c r="B19" s="76" t="s">
        <v>147</v>
      </c>
      <c r="C19" s="44"/>
    </row>
    <row r="20" spans="1:3" ht="15" customHeight="1">
      <c r="A20" s="84" t="s">
        <v>167</v>
      </c>
      <c r="B20" s="80" t="s">
        <v>0</v>
      </c>
      <c r="C20" s="45"/>
    </row>
    <row r="21" spans="1:3" ht="15" customHeight="1">
      <c r="A21" s="84" t="s">
        <v>168</v>
      </c>
      <c r="B21" s="80" t="s">
        <v>7</v>
      </c>
      <c r="C21" s="45"/>
    </row>
    <row r="22" spans="1:3" ht="15" customHeight="1">
      <c r="A22" s="84" t="s">
        <v>169</v>
      </c>
      <c r="B22" s="80" t="s">
        <v>8</v>
      </c>
      <c r="C22" s="45"/>
    </row>
    <row r="23" spans="1:3" ht="15" customHeight="1">
      <c r="A23" s="84" t="s">
        <v>170</v>
      </c>
      <c r="B23" s="80" t="s">
        <v>9</v>
      </c>
      <c r="C23" s="45"/>
    </row>
    <row r="24" spans="1:3" ht="15" customHeight="1">
      <c r="A24" s="84" t="s">
        <v>171</v>
      </c>
      <c r="B24" s="80" t="s">
        <v>10</v>
      </c>
      <c r="C24" s="45"/>
    </row>
    <row r="25" spans="1:3" ht="15" customHeight="1">
      <c r="A25" s="84" t="s">
        <v>172</v>
      </c>
      <c r="B25" s="80" t="s">
        <v>11</v>
      </c>
      <c r="C25" s="45"/>
    </row>
    <row r="26" spans="1:3" ht="15" customHeight="1">
      <c r="A26" s="84" t="s">
        <v>173</v>
      </c>
      <c r="B26" s="80" t="s">
        <v>12</v>
      </c>
      <c r="C26" s="45"/>
    </row>
    <row r="27" spans="1:3" ht="15" customHeight="1">
      <c r="A27" s="84" t="s">
        <v>174</v>
      </c>
      <c r="B27" s="47" t="s">
        <v>13</v>
      </c>
      <c r="C27" s="45"/>
    </row>
    <row r="28" spans="1:3" ht="15" customHeight="1">
      <c r="A28" s="84" t="s">
        <v>175</v>
      </c>
      <c r="B28" s="47" t="s">
        <v>18</v>
      </c>
      <c r="C28" s="45"/>
    </row>
    <row r="29" spans="1:3" ht="15" customHeight="1">
      <c r="A29" s="84" t="s">
        <v>176</v>
      </c>
      <c r="B29" s="17" t="s">
        <v>15</v>
      </c>
      <c r="C29" s="45">
        <v>2804</v>
      </c>
    </row>
    <row r="30" spans="1:3" ht="15" customHeight="1">
      <c r="A30" s="84" t="s">
        <v>177</v>
      </c>
      <c r="B30" s="17" t="s">
        <v>19</v>
      </c>
      <c r="C30" s="91">
        <v>29888</v>
      </c>
    </row>
    <row r="31" spans="1:3" ht="15" customHeight="1">
      <c r="A31" s="84" t="s">
        <v>178</v>
      </c>
      <c r="B31" s="17" t="s">
        <v>20</v>
      </c>
      <c r="C31" s="91">
        <v>52788</v>
      </c>
    </row>
    <row r="32" spans="1:3" ht="15" customHeight="1">
      <c r="A32" s="84" t="s">
        <v>179</v>
      </c>
      <c r="B32" s="17" t="s">
        <v>14</v>
      </c>
      <c r="C32" s="45"/>
    </row>
    <row r="33" spans="1:3" ht="15" customHeight="1">
      <c r="A33" s="83"/>
      <c r="B33" s="76" t="s">
        <v>16</v>
      </c>
      <c r="C33" s="44">
        <f>C6+C7+C8+C18+C19+C29+C30+C31+C32</f>
        <v>95324</v>
      </c>
    </row>
    <row r="34" spans="1:2" ht="15" customHeight="1">
      <c r="A34" s="46"/>
      <c r="B34" s="85" t="s">
        <v>21</v>
      </c>
    </row>
    <row r="35" spans="1:2" ht="15" customHeight="1">
      <c r="A35" s="46" t="s">
        <v>49</v>
      </c>
      <c r="B35" s="1" t="s">
        <v>180</v>
      </c>
    </row>
    <row r="36" spans="1:2" ht="15" customHeight="1">
      <c r="A36" s="46"/>
      <c r="B36"/>
    </row>
    <row r="37" spans="1:2" ht="15" customHeight="1">
      <c r="A37" s="46" t="s">
        <v>165</v>
      </c>
      <c r="B37" s="81" t="s">
        <v>148</v>
      </c>
    </row>
    <row r="38" spans="1:2" ht="15" customHeight="1">
      <c r="A38" s="46"/>
      <c r="B38" s="81"/>
    </row>
    <row r="39" spans="1:2" ht="15" customHeight="1">
      <c r="A39" s="46" t="s">
        <v>176</v>
      </c>
      <c r="B39" s="81" t="s">
        <v>149</v>
      </c>
    </row>
    <row r="40" spans="1:2" ht="15" customHeight="1">
      <c r="A40" s="46"/>
      <c r="B40" s="81" t="s">
        <v>150</v>
      </c>
    </row>
    <row r="41" spans="1:2" ht="15" customHeight="1">
      <c r="A41" s="46"/>
      <c r="B41" s="81" t="s">
        <v>151</v>
      </c>
    </row>
    <row r="42" spans="1:2" ht="15" customHeight="1">
      <c r="A42" s="46"/>
      <c r="B42" s="81" t="s">
        <v>152</v>
      </c>
    </row>
    <row r="43" spans="1:2" ht="15" customHeight="1">
      <c r="A43" s="46"/>
      <c r="B43" s="81" t="s">
        <v>153</v>
      </c>
    </row>
    <row r="44" spans="1:2" ht="15" customHeight="1">
      <c r="A44" s="46"/>
      <c r="B44" s="81"/>
    </row>
    <row r="45" spans="1:2" ht="15" customHeight="1">
      <c r="A45" s="46" t="s">
        <v>177</v>
      </c>
      <c r="B45" t="s">
        <v>154</v>
      </c>
    </row>
    <row r="46" spans="1:2" ht="15" customHeight="1">
      <c r="A46" s="46"/>
      <c r="B46"/>
    </row>
    <row r="47" spans="1:2" ht="15" customHeight="1">
      <c r="A47" s="46">
        <v>26</v>
      </c>
      <c r="B47" t="s">
        <v>155</v>
      </c>
    </row>
    <row r="48" ht="15" customHeight="1">
      <c r="B48"/>
    </row>
    <row r="49" ht="15" customHeight="1">
      <c r="B49"/>
    </row>
    <row r="50" ht="15" customHeight="1">
      <c r="B50"/>
    </row>
  </sheetData>
  <sheetProtection/>
  <mergeCells count="2">
    <mergeCell ref="B2:C2"/>
    <mergeCell ref="B3:C3"/>
  </mergeCells>
  <printOptions/>
  <pageMargins left="0.31496062992125984" right="0" top="0.7874015748031497" bottom="0.3937007874015748" header="0.5118110236220472" footer="0.11811023622047245"/>
  <pageSetup horizontalDpi="300" verticalDpi="300" orientation="portrait" paperSize="9" r:id="rId1"/>
  <headerFooter alignWithMargins="0">
    <oddHeader>&amp;LVeresegyház Város Önkormányzat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K14" sqref="K14"/>
    </sheetView>
  </sheetViews>
  <sheetFormatPr defaultColWidth="9.00390625" defaultRowHeight="12.75"/>
  <cols>
    <col min="4" max="4" width="12.00390625" style="0" customWidth="1"/>
    <col min="5" max="5" width="11.875" style="0" customWidth="1"/>
    <col min="6" max="6" width="11.75390625" style="0" customWidth="1"/>
    <col min="7" max="7" width="11.625" style="0" customWidth="1"/>
    <col min="8" max="9" width="9.875" style="0" customWidth="1"/>
    <col min="10" max="10" width="12.375" style="0" customWidth="1"/>
    <col min="11" max="11" width="13.25390625" style="0" customWidth="1"/>
  </cols>
  <sheetData>
    <row r="1" spans="10:12" ht="12.75">
      <c r="J1" s="215" t="s">
        <v>114</v>
      </c>
      <c r="K1" s="215"/>
      <c r="L1" s="27"/>
    </row>
    <row r="3" spans="1:12" ht="12.75">
      <c r="A3" s="217" t="s">
        <v>45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</row>
    <row r="4" spans="1:12" ht="12.75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</row>
    <row r="5" spans="1:12" ht="12.75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</row>
    <row r="6" spans="1:12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2.75">
      <c r="A7" s="8"/>
      <c r="B7" s="23" t="s">
        <v>34</v>
      </c>
      <c r="C7" s="23"/>
      <c r="D7" s="216" t="s">
        <v>182</v>
      </c>
      <c r="E7" s="216"/>
      <c r="F7" s="216"/>
      <c r="G7" s="216"/>
      <c r="H7" s="216"/>
      <c r="I7" s="216"/>
      <c r="J7" s="216"/>
      <c r="K7" s="216"/>
      <c r="L7" s="19"/>
    </row>
    <row r="8" spans="1:12" ht="12.75">
      <c r="A8" s="8"/>
      <c r="B8" s="216" t="s">
        <v>35</v>
      </c>
      <c r="C8" s="216"/>
      <c r="D8" s="216" t="s">
        <v>181</v>
      </c>
      <c r="E8" s="216"/>
      <c r="F8" s="216"/>
      <c r="G8" s="216"/>
      <c r="H8" s="216"/>
      <c r="I8" s="216"/>
      <c r="J8" s="216"/>
      <c r="K8" s="216"/>
      <c r="L8" s="19"/>
    </row>
    <row r="9" spans="1:12" ht="16.5" customHeight="1">
      <c r="A9" s="8"/>
      <c r="B9" s="8"/>
      <c r="C9" s="8"/>
      <c r="D9" s="8"/>
      <c r="E9" s="8"/>
      <c r="F9" s="8"/>
      <c r="G9" s="8"/>
      <c r="H9" s="8"/>
      <c r="I9" s="8"/>
      <c r="K9" s="18" t="s">
        <v>100</v>
      </c>
      <c r="L9" s="8"/>
    </row>
    <row r="10" spans="1:12" ht="12.75">
      <c r="A10" s="8"/>
      <c r="B10" s="221" t="s">
        <v>36</v>
      </c>
      <c r="C10" s="222"/>
      <c r="D10" s="223"/>
      <c r="E10" s="10">
        <v>2016</v>
      </c>
      <c r="F10" s="10">
        <v>2017</v>
      </c>
      <c r="G10" s="10">
        <v>2018</v>
      </c>
      <c r="H10" s="10">
        <v>2019</v>
      </c>
      <c r="I10" s="10">
        <v>2020</v>
      </c>
      <c r="J10" s="7">
        <v>2020</v>
      </c>
      <c r="K10" s="10" t="s">
        <v>22</v>
      </c>
      <c r="L10" s="8"/>
    </row>
    <row r="11" spans="1:12" ht="12.75">
      <c r="A11" s="8"/>
      <c r="B11" s="219" t="s">
        <v>37</v>
      </c>
      <c r="C11" s="219"/>
      <c r="D11" s="219"/>
      <c r="E11" s="88"/>
      <c r="F11" s="88"/>
      <c r="G11" s="88"/>
      <c r="H11" s="88"/>
      <c r="I11" s="88"/>
      <c r="J11" s="88"/>
      <c r="K11" s="88"/>
      <c r="L11" s="8"/>
    </row>
    <row r="12" spans="1:12" ht="12.75">
      <c r="A12" s="8"/>
      <c r="B12" s="218" t="s">
        <v>38</v>
      </c>
      <c r="C12" s="219"/>
      <c r="D12" s="219"/>
      <c r="E12" s="88"/>
      <c r="F12" s="88"/>
      <c r="G12" s="88"/>
      <c r="H12" s="89"/>
      <c r="I12" s="88"/>
      <c r="J12" s="88"/>
      <c r="K12" s="88"/>
      <c r="L12" s="8"/>
    </row>
    <row r="13" spans="1:12" ht="12.75">
      <c r="A13" s="8"/>
      <c r="B13" s="219" t="s">
        <v>39</v>
      </c>
      <c r="C13" s="219"/>
      <c r="D13" s="219"/>
      <c r="E13" s="88">
        <v>125980</v>
      </c>
      <c r="F13" s="88"/>
      <c r="G13" s="88"/>
      <c r="H13" s="88"/>
      <c r="I13" s="88"/>
      <c r="J13" s="88"/>
      <c r="K13" s="88">
        <f>SUM(E13:J13)</f>
        <v>125980</v>
      </c>
      <c r="L13" s="8"/>
    </row>
    <row r="14" spans="1:12" ht="12.75">
      <c r="A14" s="8"/>
      <c r="B14" s="220" t="s">
        <v>40</v>
      </c>
      <c r="C14" s="220"/>
      <c r="D14" s="220"/>
      <c r="E14" s="88"/>
      <c r="F14" s="88"/>
      <c r="G14" s="88"/>
      <c r="H14" s="88"/>
      <c r="I14" s="88"/>
      <c r="J14" s="88"/>
      <c r="K14" s="88"/>
      <c r="L14" s="8"/>
    </row>
    <row r="15" spans="1:12" ht="12.75">
      <c r="A15" s="8"/>
      <c r="B15" s="220" t="s">
        <v>2</v>
      </c>
      <c r="C15" s="220"/>
      <c r="D15" s="220"/>
      <c r="E15" s="88"/>
      <c r="F15" s="88"/>
      <c r="G15" s="88"/>
      <c r="H15" s="89"/>
      <c r="I15" s="88"/>
      <c r="J15" s="88"/>
      <c r="K15" s="88"/>
      <c r="L15" s="8"/>
    </row>
    <row r="16" spans="1:12" ht="12.75">
      <c r="A16" s="8"/>
      <c r="B16" s="220" t="s">
        <v>41</v>
      </c>
      <c r="C16" s="220"/>
      <c r="D16" s="220"/>
      <c r="E16" s="88"/>
      <c r="F16" s="88"/>
      <c r="G16" s="88"/>
      <c r="H16" s="88"/>
      <c r="I16" s="88"/>
      <c r="J16" s="88"/>
      <c r="K16" s="88"/>
      <c r="L16" s="8"/>
    </row>
    <row r="17" spans="1:12" ht="12.75">
      <c r="A17" s="8"/>
      <c r="B17" s="219"/>
      <c r="C17" s="219"/>
      <c r="D17" s="219"/>
      <c r="E17" s="88"/>
      <c r="F17" s="88"/>
      <c r="G17" s="88"/>
      <c r="H17" s="88"/>
      <c r="I17" s="88"/>
      <c r="J17" s="88"/>
      <c r="K17" s="88"/>
      <c r="L17" s="8"/>
    </row>
    <row r="18" spans="1:12" ht="12.75">
      <c r="A18" s="8"/>
      <c r="B18" s="11" t="s">
        <v>42</v>
      </c>
      <c r="C18" s="9"/>
      <c r="D18" s="9"/>
      <c r="E18" s="90"/>
      <c r="F18" s="90"/>
      <c r="G18" s="90"/>
      <c r="H18" s="90"/>
      <c r="I18" s="90"/>
      <c r="J18" s="90"/>
      <c r="K18" s="88"/>
      <c r="L18" s="8"/>
    </row>
    <row r="19" spans="1:12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2.75">
      <c r="A21" s="8"/>
      <c r="B21" s="221" t="s">
        <v>43</v>
      </c>
      <c r="C21" s="222"/>
      <c r="D21" s="223"/>
      <c r="E21" s="10">
        <v>2016</v>
      </c>
      <c r="F21" s="10">
        <v>2017</v>
      </c>
      <c r="G21" s="10">
        <v>2018</v>
      </c>
      <c r="H21" s="10">
        <v>2019</v>
      </c>
      <c r="I21" s="10">
        <v>2020</v>
      </c>
      <c r="J21" s="7">
        <v>2020</v>
      </c>
      <c r="K21" s="10" t="s">
        <v>22</v>
      </c>
      <c r="L21" s="8"/>
    </row>
    <row r="22" spans="1:12" ht="12.75">
      <c r="A22" s="8"/>
      <c r="B22" s="219"/>
      <c r="C22" s="219"/>
      <c r="D22" s="219"/>
      <c r="E22" s="9"/>
      <c r="F22" s="9"/>
      <c r="G22" s="9"/>
      <c r="H22" s="9"/>
      <c r="I22" s="9"/>
      <c r="J22" s="9"/>
      <c r="K22" s="9"/>
      <c r="L22" s="8"/>
    </row>
    <row r="23" spans="1:12" ht="12.75">
      <c r="A23" s="8"/>
      <c r="B23" s="221"/>
      <c r="C23" s="222"/>
      <c r="D23" s="223"/>
      <c r="E23" s="9"/>
      <c r="F23" s="9"/>
      <c r="G23" s="9"/>
      <c r="H23" s="9"/>
      <c r="I23" s="9"/>
      <c r="J23" s="9"/>
      <c r="K23" s="9"/>
      <c r="L23" s="8"/>
    </row>
    <row r="24" spans="1:12" ht="12.75">
      <c r="A24" s="8"/>
      <c r="B24" s="219"/>
      <c r="C24" s="219"/>
      <c r="D24" s="219"/>
      <c r="E24" s="9"/>
      <c r="F24" s="9"/>
      <c r="G24" s="9"/>
      <c r="H24" s="9"/>
      <c r="I24" s="9"/>
      <c r="J24" s="9"/>
      <c r="K24" s="9"/>
      <c r="L24" s="8"/>
    </row>
    <row r="25" spans="1:12" ht="12.75">
      <c r="A25" s="8"/>
      <c r="B25" s="220"/>
      <c r="C25" s="220"/>
      <c r="D25" s="220"/>
      <c r="E25" s="9"/>
      <c r="F25" s="9"/>
      <c r="G25" s="9"/>
      <c r="H25" s="9"/>
      <c r="I25" s="9"/>
      <c r="J25" s="9"/>
      <c r="K25" s="9"/>
      <c r="L25" s="8"/>
    </row>
    <row r="26" spans="1:12" ht="12.75">
      <c r="A26" s="8"/>
      <c r="B26" s="219"/>
      <c r="C26" s="219"/>
      <c r="D26" s="219"/>
      <c r="E26" s="9"/>
      <c r="F26" s="9"/>
      <c r="G26" s="9"/>
      <c r="H26" s="9"/>
      <c r="I26" s="9"/>
      <c r="J26" s="9"/>
      <c r="K26" s="9"/>
      <c r="L26" s="8"/>
    </row>
    <row r="27" spans="1:12" ht="12.75">
      <c r="A27" s="8"/>
      <c r="B27" s="224" t="s">
        <v>44</v>
      </c>
      <c r="C27" s="219"/>
      <c r="D27" s="219"/>
      <c r="E27" s="11"/>
      <c r="F27" s="11"/>
      <c r="G27" s="11"/>
      <c r="H27" s="11"/>
      <c r="I27" s="11"/>
      <c r="J27" s="12"/>
      <c r="K27" s="9"/>
      <c r="L27" s="8"/>
    </row>
  </sheetData>
  <sheetProtection/>
  <mergeCells count="22">
    <mergeCell ref="B16:D16"/>
    <mergeCell ref="B17:D17"/>
    <mergeCell ref="B21:D21"/>
    <mergeCell ref="B27:D27"/>
    <mergeCell ref="B22:D22"/>
    <mergeCell ref="B24:D24"/>
    <mergeCell ref="B25:D25"/>
    <mergeCell ref="B26:D26"/>
    <mergeCell ref="B23:D23"/>
    <mergeCell ref="B12:D12"/>
    <mergeCell ref="B13:D13"/>
    <mergeCell ref="B14:D14"/>
    <mergeCell ref="B15:D15"/>
    <mergeCell ref="B10:D10"/>
    <mergeCell ref="B11:D11"/>
    <mergeCell ref="J1:K1"/>
    <mergeCell ref="D7:K7"/>
    <mergeCell ref="B8:C8"/>
    <mergeCell ref="D8:K8"/>
    <mergeCell ref="A3:L3"/>
    <mergeCell ref="A4:L4"/>
    <mergeCell ref="A5:L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  <headerFooter alignWithMargins="0">
    <oddHeader>&amp;LVeresegyház Város Önkormányzat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30.125" style="35" customWidth="1"/>
    <col min="2" max="13" width="8.00390625" style="35" customWidth="1"/>
    <col min="14" max="14" width="13.25390625" style="35" customWidth="1"/>
    <col min="15" max="16384" width="9.125" style="35" customWidth="1"/>
  </cols>
  <sheetData>
    <row r="1" spans="13:14" ht="12.75">
      <c r="M1" s="43"/>
      <c r="N1" s="46" t="s">
        <v>135</v>
      </c>
    </row>
    <row r="2" spans="1:14" ht="21.75" customHeight="1">
      <c r="A2" s="202" t="s">
        <v>132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</row>
    <row r="3" spans="1:14" ht="21.75" customHeight="1">
      <c r="A3" s="21" t="s">
        <v>88</v>
      </c>
      <c r="B3" s="36" t="s">
        <v>78</v>
      </c>
      <c r="C3" s="36" t="s">
        <v>31</v>
      </c>
      <c r="D3" s="36" t="s">
        <v>115</v>
      </c>
      <c r="E3" s="36" t="s">
        <v>81</v>
      </c>
      <c r="F3" s="36" t="s">
        <v>82</v>
      </c>
      <c r="G3" s="36" t="s">
        <v>83</v>
      </c>
      <c r="H3" s="36" t="s">
        <v>84</v>
      </c>
      <c r="I3" s="36" t="s">
        <v>85</v>
      </c>
      <c r="J3" s="36" t="s">
        <v>79</v>
      </c>
      <c r="K3" s="36" t="s">
        <v>86</v>
      </c>
      <c r="L3" s="36" t="s">
        <v>87</v>
      </c>
      <c r="M3" s="36" t="s">
        <v>101</v>
      </c>
      <c r="N3" s="36" t="s">
        <v>1</v>
      </c>
    </row>
    <row r="4" spans="1:14" ht="12.75">
      <c r="A4" s="17" t="s">
        <v>123</v>
      </c>
      <c r="B4" s="38">
        <v>4739007</v>
      </c>
      <c r="C4" s="38">
        <v>4700000</v>
      </c>
      <c r="D4" s="38">
        <v>4700000</v>
      </c>
      <c r="E4" s="38">
        <v>4700000</v>
      </c>
      <c r="F4" s="38">
        <v>4700000</v>
      </c>
      <c r="G4" s="38">
        <v>4700000</v>
      </c>
      <c r="H4" s="38">
        <v>4700000</v>
      </c>
      <c r="I4" s="38">
        <v>4700000</v>
      </c>
      <c r="J4" s="38">
        <v>4700000</v>
      </c>
      <c r="K4" s="38">
        <v>4700000</v>
      </c>
      <c r="L4" s="38"/>
      <c r="M4" s="38"/>
      <c r="N4" s="38">
        <f aca="true" t="shared" si="0" ref="N4:N11">SUM(B4:M4)</f>
        <v>47039007</v>
      </c>
    </row>
    <row r="5" spans="1:14" ht="12.75">
      <c r="A5" s="17" t="s">
        <v>124</v>
      </c>
      <c r="B5" s="38">
        <v>75390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>
        <f t="shared" si="0"/>
        <v>75390</v>
      </c>
    </row>
    <row r="6" spans="1:14" ht="22.5">
      <c r="A6" s="17" t="s">
        <v>125</v>
      </c>
      <c r="B6" s="38">
        <v>10500</v>
      </c>
      <c r="C6" s="38">
        <v>15000</v>
      </c>
      <c r="D6" s="38">
        <v>15000</v>
      </c>
      <c r="E6" s="38">
        <v>15000</v>
      </c>
      <c r="F6" s="38">
        <v>15000</v>
      </c>
      <c r="G6" s="38">
        <v>15000</v>
      </c>
      <c r="H6" s="38">
        <v>15000</v>
      </c>
      <c r="I6" s="38">
        <v>15000</v>
      </c>
      <c r="J6" s="38">
        <v>15000</v>
      </c>
      <c r="K6" s="38">
        <v>15000</v>
      </c>
      <c r="L6" s="38"/>
      <c r="M6" s="38"/>
      <c r="N6" s="38">
        <f t="shared" si="0"/>
        <v>145500</v>
      </c>
    </row>
    <row r="7" spans="1:14" ht="39" customHeight="1">
      <c r="A7" s="17" t="s">
        <v>129</v>
      </c>
      <c r="B7" s="38">
        <v>542182</v>
      </c>
      <c r="C7" s="38">
        <v>330000</v>
      </c>
      <c r="D7" s="38">
        <v>335000</v>
      </c>
      <c r="E7" s="38">
        <v>340000</v>
      </c>
      <c r="F7" s="38">
        <v>340000</v>
      </c>
      <c r="G7" s="38">
        <v>340000</v>
      </c>
      <c r="H7" s="38">
        <v>340000</v>
      </c>
      <c r="I7" s="38">
        <v>340000</v>
      </c>
      <c r="J7" s="38">
        <v>340000</v>
      </c>
      <c r="K7" s="38">
        <v>340000</v>
      </c>
      <c r="L7" s="38"/>
      <c r="M7" s="38"/>
      <c r="N7" s="38">
        <f t="shared" si="0"/>
        <v>3587182</v>
      </c>
    </row>
    <row r="8" spans="1:14" ht="12.75">
      <c r="A8" s="17" t="s">
        <v>126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>
        <f t="shared" si="0"/>
        <v>0</v>
      </c>
    </row>
    <row r="9" spans="1:14" ht="12.75">
      <c r="A9" s="17" t="s">
        <v>127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>
        <f t="shared" si="0"/>
        <v>0</v>
      </c>
    </row>
    <row r="10" spans="1:14" ht="25.5" customHeight="1">
      <c r="A10" s="17" t="s">
        <v>128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>
        <f t="shared" si="0"/>
        <v>0</v>
      </c>
    </row>
    <row r="11" spans="1:14" ht="12.75">
      <c r="A11" s="22" t="s">
        <v>89</v>
      </c>
      <c r="B11" s="40">
        <f>SUM(B4:B10)</f>
        <v>5367079</v>
      </c>
      <c r="C11" s="40">
        <f aca="true" t="shared" si="1" ref="C11:M11">SUM(C4:C10)</f>
        <v>5045000</v>
      </c>
      <c r="D11" s="40">
        <f t="shared" si="1"/>
        <v>5050000</v>
      </c>
      <c r="E11" s="40">
        <f t="shared" si="1"/>
        <v>5055000</v>
      </c>
      <c r="F11" s="40">
        <f t="shared" si="1"/>
        <v>5055000</v>
      </c>
      <c r="G11" s="40">
        <f t="shared" si="1"/>
        <v>5055000</v>
      </c>
      <c r="H11" s="40">
        <f t="shared" si="1"/>
        <v>5055000</v>
      </c>
      <c r="I11" s="40">
        <f t="shared" si="1"/>
        <v>5055000</v>
      </c>
      <c r="J11" s="40">
        <f t="shared" si="1"/>
        <v>5055000</v>
      </c>
      <c r="K11" s="40">
        <f t="shared" si="1"/>
        <v>5055000</v>
      </c>
      <c r="L11" s="40">
        <f t="shared" si="1"/>
        <v>0</v>
      </c>
      <c r="M11" s="40">
        <f t="shared" si="1"/>
        <v>0</v>
      </c>
      <c r="N11" s="40">
        <f t="shared" si="0"/>
        <v>50847079</v>
      </c>
    </row>
    <row r="12" spans="1:14" ht="22.5">
      <c r="A12" s="17" t="s">
        <v>90</v>
      </c>
      <c r="B12" s="38">
        <f>SUM(B13:B17)</f>
        <v>1867841</v>
      </c>
      <c r="C12" s="38">
        <f aca="true" t="shared" si="2" ref="C12:M12">SUM(C13:C17)</f>
        <v>0</v>
      </c>
      <c r="D12" s="38">
        <f t="shared" si="2"/>
        <v>166667</v>
      </c>
      <c r="E12" s="38">
        <f t="shared" si="2"/>
        <v>333334</v>
      </c>
      <c r="F12" s="38">
        <f t="shared" si="2"/>
        <v>333334</v>
      </c>
      <c r="G12" s="38">
        <f t="shared" si="2"/>
        <v>333333</v>
      </c>
      <c r="H12" s="38">
        <f t="shared" si="2"/>
        <v>333333</v>
      </c>
      <c r="I12" s="38">
        <f t="shared" si="2"/>
        <v>333333</v>
      </c>
      <c r="J12" s="38">
        <f t="shared" si="2"/>
        <v>333333</v>
      </c>
      <c r="K12" s="38">
        <f t="shared" si="2"/>
        <v>333333</v>
      </c>
      <c r="L12" s="38">
        <f t="shared" si="2"/>
        <v>0</v>
      </c>
      <c r="M12" s="38">
        <f t="shared" si="2"/>
        <v>0</v>
      </c>
      <c r="N12" s="40">
        <f aca="true" t="shared" si="3" ref="N12:N23">SUM(B12:M12)</f>
        <v>4367841</v>
      </c>
    </row>
    <row r="13" spans="1:14" s="49" customFormat="1" ht="12.75">
      <c r="A13" s="47" t="s">
        <v>130</v>
      </c>
      <c r="B13" s="48">
        <v>1867841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0">
        <f t="shared" si="3"/>
        <v>1867841</v>
      </c>
    </row>
    <row r="14" spans="1:14" s="49" customFormat="1" ht="12.75">
      <c r="A14" s="47" t="s">
        <v>133</v>
      </c>
      <c r="B14" s="48">
        <v>0</v>
      </c>
      <c r="C14" s="48">
        <v>0</v>
      </c>
      <c r="D14" s="48">
        <v>66667</v>
      </c>
      <c r="E14" s="48">
        <v>133334</v>
      </c>
      <c r="F14" s="48">
        <v>133334</v>
      </c>
      <c r="G14" s="48">
        <v>133333</v>
      </c>
      <c r="H14" s="48">
        <v>133333</v>
      </c>
      <c r="I14" s="48">
        <v>133333</v>
      </c>
      <c r="J14" s="48">
        <v>133333</v>
      </c>
      <c r="K14" s="48">
        <v>133333</v>
      </c>
      <c r="L14" s="48"/>
      <c r="M14" s="48"/>
      <c r="N14" s="40">
        <f>SUM(B14:M14)</f>
        <v>1000000</v>
      </c>
    </row>
    <row r="15" spans="1:14" s="49" customFormat="1" ht="12.75">
      <c r="A15" s="47" t="s">
        <v>134</v>
      </c>
      <c r="B15" s="48">
        <v>0</v>
      </c>
      <c r="C15" s="48">
        <v>0</v>
      </c>
      <c r="D15" s="48">
        <v>100000</v>
      </c>
      <c r="E15" s="48">
        <v>200000</v>
      </c>
      <c r="F15" s="48">
        <v>200000</v>
      </c>
      <c r="G15" s="48">
        <v>200000</v>
      </c>
      <c r="H15" s="48">
        <v>200000</v>
      </c>
      <c r="I15" s="48">
        <v>200000</v>
      </c>
      <c r="J15" s="48">
        <v>200000</v>
      </c>
      <c r="K15" s="48">
        <v>200000</v>
      </c>
      <c r="L15" s="48"/>
      <c r="M15" s="48"/>
      <c r="N15" s="40">
        <f t="shared" si="3"/>
        <v>1500000</v>
      </c>
    </row>
    <row r="16" spans="1:14" s="49" customFormat="1" ht="12.75">
      <c r="A16" s="47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0">
        <f t="shared" si="3"/>
        <v>0</v>
      </c>
    </row>
    <row r="17" spans="1:14" ht="12.75">
      <c r="A17" s="1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40">
        <f t="shared" si="3"/>
        <v>0</v>
      </c>
    </row>
    <row r="18" spans="1:14" ht="12.75">
      <c r="A18" s="17" t="s">
        <v>91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40">
        <f t="shared" si="3"/>
        <v>0</v>
      </c>
    </row>
    <row r="19" spans="1:14" ht="12.75">
      <c r="A19" s="17" t="s">
        <v>92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40">
        <f t="shared" si="3"/>
        <v>0</v>
      </c>
    </row>
    <row r="20" spans="1:14" ht="22.5">
      <c r="A20" s="17" t="s">
        <v>93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0">
        <f t="shared" si="3"/>
        <v>0</v>
      </c>
    </row>
    <row r="21" spans="1:14" ht="26.25" customHeight="1">
      <c r="A21" s="17" t="s">
        <v>98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40">
        <f t="shared" si="3"/>
        <v>0</v>
      </c>
    </row>
    <row r="22" spans="1:14" s="53" customFormat="1" ht="20.25" customHeight="1">
      <c r="A22" s="50" t="s">
        <v>94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2">
        <f t="shared" si="3"/>
        <v>0</v>
      </c>
    </row>
    <row r="23" spans="1:14" ht="24.75" customHeight="1">
      <c r="A23" s="17" t="s">
        <v>96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40">
        <f t="shared" si="3"/>
        <v>0</v>
      </c>
    </row>
    <row r="24" spans="1:14" ht="22.5" customHeight="1">
      <c r="A24" s="22" t="s">
        <v>95</v>
      </c>
      <c r="B24" s="40">
        <f>SUM(B12+B18+B19+B20+B21+B22+B23)</f>
        <v>1867841</v>
      </c>
      <c r="C24" s="40">
        <f aca="true" t="shared" si="4" ref="C24:N24">SUM(C12+C18+C19+C20+C21+C22+C23)</f>
        <v>0</v>
      </c>
      <c r="D24" s="40">
        <f t="shared" si="4"/>
        <v>166667</v>
      </c>
      <c r="E24" s="40">
        <f t="shared" si="4"/>
        <v>333334</v>
      </c>
      <c r="F24" s="40">
        <f t="shared" si="4"/>
        <v>333334</v>
      </c>
      <c r="G24" s="40">
        <f t="shared" si="4"/>
        <v>333333</v>
      </c>
      <c r="H24" s="40">
        <f>SUM(H12+H18+H19+H20+H21+H22+H23)</f>
        <v>333333</v>
      </c>
      <c r="I24" s="40">
        <f t="shared" si="4"/>
        <v>333333</v>
      </c>
      <c r="J24" s="40">
        <f t="shared" si="4"/>
        <v>333333</v>
      </c>
      <c r="K24" s="40">
        <f t="shared" si="4"/>
        <v>333333</v>
      </c>
      <c r="L24" s="40">
        <f t="shared" si="4"/>
        <v>0</v>
      </c>
      <c r="M24" s="40">
        <f t="shared" si="4"/>
        <v>0</v>
      </c>
      <c r="N24" s="40">
        <f t="shared" si="4"/>
        <v>4367841</v>
      </c>
    </row>
    <row r="25" spans="1:14" ht="23.25" customHeight="1">
      <c r="A25" s="17" t="s">
        <v>131</v>
      </c>
      <c r="B25" s="38">
        <f>SUM(B11/2)</f>
        <v>2683539.5</v>
      </c>
      <c r="C25" s="38">
        <f aca="true" t="shared" si="5" ref="C25:N25">SUM(C11/2)</f>
        <v>2522500</v>
      </c>
      <c r="D25" s="38">
        <f t="shared" si="5"/>
        <v>2525000</v>
      </c>
      <c r="E25" s="38">
        <f t="shared" si="5"/>
        <v>2527500</v>
      </c>
      <c r="F25" s="38">
        <f t="shared" si="5"/>
        <v>2527500</v>
      </c>
      <c r="G25" s="38">
        <f t="shared" si="5"/>
        <v>2527500</v>
      </c>
      <c r="H25" s="38">
        <f t="shared" si="5"/>
        <v>2527500</v>
      </c>
      <c r="I25" s="38">
        <f t="shared" si="5"/>
        <v>2527500</v>
      </c>
      <c r="J25" s="38">
        <f t="shared" si="5"/>
        <v>2527500</v>
      </c>
      <c r="K25" s="38">
        <f t="shared" si="5"/>
        <v>2527500</v>
      </c>
      <c r="L25" s="38">
        <f t="shared" si="5"/>
        <v>0</v>
      </c>
      <c r="M25" s="38">
        <f t="shared" si="5"/>
        <v>0</v>
      </c>
      <c r="N25" s="38">
        <f t="shared" si="5"/>
        <v>25423539.5</v>
      </c>
    </row>
    <row r="26" spans="1:14" ht="14.25" customHeight="1">
      <c r="A26" s="225" t="s">
        <v>97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</row>
    <row r="27" spans="1:11" ht="12.75">
      <c r="A27" s="20"/>
      <c r="B27" s="41"/>
      <c r="C27" s="41"/>
      <c r="D27" s="41"/>
      <c r="E27" s="41"/>
      <c r="F27" s="41"/>
      <c r="G27" s="41"/>
      <c r="H27" s="41"/>
      <c r="I27" s="41"/>
      <c r="J27" s="41"/>
      <c r="K27" s="41"/>
    </row>
    <row r="28" spans="1:11" ht="12.75">
      <c r="A28" s="20"/>
      <c r="B28" s="41"/>
      <c r="C28" s="41"/>
      <c r="D28" s="41"/>
      <c r="E28" s="41"/>
      <c r="F28" s="41"/>
      <c r="G28" s="41"/>
      <c r="H28" s="41"/>
      <c r="I28" s="41"/>
      <c r="J28" s="41"/>
      <c r="K28" s="41"/>
    </row>
    <row r="29" spans="1:11" ht="12.75">
      <c r="A29" s="20"/>
      <c r="B29" s="41"/>
      <c r="C29" s="41"/>
      <c r="D29" s="41"/>
      <c r="E29" s="41"/>
      <c r="F29" s="41"/>
      <c r="G29" s="41"/>
      <c r="H29" s="41"/>
      <c r="I29" s="41"/>
      <c r="J29" s="41"/>
      <c r="K29" s="41"/>
    </row>
    <row r="30" spans="1:11" ht="12.75">
      <c r="A30" s="20"/>
      <c r="B30" s="41"/>
      <c r="C30" s="41"/>
      <c r="D30" s="41"/>
      <c r="E30" s="41"/>
      <c r="F30" s="41"/>
      <c r="G30" s="41"/>
      <c r="H30" s="41"/>
      <c r="I30" s="41"/>
      <c r="J30" s="41"/>
      <c r="K30" s="41"/>
    </row>
    <row r="31" spans="1:11" ht="12.75">
      <c r="A31" s="20"/>
      <c r="B31" s="41"/>
      <c r="C31" s="41"/>
      <c r="D31" s="42"/>
      <c r="E31" s="41"/>
      <c r="F31" s="41"/>
      <c r="G31" s="41"/>
      <c r="H31" s="41"/>
      <c r="I31" s="41"/>
      <c r="J31" s="41"/>
      <c r="K31" s="41"/>
    </row>
    <row r="32" spans="1:11" ht="12.75">
      <c r="A32" s="20"/>
      <c r="B32" s="41"/>
      <c r="C32" s="41"/>
      <c r="D32" s="41"/>
      <c r="E32" s="41"/>
      <c r="F32" s="41"/>
      <c r="G32" s="41"/>
      <c r="H32" s="41"/>
      <c r="I32" s="41"/>
      <c r="J32" s="41"/>
      <c r="K32" s="41"/>
    </row>
    <row r="33" spans="1:11" ht="12.75">
      <c r="A33" s="43"/>
      <c r="B33" s="41"/>
      <c r="C33" s="41"/>
      <c r="D33" s="41"/>
      <c r="E33" s="41"/>
      <c r="F33" s="41"/>
      <c r="G33" s="41"/>
      <c r="H33" s="41"/>
      <c r="I33" s="41"/>
      <c r="J33" s="41"/>
      <c r="K33" s="41"/>
    </row>
    <row r="34" spans="2:11" ht="12.75"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5" spans="2:11" ht="12.75">
      <c r="B35" s="41"/>
      <c r="C35" s="41"/>
      <c r="D35" s="41"/>
      <c r="E35" s="41"/>
      <c r="F35" s="41"/>
      <c r="G35" s="41"/>
      <c r="H35" s="41"/>
      <c r="I35" s="41"/>
      <c r="J35" s="41"/>
      <c r="K35" s="41"/>
    </row>
    <row r="36" spans="2:11" ht="12.75">
      <c r="B36" s="41"/>
      <c r="C36" s="41"/>
      <c r="D36" s="41"/>
      <c r="E36" s="41"/>
      <c r="F36" s="41"/>
      <c r="G36" s="41"/>
      <c r="H36" s="41"/>
      <c r="I36" s="41"/>
      <c r="J36" s="41"/>
      <c r="K36" s="41"/>
    </row>
    <row r="37" spans="2:11" ht="12.75">
      <c r="B37" s="41"/>
      <c r="C37" s="41"/>
      <c r="D37" s="41"/>
      <c r="E37" s="41"/>
      <c r="F37" s="41"/>
      <c r="G37" s="41"/>
      <c r="H37" s="41"/>
      <c r="I37" s="41"/>
      <c r="J37" s="41"/>
      <c r="K37" s="41"/>
    </row>
  </sheetData>
  <sheetProtection/>
  <mergeCells count="2">
    <mergeCell ref="A2:N2"/>
    <mergeCell ref="A26:N26"/>
  </mergeCells>
  <printOptions/>
  <pageMargins left="0" right="0" top="0.6299212598425197" bottom="0.35433070866141736" header="0.31496062992125984" footer="0.07874015748031496"/>
  <pageSetup horizontalDpi="300" verticalDpi="300" orientation="landscape" paperSize="9" r:id="rId1"/>
  <headerFooter alignWithMargins="0">
    <oddHeader>&amp;LVeresegyház Város Önkormányzat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workbookViewId="0" topLeftCell="A1">
      <selection activeCell="H36" sqref="H36"/>
    </sheetView>
  </sheetViews>
  <sheetFormatPr defaultColWidth="9.00390625" defaultRowHeight="12.75"/>
  <cols>
    <col min="1" max="1" width="9.125" style="35" customWidth="1"/>
    <col min="2" max="2" width="37.00390625" style="35" customWidth="1"/>
    <col min="3" max="8" width="12.125" style="35" customWidth="1"/>
    <col min="9" max="16384" width="9.125" style="35" customWidth="1"/>
  </cols>
  <sheetData>
    <row r="1" spans="1:3" ht="12.75">
      <c r="A1" s="226"/>
      <c r="B1" s="226"/>
      <c r="C1" s="226"/>
    </row>
    <row r="2" spans="1:7" ht="12.75">
      <c r="A2" s="227"/>
      <c r="B2" s="227"/>
      <c r="C2" s="227"/>
      <c r="G2" s="46" t="s">
        <v>272</v>
      </c>
    </row>
    <row r="3" spans="1:6" ht="12.75">
      <c r="A3" s="228"/>
      <c r="B3" s="229" t="s">
        <v>273</v>
      </c>
      <c r="C3" s="229"/>
      <c r="D3" s="230"/>
      <c r="E3" s="230"/>
      <c r="F3" s="230"/>
    </row>
    <row r="4" spans="1:3" ht="12.75">
      <c r="A4" s="227"/>
      <c r="B4" s="231"/>
      <c r="C4" s="231"/>
    </row>
    <row r="5" spans="1:3" ht="12.75">
      <c r="A5" s="227"/>
      <c r="B5" s="227"/>
      <c r="C5" s="227"/>
    </row>
    <row r="6" spans="1:7" ht="12.75" customHeight="1">
      <c r="A6" s="227"/>
      <c r="B6" s="232" t="s">
        <v>274</v>
      </c>
      <c r="C6" s="233" t="s">
        <v>275</v>
      </c>
      <c r="D6" s="233" t="s">
        <v>276</v>
      </c>
      <c r="E6" s="233" t="s">
        <v>277</v>
      </c>
      <c r="F6" s="234" t="s">
        <v>278</v>
      </c>
      <c r="G6" s="235"/>
    </row>
    <row r="7" spans="1:7" ht="29.25" customHeight="1">
      <c r="A7" s="227"/>
      <c r="B7" s="232"/>
      <c r="C7" s="236"/>
      <c r="D7" s="236"/>
      <c r="E7" s="236"/>
      <c r="F7" s="237" t="s">
        <v>279</v>
      </c>
      <c r="G7" s="237" t="s">
        <v>280</v>
      </c>
    </row>
    <row r="8" spans="1:7" ht="12.75">
      <c r="A8" s="227"/>
      <c r="B8" s="232"/>
      <c r="C8" s="238">
        <v>42370</v>
      </c>
      <c r="D8" s="238">
        <v>42370</v>
      </c>
      <c r="E8" s="238">
        <v>42370</v>
      </c>
      <c r="F8" s="238">
        <v>42370</v>
      </c>
      <c r="G8" s="238">
        <v>42370</v>
      </c>
    </row>
    <row r="9" spans="1:7" ht="12.75">
      <c r="A9" s="227"/>
      <c r="B9" s="239" t="s">
        <v>281</v>
      </c>
      <c r="C9" s="240">
        <v>69</v>
      </c>
      <c r="D9" s="240">
        <v>69</v>
      </c>
      <c r="E9" s="240">
        <v>67</v>
      </c>
      <c r="F9" s="240">
        <v>65</v>
      </c>
      <c r="G9" s="240">
        <v>4</v>
      </c>
    </row>
    <row r="10" spans="1:7" ht="12.75">
      <c r="A10" s="227"/>
      <c r="B10" s="239" t="s">
        <v>282</v>
      </c>
      <c r="C10" s="240">
        <v>3</v>
      </c>
      <c r="D10" s="240">
        <v>3</v>
      </c>
      <c r="E10" s="240">
        <v>3</v>
      </c>
      <c r="F10" s="240">
        <v>3</v>
      </c>
      <c r="G10" s="240">
        <v>0</v>
      </c>
    </row>
    <row r="11" spans="1:7" ht="15" customHeight="1">
      <c r="A11" s="227"/>
      <c r="B11" s="239" t="s">
        <v>283</v>
      </c>
      <c r="C11" s="240">
        <v>40</v>
      </c>
      <c r="D11" s="240">
        <v>40</v>
      </c>
      <c r="E11" s="240">
        <v>39</v>
      </c>
      <c r="F11" s="240">
        <v>39</v>
      </c>
      <c r="G11" s="240">
        <v>1</v>
      </c>
    </row>
    <row r="12" spans="1:7" ht="15" customHeight="1">
      <c r="A12" s="227"/>
      <c r="B12" s="239" t="s">
        <v>284</v>
      </c>
      <c r="C12" s="240">
        <v>154</v>
      </c>
      <c r="D12" s="240">
        <v>162</v>
      </c>
      <c r="E12" s="240">
        <v>150</v>
      </c>
      <c r="F12" s="240">
        <v>153</v>
      </c>
      <c r="G12" s="240">
        <v>1</v>
      </c>
    </row>
    <row r="13" spans="1:7" ht="15" customHeight="1">
      <c r="A13" s="227"/>
      <c r="B13" s="239" t="s">
        <v>285</v>
      </c>
      <c r="C13" s="240">
        <v>191</v>
      </c>
      <c r="D13" s="240">
        <v>187</v>
      </c>
      <c r="E13" s="240">
        <v>187</v>
      </c>
      <c r="F13" s="240">
        <v>182</v>
      </c>
      <c r="G13" s="240">
        <v>9</v>
      </c>
    </row>
    <row r="14" spans="1:7" ht="15" customHeight="1">
      <c r="A14" s="227"/>
      <c r="B14" s="239" t="s">
        <v>286</v>
      </c>
      <c r="C14" s="240">
        <v>23</v>
      </c>
      <c r="D14" s="240">
        <v>21</v>
      </c>
      <c r="E14" s="240">
        <v>21</v>
      </c>
      <c r="F14" s="240">
        <v>22</v>
      </c>
      <c r="G14" s="240">
        <v>1</v>
      </c>
    </row>
    <row r="15" spans="1:7" ht="15" customHeight="1">
      <c r="A15" s="227"/>
      <c r="B15" s="239" t="s">
        <v>287</v>
      </c>
      <c r="C15" s="240">
        <v>5</v>
      </c>
      <c r="D15" s="240">
        <v>4</v>
      </c>
      <c r="E15" s="240">
        <v>4</v>
      </c>
      <c r="F15" s="240">
        <v>5</v>
      </c>
      <c r="G15" s="240">
        <v>0</v>
      </c>
    </row>
    <row r="16" spans="1:7" ht="15" customHeight="1">
      <c r="A16" s="227"/>
      <c r="B16" s="239" t="s">
        <v>288</v>
      </c>
      <c r="C16" s="240">
        <v>10</v>
      </c>
      <c r="D16" s="240">
        <v>9</v>
      </c>
      <c r="E16" s="240">
        <v>9</v>
      </c>
      <c r="F16" s="240">
        <v>10</v>
      </c>
      <c r="G16" s="240">
        <v>0</v>
      </c>
    </row>
    <row r="17" spans="1:7" ht="15" customHeight="1">
      <c r="A17" s="227"/>
      <c r="B17" s="239" t="s">
        <v>289</v>
      </c>
      <c r="C17" s="240">
        <v>37</v>
      </c>
      <c r="D17" s="240">
        <v>37</v>
      </c>
      <c r="E17" s="240">
        <v>37</v>
      </c>
      <c r="F17" s="240">
        <v>32</v>
      </c>
      <c r="G17" s="240">
        <v>5</v>
      </c>
    </row>
    <row r="18" spans="1:7" ht="15.75" customHeight="1">
      <c r="A18" s="227"/>
      <c r="B18" s="241" t="s">
        <v>22</v>
      </c>
      <c r="C18" s="241">
        <f>SUM(C9:C17)</f>
        <v>532</v>
      </c>
      <c r="D18" s="241">
        <f>SUM(D9:D17)</f>
        <v>532</v>
      </c>
      <c r="E18" s="241">
        <f>SUM(E9:E17)</f>
        <v>517</v>
      </c>
      <c r="F18" s="241">
        <f>SUM(F9:F17)</f>
        <v>511</v>
      </c>
      <c r="G18" s="241">
        <f>SUM(G9:G17)</f>
        <v>21</v>
      </c>
    </row>
    <row r="21" ht="12.75">
      <c r="B21" s="242" t="s">
        <v>290</v>
      </c>
    </row>
    <row r="22" ht="12.75">
      <c r="B22" s="242" t="s">
        <v>291</v>
      </c>
    </row>
    <row r="23" ht="12.75">
      <c r="B23" s="242" t="s">
        <v>292</v>
      </c>
    </row>
    <row r="24" ht="12.75">
      <c r="B24" s="242" t="s">
        <v>293</v>
      </c>
    </row>
    <row r="25" ht="12.75">
      <c r="B25" s="242" t="s">
        <v>294</v>
      </c>
    </row>
    <row r="26" ht="12.75">
      <c r="B26" s="242" t="s">
        <v>295</v>
      </c>
    </row>
    <row r="27" ht="12.75">
      <c r="B27" s="242" t="s">
        <v>296</v>
      </c>
    </row>
    <row r="29" spans="2:5" ht="12.75">
      <c r="B29" s="243" t="s">
        <v>297</v>
      </c>
      <c r="C29" s="243"/>
      <c r="D29" s="243"/>
      <c r="E29" s="243"/>
    </row>
    <row r="30" spans="2:5" ht="12.75">
      <c r="B30" s="43"/>
      <c r="C30" s="46"/>
      <c r="D30" s="43"/>
      <c r="E30" s="43"/>
    </row>
    <row r="31" spans="2:7" ht="12.75">
      <c r="B31" s="196" t="s">
        <v>298</v>
      </c>
      <c r="C31" s="196"/>
      <c r="D31" s="196"/>
      <c r="E31" s="196"/>
      <c r="F31" s="230"/>
      <c r="G31" s="46" t="s">
        <v>299</v>
      </c>
    </row>
    <row r="32" spans="2:5" ht="12.75">
      <c r="B32" s="192"/>
      <c r="C32" s="192"/>
      <c r="D32" s="192"/>
      <c r="E32" s="192"/>
    </row>
    <row r="33" spans="2:5" ht="12.75">
      <c r="B33" s="43"/>
      <c r="C33" s="43"/>
      <c r="D33" s="43"/>
      <c r="E33" s="43"/>
    </row>
    <row r="34" spans="2:5" ht="12.75">
      <c r="B34" s="244" t="s">
        <v>274</v>
      </c>
      <c r="C34" s="245" t="s">
        <v>300</v>
      </c>
      <c r="D34" s="245"/>
      <c r="E34" s="245"/>
    </row>
    <row r="35" spans="2:5" ht="12.75">
      <c r="B35" s="246"/>
      <c r="C35" s="247">
        <v>42370</v>
      </c>
      <c r="D35" s="248"/>
      <c r="E35" s="249"/>
    </row>
    <row r="36" spans="2:5" ht="12.75">
      <c r="B36" s="250"/>
      <c r="C36" s="75" t="s">
        <v>301</v>
      </c>
      <c r="D36" s="75" t="s">
        <v>302</v>
      </c>
      <c r="E36" s="75" t="s">
        <v>303</v>
      </c>
    </row>
    <row r="37" spans="2:5" ht="15" customHeight="1">
      <c r="B37" s="37" t="s">
        <v>304</v>
      </c>
      <c r="C37" s="37"/>
      <c r="D37" s="37"/>
      <c r="E37" s="37">
        <v>24</v>
      </c>
    </row>
    <row r="38" spans="2:5" ht="15" customHeight="1">
      <c r="B38" s="37" t="s">
        <v>289</v>
      </c>
      <c r="C38" s="37"/>
      <c r="D38" s="37"/>
      <c r="E38" s="37">
        <v>1</v>
      </c>
    </row>
    <row r="39" spans="2:5" ht="15" customHeight="1">
      <c r="B39" s="37"/>
      <c r="C39" s="37"/>
      <c r="D39" s="37"/>
      <c r="E39" s="37"/>
    </row>
    <row r="40" spans="2:5" ht="15" customHeight="1">
      <c r="B40" s="37"/>
      <c r="C40" s="37"/>
      <c r="D40" s="37"/>
      <c r="E40" s="37"/>
    </row>
    <row r="41" spans="2:5" ht="15.75" customHeight="1">
      <c r="B41" s="251" t="s">
        <v>22</v>
      </c>
      <c r="C41" s="251">
        <f>SUM(C37:C40)</f>
        <v>0</v>
      </c>
      <c r="D41" s="251">
        <f>SUM(D37:D40)</f>
        <v>0</v>
      </c>
      <c r="E41" s="251">
        <f>SUM(E37:E40)</f>
        <v>25</v>
      </c>
    </row>
  </sheetData>
  <sheetProtection/>
  <mergeCells count="11">
    <mergeCell ref="B29:E29"/>
    <mergeCell ref="B31:F31"/>
    <mergeCell ref="B34:B36"/>
    <mergeCell ref="C34:E34"/>
    <mergeCell ref="C35:E35"/>
    <mergeCell ref="A1:C1"/>
    <mergeCell ref="B3:F3"/>
    <mergeCell ref="C6:C7"/>
    <mergeCell ref="D6:D7"/>
    <mergeCell ref="E6:E7"/>
    <mergeCell ref="F6:G6"/>
  </mergeCells>
  <printOptions horizontalCentered="1"/>
  <pageMargins left="0.4330708661417323" right="0.15748031496062992" top="0.35433070866141736" bottom="0.31496062992125984" header="0.2755905511811024" footer="0.1968503937007874"/>
  <pageSetup fitToHeight="1" fitToWidth="1" horizontalDpi="600" verticalDpi="600" orientation="landscape" paperSize="9" scale="98" r:id="rId1"/>
  <headerFooter alignWithMargins="0">
    <oddHeader>&amp;LVeresegyház Város Önkormányzat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G8" sqref="G8"/>
    </sheetView>
  </sheetViews>
  <sheetFormatPr defaultColWidth="9.00390625" defaultRowHeight="12.75"/>
  <cols>
    <col min="1" max="1" width="7.75390625" style="252" customWidth="1"/>
    <col min="2" max="2" width="18.875" style="253" customWidth="1"/>
    <col min="3" max="3" width="12.875" style="254" customWidth="1"/>
    <col min="4" max="4" width="14.125" style="253" customWidth="1"/>
    <col min="5" max="5" width="12.875" style="255" customWidth="1"/>
    <col min="6" max="6" width="9.00390625" style="253" customWidth="1"/>
    <col min="7" max="7" width="9.125" style="253" customWidth="1"/>
    <col min="8" max="8" width="9.25390625" style="254" customWidth="1"/>
    <col min="9" max="9" width="12.875" style="254" customWidth="1"/>
    <col min="10" max="10" width="11.75390625" style="254" customWidth="1"/>
    <col min="11" max="11" width="9.75390625" style="253" customWidth="1"/>
    <col min="12" max="12" width="9.875" style="253" customWidth="1"/>
    <col min="13" max="16384" width="9.125" style="253" customWidth="1"/>
  </cols>
  <sheetData>
    <row r="1" ht="15">
      <c r="K1" s="256" t="s">
        <v>305</v>
      </c>
    </row>
    <row r="2" spans="1:12" ht="33.75">
      <c r="A2" s="257" t="s">
        <v>306</v>
      </c>
      <c r="B2" s="258" t="s">
        <v>307</v>
      </c>
      <c r="C2" s="259" t="s">
        <v>308</v>
      </c>
      <c r="D2" s="260" t="s">
        <v>309</v>
      </c>
      <c r="E2" s="261"/>
      <c r="F2" s="262" t="s">
        <v>310</v>
      </c>
      <c r="G2" s="262" t="s">
        <v>311</v>
      </c>
      <c r="H2" s="259" t="s">
        <v>312</v>
      </c>
      <c r="I2" s="259" t="s">
        <v>313</v>
      </c>
      <c r="J2" s="259"/>
      <c r="K2" s="263"/>
      <c r="L2" s="264"/>
    </row>
    <row r="3" spans="1:12" ht="18.75" customHeight="1">
      <c r="A3" s="265" t="s">
        <v>314</v>
      </c>
      <c r="B3" s="266" t="s">
        <v>315</v>
      </c>
      <c r="C3" s="267">
        <v>113797075</v>
      </c>
      <c r="D3" s="268" t="s">
        <v>316</v>
      </c>
      <c r="E3" s="269"/>
      <c r="F3" s="270">
        <v>40908</v>
      </c>
      <c r="G3" s="271"/>
      <c r="H3" s="267"/>
      <c r="I3" s="272">
        <v>113797075</v>
      </c>
      <c r="J3" s="272">
        <v>-113797075</v>
      </c>
      <c r="K3" s="272" t="s">
        <v>317</v>
      </c>
      <c r="L3" s="273" t="s">
        <v>318</v>
      </c>
    </row>
    <row r="4" spans="1:12" ht="18.75" customHeight="1">
      <c r="A4" s="274" t="s">
        <v>319</v>
      </c>
      <c r="B4" s="275" t="s">
        <v>320</v>
      </c>
      <c r="C4" s="276">
        <v>138894</v>
      </c>
      <c r="D4" s="277" t="s">
        <v>321</v>
      </c>
      <c r="E4" s="278" t="s">
        <v>322</v>
      </c>
      <c r="F4" s="279"/>
      <c r="G4" s="271" t="s">
        <v>323</v>
      </c>
      <c r="H4" s="276">
        <v>15000</v>
      </c>
      <c r="I4" s="272">
        <f aca="true" t="shared" si="0" ref="I4:I12">SUM(C4-H4)</f>
        <v>123894</v>
      </c>
      <c r="J4" s="272"/>
      <c r="K4" s="272"/>
      <c r="L4" s="273" t="s">
        <v>324</v>
      </c>
    </row>
    <row r="5" spans="1:12" ht="18.75" customHeight="1">
      <c r="A5" s="274">
        <v>39597</v>
      </c>
      <c r="B5" s="280" t="s">
        <v>325</v>
      </c>
      <c r="C5" s="276">
        <v>66895</v>
      </c>
      <c r="D5" s="277" t="s">
        <v>321</v>
      </c>
      <c r="E5" s="281" t="s">
        <v>322</v>
      </c>
      <c r="F5" s="279"/>
      <c r="G5" s="279"/>
      <c r="H5" s="276"/>
      <c r="I5" s="272">
        <f t="shared" si="0"/>
        <v>66895</v>
      </c>
      <c r="J5" s="272"/>
      <c r="K5" s="272"/>
      <c r="L5" s="273" t="s">
        <v>324</v>
      </c>
    </row>
    <row r="6" spans="1:12" ht="18.75" customHeight="1">
      <c r="A6" s="274">
        <v>39100</v>
      </c>
      <c r="B6" s="280" t="s">
        <v>326</v>
      </c>
      <c r="C6" s="276">
        <v>151317</v>
      </c>
      <c r="D6" s="277" t="s">
        <v>327</v>
      </c>
      <c r="E6" s="282"/>
      <c r="F6" s="283"/>
      <c r="G6" s="279"/>
      <c r="H6" s="276"/>
      <c r="I6" s="272">
        <f t="shared" si="0"/>
        <v>151317</v>
      </c>
      <c r="J6" s="272"/>
      <c r="K6" s="272"/>
      <c r="L6" s="273" t="s">
        <v>324</v>
      </c>
    </row>
    <row r="7" spans="1:12" ht="18.75" customHeight="1">
      <c r="A7" s="274" t="s">
        <v>328</v>
      </c>
      <c r="B7" s="280" t="s">
        <v>329</v>
      </c>
      <c r="C7" s="276">
        <v>9000000</v>
      </c>
      <c r="D7" s="277" t="s">
        <v>327</v>
      </c>
      <c r="E7" s="282"/>
      <c r="F7" s="279"/>
      <c r="G7" s="271"/>
      <c r="H7" s="276"/>
      <c r="I7" s="272">
        <f t="shared" si="0"/>
        <v>9000000</v>
      </c>
      <c r="J7" s="272"/>
      <c r="K7" s="272"/>
      <c r="L7" s="273" t="s">
        <v>330</v>
      </c>
    </row>
    <row r="8" spans="1:12" ht="18.75" customHeight="1">
      <c r="A8" s="274">
        <v>37232</v>
      </c>
      <c r="B8" s="280" t="s">
        <v>331</v>
      </c>
      <c r="C8" s="276">
        <v>8692183</v>
      </c>
      <c r="D8" s="277" t="s">
        <v>327</v>
      </c>
      <c r="E8" s="282"/>
      <c r="F8" s="279"/>
      <c r="G8" s="271"/>
      <c r="H8" s="276">
        <v>1000000</v>
      </c>
      <c r="I8" s="272">
        <f t="shared" si="0"/>
        <v>7692183</v>
      </c>
      <c r="J8" s="274"/>
      <c r="K8" s="284" t="s">
        <v>332</v>
      </c>
      <c r="L8" s="273" t="s">
        <v>333</v>
      </c>
    </row>
    <row r="9" spans="1:12" s="288" customFormat="1" ht="18.75" customHeight="1">
      <c r="A9" s="274">
        <v>40268</v>
      </c>
      <c r="B9" s="285" t="s">
        <v>334</v>
      </c>
      <c r="C9" s="276">
        <v>38240</v>
      </c>
      <c r="D9" s="286" t="s">
        <v>321</v>
      </c>
      <c r="E9" s="282" t="s">
        <v>335</v>
      </c>
      <c r="F9" s="287"/>
      <c r="G9" s="287"/>
      <c r="H9" s="276"/>
      <c r="I9" s="272">
        <f t="shared" si="0"/>
        <v>38240</v>
      </c>
      <c r="J9" s="272"/>
      <c r="K9" s="272"/>
      <c r="L9" s="273" t="s">
        <v>324</v>
      </c>
    </row>
    <row r="10" spans="1:12" ht="18.75" customHeight="1">
      <c r="A10" s="274">
        <v>40366</v>
      </c>
      <c r="B10" s="280" t="s">
        <v>336</v>
      </c>
      <c r="C10" s="276">
        <v>15906849</v>
      </c>
      <c r="D10" s="277" t="s">
        <v>327</v>
      </c>
      <c r="E10" s="282" t="s">
        <v>337</v>
      </c>
      <c r="F10" s="289">
        <v>40694</v>
      </c>
      <c r="G10" s="271">
        <v>42104</v>
      </c>
      <c r="H10" s="276">
        <v>15906849</v>
      </c>
      <c r="I10" s="272">
        <f t="shared" si="0"/>
        <v>0</v>
      </c>
      <c r="J10" s="272"/>
      <c r="K10" s="272"/>
      <c r="L10" s="273" t="s">
        <v>333</v>
      </c>
    </row>
    <row r="11" spans="1:12" ht="18.75" customHeight="1">
      <c r="A11" s="274">
        <v>40402</v>
      </c>
      <c r="B11" s="280" t="s">
        <v>338</v>
      </c>
      <c r="C11" s="276">
        <v>2274700</v>
      </c>
      <c r="D11" s="290" t="s">
        <v>339</v>
      </c>
      <c r="E11" s="282" t="s">
        <v>340</v>
      </c>
      <c r="F11" s="271" t="s">
        <v>341</v>
      </c>
      <c r="G11" s="279">
        <v>42242</v>
      </c>
      <c r="H11" s="276">
        <v>2274700</v>
      </c>
      <c r="I11" s="272">
        <f t="shared" si="0"/>
        <v>0</v>
      </c>
      <c r="J11" s="272"/>
      <c r="K11" s="272"/>
      <c r="L11" s="273" t="s">
        <v>342</v>
      </c>
    </row>
    <row r="12" spans="1:12" ht="18.75" customHeight="1">
      <c r="A12" s="274">
        <v>41101</v>
      </c>
      <c r="B12" s="291" t="s">
        <v>343</v>
      </c>
      <c r="C12" s="272">
        <v>4790000</v>
      </c>
      <c r="D12" s="284" t="s">
        <v>344</v>
      </c>
      <c r="E12" s="292"/>
      <c r="F12" s="293">
        <v>41983</v>
      </c>
      <c r="G12" s="294" t="s">
        <v>345</v>
      </c>
      <c r="H12" s="272">
        <v>1000000</v>
      </c>
      <c r="I12" s="272">
        <f t="shared" si="0"/>
        <v>3790000</v>
      </c>
      <c r="J12" s="272"/>
      <c r="K12" s="272"/>
      <c r="L12" s="295" t="s">
        <v>324</v>
      </c>
    </row>
    <row r="13" spans="1:12" ht="18.75" customHeight="1">
      <c r="A13" s="274">
        <v>41251</v>
      </c>
      <c r="B13" s="291" t="s">
        <v>346</v>
      </c>
      <c r="C13" s="272">
        <v>19177000</v>
      </c>
      <c r="D13" s="284" t="s">
        <v>347</v>
      </c>
      <c r="E13" s="292"/>
      <c r="F13" s="293"/>
      <c r="G13" s="293"/>
      <c r="H13" s="296"/>
      <c r="I13" s="272">
        <v>19177000</v>
      </c>
      <c r="J13" s="272">
        <v>-19177000</v>
      </c>
      <c r="K13" s="297" t="s">
        <v>317</v>
      </c>
      <c r="L13" s="273" t="s">
        <v>333</v>
      </c>
    </row>
    <row r="14" spans="1:12" s="288" customFormat="1" ht="18.75" customHeight="1">
      <c r="A14" s="298" t="s">
        <v>348</v>
      </c>
      <c r="B14" s="299"/>
      <c r="C14" s="300">
        <f>SUM(C3:C13)</f>
        <v>174033153</v>
      </c>
      <c r="D14" s="301"/>
      <c r="E14" s="302"/>
      <c r="F14" s="303"/>
      <c r="G14" s="304"/>
      <c r="H14" s="305">
        <f>SUM(H3:H13)</f>
        <v>20196549</v>
      </c>
      <c r="I14" s="305">
        <f>SUM(I3:I13)</f>
        <v>153836604</v>
      </c>
      <c r="J14" s="300">
        <f>SUM(J3:J13)</f>
        <v>-132974075</v>
      </c>
      <c r="K14" s="306"/>
      <c r="L14" s="307"/>
    </row>
    <row r="15" spans="1:12" s="288" customFormat="1" ht="18.75" customHeight="1">
      <c r="A15" s="308"/>
      <c r="B15" s="309"/>
      <c r="C15" s="310"/>
      <c r="D15" s="311"/>
      <c r="E15" s="312"/>
      <c r="F15" s="313"/>
      <c r="G15" s="314"/>
      <c r="H15" s="315"/>
      <c r="I15" s="315"/>
      <c r="J15" s="310"/>
      <c r="K15" s="316"/>
      <c r="L15" s="317"/>
    </row>
    <row r="16" spans="1:12" s="288" customFormat="1" ht="18.75" customHeight="1">
      <c r="A16" s="308"/>
      <c r="B16" s="309"/>
      <c r="C16" s="310"/>
      <c r="D16" s="311"/>
      <c r="E16" s="312"/>
      <c r="F16" s="313"/>
      <c r="G16" s="314"/>
      <c r="H16" s="315"/>
      <c r="I16" s="315"/>
      <c r="J16" s="310"/>
      <c r="K16" s="316"/>
      <c r="L16" s="317"/>
    </row>
    <row r="17" spans="1:12" ht="18.75" customHeight="1">
      <c r="A17" s="318">
        <v>41747</v>
      </c>
      <c r="B17" s="291" t="s">
        <v>315</v>
      </c>
      <c r="C17" s="272">
        <v>5000000</v>
      </c>
      <c r="D17" s="284" t="s">
        <v>349</v>
      </c>
      <c r="E17" s="319" t="s">
        <v>350</v>
      </c>
      <c r="F17" s="293">
        <v>42735</v>
      </c>
      <c r="G17" s="293"/>
      <c r="H17" s="296"/>
      <c r="I17" s="272">
        <f>SUM(C17-H17)</f>
        <v>5000000</v>
      </c>
      <c r="J17" s="272"/>
      <c r="K17" s="297"/>
      <c r="L17" s="320"/>
    </row>
    <row r="18" spans="1:12" ht="18.75" customHeight="1">
      <c r="A18" s="274">
        <v>41893</v>
      </c>
      <c r="B18" s="291" t="s">
        <v>315</v>
      </c>
      <c r="C18" s="272">
        <v>10000000</v>
      </c>
      <c r="D18" s="284" t="s">
        <v>349</v>
      </c>
      <c r="E18" s="292" t="s">
        <v>351</v>
      </c>
      <c r="F18" s="293">
        <v>42735</v>
      </c>
      <c r="G18" s="293"/>
      <c r="H18" s="296"/>
      <c r="I18" s="272">
        <f>SUM(C18-H18)</f>
        <v>10000000</v>
      </c>
      <c r="J18" s="272"/>
      <c r="K18" s="297"/>
      <c r="L18" s="273"/>
    </row>
    <row r="19" spans="1:12" ht="18.75" customHeight="1">
      <c r="A19" s="274">
        <v>42286</v>
      </c>
      <c r="B19" s="291" t="s">
        <v>352</v>
      </c>
      <c r="C19" s="272">
        <v>14000000</v>
      </c>
      <c r="D19" s="284" t="s">
        <v>349</v>
      </c>
      <c r="E19" s="292" t="s">
        <v>353</v>
      </c>
      <c r="F19" s="293">
        <v>42369</v>
      </c>
      <c r="G19" s="271" t="s">
        <v>354</v>
      </c>
      <c r="H19" s="296">
        <v>14000000</v>
      </c>
      <c r="I19" s="272">
        <f>SUM(C19-H19)</f>
        <v>0</v>
      </c>
      <c r="J19" s="272"/>
      <c r="K19" s="297"/>
      <c r="L19" s="273"/>
    </row>
    <row r="20" spans="1:12" ht="18.75" customHeight="1">
      <c r="A20" s="274">
        <v>42349</v>
      </c>
      <c r="B20" s="291" t="s">
        <v>315</v>
      </c>
      <c r="C20" s="272">
        <v>10000000</v>
      </c>
      <c r="D20" s="284" t="s">
        <v>349</v>
      </c>
      <c r="E20" s="292" t="s">
        <v>355</v>
      </c>
      <c r="F20" s="293">
        <v>42735</v>
      </c>
      <c r="G20" s="321"/>
      <c r="H20" s="296"/>
      <c r="I20" s="272">
        <f>SUM(C20-H20)</f>
        <v>10000000</v>
      </c>
      <c r="J20" s="272"/>
      <c r="K20" s="297"/>
      <c r="L20" s="273"/>
    </row>
    <row r="21" spans="1:12" ht="18.75" customHeight="1">
      <c r="A21" s="274">
        <v>42356</v>
      </c>
      <c r="B21" s="291" t="s">
        <v>356</v>
      </c>
      <c r="C21" s="272">
        <v>12000000</v>
      </c>
      <c r="D21" s="284" t="s">
        <v>357</v>
      </c>
      <c r="E21" s="292" t="s">
        <v>358</v>
      </c>
      <c r="F21" s="293">
        <v>42385</v>
      </c>
      <c r="G21" s="321"/>
      <c r="H21" s="296"/>
      <c r="I21" s="272">
        <f>SUM(C21-H21)</f>
        <v>12000000</v>
      </c>
      <c r="J21" s="272"/>
      <c r="K21" s="297"/>
      <c r="L21" s="273"/>
    </row>
    <row r="22" spans="1:12" ht="18.75" customHeight="1">
      <c r="A22" s="274"/>
      <c r="B22" s="291"/>
      <c r="C22" s="272"/>
      <c r="D22" s="284"/>
      <c r="E22" s="292"/>
      <c r="F22" s="293"/>
      <c r="G22" s="321"/>
      <c r="H22" s="296"/>
      <c r="I22" s="272"/>
      <c r="J22" s="272"/>
      <c r="K22" s="297"/>
      <c r="L22" s="273"/>
    </row>
    <row r="23" spans="1:12" ht="18.75" customHeight="1">
      <c r="A23" s="274"/>
      <c r="B23" s="291"/>
      <c r="C23" s="272"/>
      <c r="D23" s="284"/>
      <c r="E23" s="292"/>
      <c r="F23" s="293"/>
      <c r="G23" s="321"/>
      <c r="H23" s="296"/>
      <c r="I23" s="272"/>
      <c r="J23" s="272"/>
      <c r="K23" s="297"/>
      <c r="L23" s="273"/>
    </row>
    <row r="24" spans="1:12" ht="18.75" customHeight="1">
      <c r="A24" s="274"/>
      <c r="B24" s="291"/>
      <c r="C24" s="272"/>
      <c r="D24" s="284"/>
      <c r="E24" s="292"/>
      <c r="F24" s="293"/>
      <c r="G24" s="321"/>
      <c r="H24" s="296"/>
      <c r="I24" s="272"/>
      <c r="J24" s="272"/>
      <c r="K24" s="297"/>
      <c r="L24" s="273"/>
    </row>
    <row r="25" spans="1:12" ht="18.75" customHeight="1">
      <c r="A25" s="274"/>
      <c r="B25" s="291"/>
      <c r="C25" s="272">
        <f>SUM(C14:C19)</f>
        <v>203033153</v>
      </c>
      <c r="D25" s="284"/>
      <c r="E25" s="292"/>
      <c r="F25" s="293"/>
      <c r="G25" s="293"/>
      <c r="H25" s="296"/>
      <c r="I25" s="272">
        <f>SUM(I14:I21)</f>
        <v>190836604</v>
      </c>
      <c r="J25" s="272">
        <f>SUM(J14:J19)</f>
        <v>-132974075</v>
      </c>
      <c r="K25" s="297">
        <f>SUM(I25:J25)</f>
        <v>57862529</v>
      </c>
      <c r="L25" s="273"/>
    </row>
  </sheetData>
  <sheetProtection/>
  <mergeCells count="2">
    <mergeCell ref="D2:E2"/>
    <mergeCell ref="A14:B1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&amp;LVeresegyház Város Önkormányzat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Fekete Tibor</dc:creator>
  <cp:keywords/>
  <dc:description/>
  <cp:lastModifiedBy>szabok</cp:lastModifiedBy>
  <cp:lastPrinted>2016-02-18T15:02:17Z</cp:lastPrinted>
  <dcterms:created xsi:type="dcterms:W3CDTF">2001-01-11T08:42:07Z</dcterms:created>
  <dcterms:modified xsi:type="dcterms:W3CDTF">2016-02-18T15:03:23Z</dcterms:modified>
  <cp:category/>
  <cp:version/>
  <cp:contentType/>
  <cp:contentStatus/>
</cp:coreProperties>
</file>