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1010" tabRatio="727" firstSheet="33" activeTab="33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 tájékoztató" sheetId="38" r:id="rId38"/>
    <sheet name="8. tájékoztató" sheetId="39" r:id="rId39"/>
    <sheet name="9. tájékoztató" sheetId="40" r:id="rId40"/>
    <sheet name="10.tájékoztató " sheetId="41" r:id="rId41"/>
    <sheet name="11.tájékoztató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'!$A$1:$E$166</definedName>
    <definedName name="_xlnm.Print_Area" localSheetId="40">'10.tájékoztató '!$A$1:$F$151</definedName>
  </definedNames>
  <calcPr fullCalcOnLoad="1"/>
</workbook>
</file>

<file path=xl/sharedStrings.xml><?xml version="1.0" encoding="utf-8"?>
<sst xmlns="http://schemas.openxmlformats.org/spreadsheetml/2006/main" count="5135" uniqueCount="894">
  <si>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</si>
  <si>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</si>
  <si>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</si>
  <si>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</si>
  <si>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</si>
  <si>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</si>
  <si>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</si>
  <si>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</si>
  <si>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</si>
  <si>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</si>
  <si>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</si>
  <si>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</si>
  <si>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</si>
  <si>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</si>
  <si>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</si>
  <si>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</si>
  <si>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</si>
  <si>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</si>
  <si>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</si>
  <si>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</si>
  <si>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</si>
  <si>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</si>
  <si>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</si>
  <si>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>2016. évi előirányzat BEVÉTELEK</t>
  </si>
  <si>
    <t>2016. évi előirányzat KIADÁSOK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</si>
  <si>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</si>
  <si>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</si>
  <si>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</si>
  <si>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</si>
  <si>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</si>
  <si>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</si>
  <si>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</si>
  <si>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</si>
  <si>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</si>
  <si>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</si>
  <si>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</si>
  <si>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</si>
  <si>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</si>
  <si>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</si>
  <si>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</si>
  <si>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</si>
  <si>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</si>
  <si>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</si>
  <si>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</si>
  <si>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</si>
  <si>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</si>
  <si>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</si>
  <si>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</si>
  <si>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</si>
  <si>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</si>
  <si>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</si>
  <si>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</si>
  <si>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</si>
  <si>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</si>
  <si>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</si>
  <si>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</si>
  <si>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 xml:space="preserve">2.1. melléklet az 1/2016. (I.26.) önkormányzati rendelethez     </t>
  </si>
  <si>
    <t xml:space="preserve">2.2. melléklet az 1/2016. (I.26.) önkormányzati rendelethez     </t>
  </si>
  <si>
    <t>9.1. melléklet az 1/2016. (I.26.) önkormányzati rendelethez</t>
  </si>
  <si>
    <t>9.1. 1. melléklet az 1/2016. (I.26.) önkormányzati rendelethez</t>
  </si>
  <si>
    <t>9.1.2. melléklet az 1/2016. (I.26.) önkormányzati rendelethez</t>
  </si>
  <si>
    <t>9.1.3. melléklet az 1/2016. (I.26.) önkormányzati rendelethez</t>
  </si>
  <si>
    <t>9.2  melléklet az 1/2016. (I.26.) önkormányzati rendelethez</t>
  </si>
  <si>
    <t>9.2.1. melléklet az 1/2016. (I.26.) önkormányzati rendelethez</t>
  </si>
  <si>
    <t>9.2.2. melléklet az 1/2016. (I.26.) önkormányzati rendelethez</t>
  </si>
  <si>
    <t>9.2.3. melléklet az 1/2016. (I.26.) önkormányzati rendelethez</t>
  </si>
  <si>
    <t>9.3. melléklet az 1/2016. (I.26.) önkormányzati rendelethez</t>
  </si>
  <si>
    <t>9.3.1. melléklet az 1/2016. (I.26.) önkormányzati rendelethez</t>
  </si>
  <si>
    <t>9.3.2. melléklet az 1/2016. (I.26.) önkormányzati rendelethez</t>
  </si>
  <si>
    <t>9.3.3. melléklet az 1/2016. (I.26.) önkormányzati rendelethez</t>
  </si>
  <si>
    <t>9.4. melléklet az 1/2016. (I.26.) önkormányzati rendelethez</t>
  </si>
  <si>
    <t>9.4.1. melléklet az 1/2016. (I.26.) önkormányzati rendelethez</t>
  </si>
  <si>
    <t>9.4.2. melléklet az 1/2016. (I.26.) önkormányzati rendelethez</t>
  </si>
  <si>
    <t>9.4.3. melléklet az 1/2016. (I.26.) önkormányzati rendelethez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</si>
  <si>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</si>
  <si>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</si>
  <si>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</si>
  <si>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</si>
  <si>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</si>
  <si>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</si>
  <si>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</si>
  <si>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</si>
  <si>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</si>
  <si>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</si>
  <si>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</si>
  <si>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</si>
  <si>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</si>
  <si>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</si>
  <si>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</si>
  <si>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</si>
  <si>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</si>
  <si>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</si>
  <si>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</si>
  <si>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</si>
  <si>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</si>
  <si>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</si>
  <si>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</si>
  <si>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</si>
  <si>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</si>
  <si>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</si>
  <si>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</si>
  <si>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</si>
  <si>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</si>
  <si>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</si>
  <si>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</si>
  <si>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</si>
  <si>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</si>
  <si>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</si>
  <si>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</si>
  <si>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</si>
  <si>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</si>
  <si>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</si>
  <si>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</si>
  <si>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</si>
  <si>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</si>
  <si>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</si>
  <si>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</si>
  <si>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</si>
  <si>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</si>
  <si>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</si>
  <si>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</si>
  <si>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</si>
  <si>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</si>
  <si>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</si>
  <si>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</si>
  <si>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</si>
  <si>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</si>
  <si>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</si>
  <si>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</si>
  <si>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</si>
  <si>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</si>
  <si>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</si>
  <si>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</si>
  <si>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</si>
  <si>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</si>
  <si>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</si>
  <si>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</si>
  <si>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</si>
  <si>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</si>
  <si>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</si>
  <si>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</si>
  <si>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</si>
  <si>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</si>
  <si>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</si>
  <si>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</si>
  <si>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</si>
  <si>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</si>
  <si>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</si>
  <si>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</si>
  <si>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</si>
  <si>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</si>
  <si>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</si>
  <si>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</si>
  <si>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</si>
  <si>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</si>
  <si>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</si>
  <si>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</si>
  <si>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</si>
  <si>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</si>
  <si>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</si>
  <si>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</si>
  <si>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</si>
  <si>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</si>
  <si>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</si>
  <si>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</si>
  <si>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</si>
  <si>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</si>
  <si>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</si>
  <si>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</si>
  <si>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</si>
  <si>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 xml:space="preserve">2016. 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</si>
  <si>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</si>
  <si>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</si>
  <si>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</si>
  <si>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</si>
  <si>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</si>
  <si>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</si>
  <si>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</si>
  <si>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</si>
  <si>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</si>
  <si>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</si>
  <si>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</si>
  <si>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</si>
  <si>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</si>
  <si>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</si>
  <si>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</si>
  <si>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</si>
  <si>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</si>
  <si>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</si>
  <si>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</si>
  <si>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</si>
  <si>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</si>
  <si>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</si>
  <si>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</si>
  <si>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</si>
  <si>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</si>
  <si>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</si>
  <si>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</si>
  <si>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2015.         eredeti       ( e Ft )</t>
  </si>
  <si>
    <t>Nyári gyermekétkeztetés</t>
  </si>
  <si>
    <t>Felhasználás                                              
2015. XII.31-ig</t>
  </si>
  <si>
    <t>2015.    eredeti             ( E Ft )</t>
  </si>
  <si>
    <t>2015.          eredeti            ( E Ft )</t>
  </si>
  <si>
    <t>2015. eredeti           (E Ft)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</si>
  <si>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</si>
  <si>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</si>
  <si>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</si>
  <si>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</si>
  <si>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</si>
  <si>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Tát Város Önkormányzat 2016. évi adósságot keletkeztető fejlesztési céljai</t>
  </si>
  <si>
    <t>......................, 2016. .......................... hó ..... nap</t>
  </si>
  <si>
    <t>Előirányzat-felhasználási terv
2016. évre</t>
  </si>
  <si>
    <t>Önkormányzati  választások</t>
  </si>
  <si>
    <t>,</t>
  </si>
  <si>
    <t>2018.</t>
  </si>
  <si>
    <t>2015 előtti kifizetés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</si>
  <si>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</si>
  <si>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</si>
  <si>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</si>
  <si>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</si>
  <si>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</si>
  <si>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</si>
  <si>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</si>
  <si>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</si>
  <si>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</si>
  <si>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</si>
  <si>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</si>
  <si>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</si>
  <si>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</si>
  <si>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</si>
  <si>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</si>
  <si>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</si>
  <si>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 xml:space="preserve">2017. </t>
  </si>
  <si>
    <t>Sorszám</t>
  </si>
  <si>
    <t>6. tájékoztató tábla</t>
  </si>
  <si>
    <t>Bursa</t>
  </si>
  <si>
    <t>Kultúrház eszközbeszerzés  (szekrény, mikrofonkészlet, fejmikrofon, Rack doboz)</t>
  </si>
  <si>
    <t>2015-2017.</t>
  </si>
  <si>
    <t>KEOP-Tokod-Tát szennyvízelvezetés önrész (áfa+N 15%-a)</t>
  </si>
  <si>
    <t>KÖH eszközbeszerzés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</si>
  <si>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</si>
  <si>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</si>
  <si>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</si>
  <si>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</si>
  <si>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</si>
  <si>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</si>
  <si>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</si>
  <si>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</si>
  <si>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Előző év költségvetési maradványának igénybevétele (bankszámlák egyenlege, EGT is)</t>
  </si>
  <si>
    <t>Egyéb felhalmozási célú támogatások bevételei (EGT partnerektől önrész)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</si>
  <si>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</si>
  <si>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</si>
  <si>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</si>
  <si>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</si>
  <si>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</si>
  <si>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</si>
  <si>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</si>
  <si>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</si>
  <si>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</si>
  <si>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</si>
  <si>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</si>
  <si>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</si>
  <si>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</si>
  <si>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</si>
  <si>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</si>
  <si>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2014-2015-2016.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</si>
  <si>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</si>
  <si>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</si>
  <si>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</si>
  <si>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</si>
  <si>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</si>
  <si>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</si>
  <si>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</si>
  <si>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</si>
  <si>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2018. </t>
  </si>
  <si>
    <t>2018. után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</si>
  <si>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</si>
  <si>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</si>
  <si>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</si>
  <si>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</si>
  <si>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</si>
  <si>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</si>
  <si>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</si>
  <si>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2018
után</t>
  </si>
  <si>
    <t>Tájékoztató a 2016. évi állami támogatásokról</t>
  </si>
  <si>
    <t>K I M U T A T Á S 
a 2016. évben céljelleggel juttatott támogatásokról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</si>
  <si>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</si>
  <si>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</si>
  <si>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</si>
  <si>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</si>
  <si>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</si>
  <si>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</si>
  <si>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</si>
  <si>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</si>
  <si>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EGT Alapból megvalósuló beruházás(szellemi termék)</t>
  </si>
  <si>
    <t>EGT Alapból megvalósuló beruházás(fordított áfa))</t>
  </si>
  <si>
    <t>Terület és Településfejlesztési operatív program előkészítés</t>
  </si>
  <si>
    <t>Teljes költségből támogatás</t>
  </si>
  <si>
    <t>2014-2015-2016</t>
  </si>
  <si>
    <t xml:space="preserve">2016. év utáni szükséglet
</t>
  </si>
  <si>
    <t>Egyéb felújítás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</si>
  <si>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</si>
  <si>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</si>
  <si>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</si>
  <si>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</si>
  <si>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</si>
  <si>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</si>
  <si>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</si>
  <si>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</si>
  <si>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</si>
  <si>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</si>
  <si>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</si>
  <si>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</si>
  <si>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</si>
  <si>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</si>
  <si>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</si>
  <si>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2016. eredeti      ( e Ft )</t>
  </si>
  <si>
    <t>Önkormányzati vagyonnal való gazdálkodás</t>
  </si>
  <si>
    <t>Hosszabb időtartamú közfoglalkoztatás</t>
  </si>
  <si>
    <t xml:space="preserve">Egyéb felhalmozási célú támogatások bevételei </t>
  </si>
  <si>
    <t>Egyéb felhalmozási célú támogatások bevételei (EGT támogatás)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</si>
  <si>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</si>
  <si>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</si>
  <si>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</si>
  <si>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</si>
  <si>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</si>
  <si>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</si>
  <si>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</si>
  <si>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</si>
  <si>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</si>
  <si>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>Felhasználás
2015. XII.31-ig</t>
  </si>
  <si>
    <t xml:space="preserve">
2016. év utáni szükséglet
</t>
  </si>
  <si>
    <t>EGT Alapból megvalósuló felújítás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</si>
  <si>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</si>
  <si>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</si>
  <si>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</si>
  <si>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>2.11</t>
  </si>
  <si>
    <t>Előző évi maradvány</t>
  </si>
  <si>
    <t xml:space="preserve">Egyéb működési célú átvett pénzeszköz </t>
  </si>
  <si>
    <t>EGT+KEOP</t>
  </si>
  <si>
    <t>Gépjárműadó 60%-a</t>
  </si>
  <si>
    <t>Finanszírozástörlés (Szent György Otthon)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</si>
  <si>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</si>
  <si>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</si>
  <si>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</si>
  <si>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</si>
  <si>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</si>
  <si>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</si>
  <si>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</si>
  <si>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</si>
  <si>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</si>
  <si>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</si>
  <si>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</si>
  <si>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</si>
  <si>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</si>
  <si>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</si>
  <si>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Egyéb felhalmozási célú támogatások bevételei (EGT 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</si>
  <si>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</si>
  <si>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</si>
  <si>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</si>
  <si>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</si>
  <si>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</si>
  <si>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</si>
  <si>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EGT Alap/Pályázat és támogatás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</si>
  <si>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</si>
  <si>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</si>
  <si>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</si>
  <si>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</si>
  <si>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</si>
  <si>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</si>
  <si>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</si>
  <si>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2016. évi előirányzat</t>
  </si>
  <si>
    <t>2017. évi előirányzat</t>
  </si>
  <si>
    <t>2016. eredeti           (E Ft)</t>
  </si>
  <si>
    <t>2016.          eredeti            ( E Ft )</t>
  </si>
  <si>
    <t>2016.    eredeti             ( E Ft )</t>
  </si>
  <si>
    <t>2015. eredeti            ( E Ft )</t>
  </si>
  <si>
    <t>2016. eredeti            ( E Ft )</t>
  </si>
  <si>
    <t>2018. évi előirányzat</t>
  </si>
  <si>
    <t>2019. évi előirányzat</t>
  </si>
  <si>
    <t>2014. évi beszámoló</t>
  </si>
  <si>
    <t>2015. évi várható</t>
  </si>
  <si>
    <t>2016. tervezett</t>
  </si>
  <si>
    <t>24..</t>
  </si>
  <si>
    <t>Költségvetési mérleg közgazdasági tagolásban
(Önkormányzati szinten)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</si>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</sst>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9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thin"/>
    </border>
    <border>
      <left style="hair">
        <color indexed="8"/>
      </left>
      <right style="medium"/>
      <top/>
      <bottom style="thin"/>
    </border>
    <border>
      <left style="hair">
        <color indexed="8"/>
      </left>
      <right/>
      <top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hair">
        <color indexed="8"/>
      </right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</cellStyleXfs>
  <cellXfs count="1266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8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9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41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26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8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9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9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9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9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33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2" fillId="0" borderId="61" xfId="61" applyFont="1" applyFill="1" applyBorder="1" applyAlignment="1" applyProtection="1">
      <alignment horizontal="right" vertical="center" wrapText="1" indent="1"/>
      <protection locked="0"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8" xfId="61" applyFont="1" applyFill="1" applyBorder="1" applyAlignment="1" applyProtection="1">
      <alignment vertical="center" wrapTex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6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164" fontId="2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8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9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164" fontId="6" fillId="0" borderId="55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70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164" fontId="2" fillId="0" borderId="71" xfId="6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164" fontId="2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6" fillId="0" borderId="55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0" fontId="32" fillId="0" borderId="0" xfId="59" applyFill="1">
      <alignment/>
      <protection/>
    </xf>
    <xf numFmtId="3" fontId="33" fillId="0" borderId="0" xfId="59" applyNumberFormat="1" applyFont="1" applyFill="1" applyBorder="1" applyAlignment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40" fillId="0" borderId="0" xfId="59" applyFont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3" fillId="0" borderId="70" xfId="0" applyNumberFormat="1" applyFont="1" applyBorder="1" applyAlignment="1">
      <alignment/>
    </xf>
    <xf numFmtId="3" fontId="33" fillId="0" borderId="72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73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8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0" fontId="7" fillId="0" borderId="29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0" fontId="7" fillId="0" borderId="29" xfId="62" applyFont="1" applyFill="1" applyBorder="1" applyAlignment="1" applyProtection="1">
      <alignment horizontal="left" indent="1"/>
      <protection/>
    </xf>
    <xf numFmtId="164" fontId="15" fillId="0" borderId="49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9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67" xfId="0" applyFont="1" applyBorder="1" applyAlignment="1">
      <alignment horizontal="center" wrapText="1"/>
    </xf>
    <xf numFmtId="0" fontId="47" fillId="0" borderId="74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68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55" xfId="40" applyNumberFormat="1" applyFont="1" applyBorder="1" applyAlignment="1">
      <alignment horizontal="right" vertical="center" wrapText="1"/>
    </xf>
    <xf numFmtId="166" fontId="47" fillId="0" borderId="33" xfId="40" applyNumberFormat="1" applyFont="1" applyBorder="1" applyAlignment="1">
      <alignment horizontal="right" vertical="center" wrapText="1"/>
    </xf>
    <xf numFmtId="0" fontId="46" fillId="0" borderId="30" xfId="0" applyFont="1" applyBorder="1" applyAlignment="1">
      <alignment horizontal="left" vertical="center" wrapText="1"/>
    </xf>
    <xf numFmtId="49" fontId="46" fillId="0" borderId="31" xfId="0" applyNumberFormat="1" applyFont="1" applyBorder="1" applyAlignment="1">
      <alignment horizontal="center" wrapText="1"/>
    </xf>
    <xf numFmtId="166" fontId="46" fillId="0" borderId="31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70" xfId="40" applyNumberFormat="1" applyFont="1" applyBorder="1" applyAlignment="1" applyProtection="1">
      <alignment horizontal="right" vertical="center" wrapText="1"/>
      <protection locked="0"/>
    </xf>
    <xf numFmtId="166" fontId="47" fillId="0" borderId="36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166" fontId="47" fillId="0" borderId="75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0" fontId="0" fillId="0" borderId="72" xfId="0" applyBorder="1" applyAlignment="1">
      <alignment/>
    </xf>
    <xf numFmtId="3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9" fillId="0" borderId="0" xfId="0" applyNumberFormat="1" applyFont="1" applyBorder="1" applyAlignment="1" quotePrefix="1">
      <alignment/>
    </xf>
    <xf numFmtId="1" fontId="48" fillId="0" borderId="0" xfId="0" applyNumberFormat="1" applyFont="1" applyBorder="1" applyAlignment="1">
      <alignment/>
    </xf>
    <xf numFmtId="3" fontId="48" fillId="34" borderId="0" xfId="0" applyNumberFormat="1" applyFont="1" applyFill="1" applyBorder="1" applyAlignment="1">
      <alignment/>
    </xf>
    <xf numFmtId="3" fontId="48" fillId="34" borderId="0" xfId="0" applyNumberFormat="1" applyFont="1" applyFill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3" fontId="48" fillId="0" borderId="0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34" borderId="0" xfId="0" applyFont="1" applyFill="1" applyBorder="1" applyAlignment="1">
      <alignment horizontal="right" vertical="center" wrapText="1"/>
    </xf>
    <xf numFmtId="0" fontId="48" fillId="0" borderId="62" xfId="0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3" fontId="48" fillId="35" borderId="0" xfId="0" applyNumberFormat="1" applyFont="1" applyFill="1" applyBorder="1" applyAlignment="1">
      <alignment/>
    </xf>
    <xf numFmtId="0" fontId="49" fillId="35" borderId="0" xfId="0" applyNumberFormat="1" applyFont="1" applyFill="1" applyBorder="1" applyAlignment="1" quotePrefix="1">
      <alignment horizontal="right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6" xfId="0" applyFont="1" applyFill="1" applyBorder="1" applyAlignment="1" applyProtection="1">
      <alignment horizontal="right"/>
      <protection/>
    </xf>
    <xf numFmtId="0" fontId="1" fillId="0" borderId="76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9" xfId="0" applyFont="1" applyBorder="1" applyAlignment="1" applyProtection="1">
      <alignment horizontal="left" vertical="center" indent="1"/>
      <protection locked="0"/>
    </xf>
    <xf numFmtId="0" fontId="17" fillId="0" borderId="31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9" xfId="0" applyNumberFormat="1" applyFont="1" applyBorder="1" applyAlignment="1" applyProtection="1">
      <alignment horizontal="right" vertical="center" indent="1"/>
      <protection locked="0"/>
    </xf>
    <xf numFmtId="3" fontId="3" fillId="0" borderId="58" xfId="0" applyNumberFormat="1" applyFont="1" applyFill="1" applyBorder="1" applyAlignment="1" applyProtection="1">
      <alignment horizontal="right" vertical="center" indent="1"/>
      <protection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3" fontId="3" fillId="0" borderId="33" xfId="0" applyNumberFormat="1" applyFont="1" applyBorder="1" applyAlignment="1">
      <alignment horizontal="center" vertical="center"/>
    </xf>
    <xf numFmtId="0" fontId="17" fillId="0" borderId="31" xfId="61" applyFont="1" applyFill="1" applyBorder="1" applyAlignment="1" applyProtection="1">
      <alignment horizontal="left" vertical="center" wrapText="1" indent="6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9" xfId="0" applyNumberFormat="1" applyFont="1" applyFill="1" applyBorder="1" applyAlignment="1" applyProtection="1">
      <alignment vertical="center" wrapText="1"/>
      <protection locked="0"/>
    </xf>
    <xf numFmtId="49" fontId="14" fillId="0" borderId="39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0" xfId="0" applyNumberFormat="1" applyFont="1" applyFill="1" applyBorder="1" applyAlignment="1" applyProtection="1">
      <alignment vertical="center" wrapText="1"/>
      <protection locked="0"/>
    </xf>
    <xf numFmtId="164" fontId="2" fillId="0" borderId="38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9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71" xfId="0" applyFont="1" applyBorder="1" applyAlignment="1">
      <alignment/>
    </xf>
    <xf numFmtId="3" fontId="49" fillId="0" borderId="56" xfId="0" applyNumberFormat="1" applyFont="1" applyBorder="1" applyAlignment="1">
      <alignment/>
    </xf>
    <xf numFmtId="1" fontId="49" fillId="0" borderId="56" xfId="0" applyNumberFormat="1" applyFont="1" applyBorder="1" applyAlignment="1">
      <alignment/>
    </xf>
    <xf numFmtId="0" fontId="49" fillId="0" borderId="71" xfId="0" applyFont="1" applyBorder="1" applyAlignment="1">
      <alignment horizontal="left"/>
    </xf>
    <xf numFmtId="0" fontId="49" fillId="0" borderId="56" xfId="0" applyFont="1" applyFill="1" applyBorder="1" applyAlignment="1">
      <alignment/>
    </xf>
    <xf numFmtId="0" fontId="52" fillId="0" borderId="42" xfId="0" applyFont="1" applyBorder="1" applyAlignment="1">
      <alignment horizontal="right"/>
    </xf>
    <xf numFmtId="3" fontId="51" fillId="0" borderId="73" xfId="0" applyNumberFormat="1" applyFont="1" applyFill="1" applyBorder="1" applyAlignment="1">
      <alignment/>
    </xf>
    <xf numFmtId="164" fontId="53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3" fontId="33" fillId="0" borderId="77" xfId="59" applyNumberFormat="1" applyFont="1" applyFill="1" applyBorder="1" applyAlignment="1">
      <alignment horizontal="center" vertical="center"/>
      <protection/>
    </xf>
    <xf numFmtId="3" fontId="35" fillId="0" borderId="43" xfId="59" applyNumberFormat="1" applyFont="1" applyFill="1" applyBorder="1" applyAlignment="1">
      <alignment horizontal="center" wrapText="1"/>
      <protection/>
    </xf>
    <xf numFmtId="3" fontId="34" fillId="0" borderId="78" xfId="59" applyNumberFormat="1" applyFont="1" applyFill="1" applyBorder="1" applyAlignment="1">
      <alignment horizontal="center"/>
      <protection/>
    </xf>
    <xf numFmtId="3" fontId="34" fillId="0" borderId="79" xfId="59" applyNumberFormat="1" applyFont="1" applyFill="1" applyBorder="1">
      <alignment/>
      <protection/>
    </xf>
    <xf numFmtId="3" fontId="34" fillId="0" borderId="38" xfId="59" applyNumberFormat="1" applyFont="1" applyFill="1" applyBorder="1">
      <alignment/>
      <protection/>
    </xf>
    <xf numFmtId="3" fontId="34" fillId="0" borderId="80" xfId="59" applyNumberFormat="1" applyFont="1" applyFill="1" applyBorder="1" applyAlignment="1">
      <alignment horizontal="center"/>
      <protection/>
    </xf>
    <xf numFmtId="3" fontId="34" fillId="0" borderId="81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4" fillId="0" borderId="82" xfId="59" applyNumberFormat="1" applyFont="1" applyFill="1" applyBorder="1" applyAlignment="1">
      <alignment horizontal="center"/>
      <protection/>
    </xf>
    <xf numFmtId="3" fontId="34" fillId="0" borderId="83" xfId="59" applyNumberFormat="1" applyFont="1" applyFill="1" applyBorder="1">
      <alignment/>
      <protection/>
    </xf>
    <xf numFmtId="174" fontId="34" fillId="0" borderId="25" xfId="59" applyNumberFormat="1" applyFont="1" applyFill="1" applyBorder="1">
      <alignment/>
      <protection/>
    </xf>
    <xf numFmtId="3" fontId="34" fillId="0" borderId="84" xfId="59" applyNumberFormat="1" applyFont="1" applyFill="1" applyBorder="1" applyAlignment="1">
      <alignment horizontal="center"/>
      <protection/>
    </xf>
    <xf numFmtId="3" fontId="33" fillId="36" borderId="25" xfId="59" applyNumberFormat="1" applyFont="1" applyFill="1" applyBorder="1" applyAlignment="1">
      <alignment horizontal="right"/>
      <protection/>
    </xf>
    <xf numFmtId="3" fontId="34" fillId="0" borderId="85" xfId="59" applyNumberFormat="1" applyFont="1" applyFill="1" applyBorder="1" applyAlignment="1">
      <alignment horizontal="center"/>
      <protection/>
    </xf>
    <xf numFmtId="3" fontId="34" fillId="0" borderId="86" xfId="59" applyNumberFormat="1" applyFont="1" applyFill="1" applyBorder="1" applyAlignment="1">
      <alignment horizontal="center"/>
      <protection/>
    </xf>
    <xf numFmtId="3" fontId="34" fillId="0" borderId="47" xfId="59" applyNumberFormat="1" applyFont="1" applyFill="1" applyBorder="1" applyAlignment="1">
      <alignment/>
      <protection/>
    </xf>
    <xf numFmtId="0" fontId="34" fillId="0" borderId="87" xfId="59" applyFont="1" applyBorder="1" applyAlignment="1">
      <alignment/>
      <protection/>
    </xf>
    <xf numFmtId="3" fontId="34" fillId="34" borderId="25" xfId="59" applyNumberFormat="1" applyFont="1" applyFill="1" applyBorder="1">
      <alignment/>
      <protection/>
    </xf>
    <xf numFmtId="3" fontId="34" fillId="0" borderId="71" xfId="59" applyNumberFormat="1" applyFont="1" applyFill="1" applyBorder="1" applyAlignment="1">
      <alignment horizontal="left"/>
      <protection/>
    </xf>
    <xf numFmtId="3" fontId="34" fillId="0" borderId="88" xfId="59" applyNumberFormat="1" applyFont="1" applyFill="1" applyBorder="1">
      <alignment/>
      <protection/>
    </xf>
    <xf numFmtId="3" fontId="34" fillId="0" borderId="89" xfId="59" applyNumberFormat="1" applyFont="1" applyFill="1" applyBorder="1">
      <alignment/>
      <protection/>
    </xf>
    <xf numFmtId="3" fontId="33" fillId="0" borderId="50" xfId="59" applyNumberFormat="1" applyFont="1" applyFill="1" applyBorder="1" applyAlignment="1">
      <alignment horizontal="center"/>
      <protection/>
    </xf>
    <xf numFmtId="3" fontId="33" fillId="36" borderId="29" xfId="59" applyNumberFormat="1" applyFont="1" applyFill="1" applyBorder="1" applyAlignment="1">
      <alignment horizontal="right"/>
      <protection/>
    </xf>
    <xf numFmtId="3" fontId="34" fillId="0" borderId="90" xfId="59" applyNumberFormat="1" applyFont="1" applyFill="1" applyBorder="1" applyAlignment="1">
      <alignment horizontal="center"/>
      <protection/>
    </xf>
    <xf numFmtId="3" fontId="34" fillId="0" borderId="91" xfId="59" applyNumberFormat="1" applyFont="1" applyFill="1" applyBorder="1" applyAlignment="1">
      <alignment horizontal="center"/>
      <protection/>
    </xf>
    <xf numFmtId="3" fontId="34" fillId="0" borderId="92" xfId="59" applyNumberFormat="1" applyFont="1" applyFill="1" applyBorder="1" applyAlignment="1">
      <alignment horizontal="center"/>
      <protection/>
    </xf>
    <xf numFmtId="3" fontId="34" fillId="0" borderId="27" xfId="59" applyNumberFormat="1" applyFont="1" applyFill="1" applyBorder="1">
      <alignment/>
      <protection/>
    </xf>
    <xf numFmtId="3" fontId="34" fillId="0" borderId="93" xfId="59" applyNumberFormat="1" applyFont="1" applyFill="1" applyBorder="1" applyAlignment="1">
      <alignment horizontal="center"/>
      <protection/>
    </xf>
    <xf numFmtId="3" fontId="33" fillId="0" borderId="71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8" xfId="59" applyNumberFormat="1" applyFont="1" applyFill="1" applyBorder="1" applyAlignment="1">
      <alignment horizontal="right"/>
      <protection/>
    </xf>
    <xf numFmtId="3" fontId="34" fillId="0" borderId="26" xfId="59" applyNumberFormat="1" applyFont="1" applyFill="1" applyBorder="1" applyAlignment="1">
      <alignment horizontal="right"/>
      <protection/>
    </xf>
    <xf numFmtId="3" fontId="34" fillId="0" borderId="94" xfId="59" applyNumberFormat="1" applyFont="1" applyFill="1" applyBorder="1" applyAlignment="1">
      <alignment horizontal="center"/>
      <protection/>
    </xf>
    <xf numFmtId="3" fontId="33" fillId="0" borderId="50" xfId="59" applyNumberFormat="1" applyFont="1" applyFill="1" applyBorder="1" applyAlignment="1">
      <alignment horizontal="center" vertical="center"/>
      <protection/>
    </xf>
    <xf numFmtId="3" fontId="35" fillId="0" borderId="29" xfId="59" applyNumberFormat="1" applyFont="1" applyBorder="1" applyAlignment="1">
      <alignment horizontal="center" wrapText="1"/>
      <protection/>
    </xf>
    <xf numFmtId="3" fontId="32" fillId="0" borderId="95" xfId="59" applyNumberFormat="1" applyFont="1" applyFill="1" applyBorder="1" applyAlignment="1">
      <alignment horizontal="center"/>
      <protection/>
    </xf>
    <xf numFmtId="3" fontId="37" fillId="0" borderId="96" xfId="59" applyNumberFormat="1" applyFont="1" applyFill="1" applyBorder="1">
      <alignment/>
      <protection/>
    </xf>
    <xf numFmtId="3" fontId="34" fillId="0" borderId="38" xfId="59" applyNumberFormat="1" applyFont="1" applyBorder="1" applyAlignment="1">
      <alignment horizontal="right"/>
      <protection/>
    </xf>
    <xf numFmtId="3" fontId="32" fillId="0" borderId="80" xfId="59" applyNumberFormat="1" applyFont="1" applyFill="1" applyBorder="1" applyAlignment="1">
      <alignment horizontal="center"/>
      <protection/>
    </xf>
    <xf numFmtId="3" fontId="37" fillId="0" borderId="81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7" xfId="59" applyNumberFormat="1" applyFont="1" applyFill="1" applyBorder="1" applyAlignment="1">
      <alignment horizontal="center"/>
      <protection/>
    </xf>
    <xf numFmtId="3" fontId="39" fillId="0" borderId="98" xfId="59" applyNumberFormat="1" applyFont="1" applyFill="1" applyBorder="1" applyAlignment="1">
      <alignment/>
      <protection/>
    </xf>
    <xf numFmtId="3" fontId="39" fillId="0" borderId="99" xfId="59" applyNumberFormat="1" applyFont="1" applyFill="1" applyBorder="1" applyAlignment="1">
      <alignment/>
      <protection/>
    </xf>
    <xf numFmtId="3" fontId="39" fillId="36" borderId="100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9" xfId="59" applyNumberFormat="1" applyFont="1" applyFill="1" applyBorder="1">
      <alignment/>
      <protection/>
    </xf>
    <xf numFmtId="3" fontId="37" fillId="0" borderId="101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3" xfId="59" applyNumberFormat="1" applyFont="1" applyFill="1" applyBorder="1" applyAlignment="1">
      <alignment horizontal="center"/>
      <protection/>
    </xf>
    <xf numFmtId="3" fontId="39" fillId="0" borderId="102" xfId="59" applyNumberFormat="1" applyFont="1" applyFill="1" applyBorder="1" applyAlignment="1">
      <alignment/>
      <protection/>
    </xf>
    <xf numFmtId="3" fontId="39" fillId="0" borderId="53" xfId="59" applyNumberFormat="1" applyFont="1" applyFill="1" applyBorder="1" applyAlignment="1">
      <alignment/>
      <protection/>
    </xf>
    <xf numFmtId="3" fontId="39" fillId="36" borderId="34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6" xfId="59" applyNumberFormat="1" applyFont="1" applyFill="1" applyBorder="1">
      <alignment/>
      <protection/>
    </xf>
    <xf numFmtId="3" fontId="37" fillId="0" borderId="37" xfId="59" applyNumberFormat="1" applyFont="1" applyFill="1" applyBorder="1">
      <alignment/>
      <protection/>
    </xf>
    <xf numFmtId="3" fontId="32" fillId="0" borderId="103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9" fillId="0" borderId="71" xfId="59" applyNumberFormat="1" applyFont="1" applyFill="1" applyBorder="1" applyAlignment="1">
      <alignment/>
      <protection/>
    </xf>
    <xf numFmtId="3" fontId="32" fillId="0" borderId="78" xfId="59" applyNumberFormat="1" applyFont="1" applyFill="1" applyBorder="1" applyAlignment="1">
      <alignment horizontal="center"/>
      <protection/>
    </xf>
    <xf numFmtId="3" fontId="37" fillId="0" borderId="104" xfId="59" applyNumberFormat="1" applyFont="1" applyFill="1" applyBorder="1">
      <alignment/>
      <protection/>
    </xf>
    <xf numFmtId="3" fontId="32" fillId="0" borderId="82" xfId="59" applyNumberFormat="1" applyFont="1" applyFill="1" applyBorder="1" applyAlignment="1">
      <alignment horizontal="center"/>
      <protection/>
    </xf>
    <xf numFmtId="3" fontId="37" fillId="0" borderId="75" xfId="59" applyNumberFormat="1" applyFont="1" applyFill="1" applyBorder="1">
      <alignment/>
      <protection/>
    </xf>
    <xf numFmtId="3" fontId="38" fillId="0" borderId="105" xfId="59" applyNumberFormat="1" applyFont="1" applyFill="1" applyBorder="1" applyAlignment="1">
      <alignment horizontal="center"/>
      <protection/>
    </xf>
    <xf numFmtId="3" fontId="39" fillId="36" borderId="58" xfId="59" applyNumberFormat="1" applyFont="1" applyFill="1" applyBorder="1">
      <alignment/>
      <protection/>
    </xf>
    <xf numFmtId="3" fontId="34" fillId="0" borderId="106" xfId="59" applyNumberFormat="1" applyFont="1" applyFill="1" applyBorder="1" applyAlignment="1">
      <alignment horizontal="right"/>
      <protection/>
    </xf>
    <xf numFmtId="3" fontId="34" fillId="0" borderId="107" xfId="59" applyNumberFormat="1" applyFont="1" applyFill="1" applyBorder="1" applyAlignment="1">
      <alignment horizontal="right"/>
      <protection/>
    </xf>
    <xf numFmtId="3" fontId="34" fillId="0" borderId="108" xfId="59" applyNumberFormat="1" applyFont="1" applyFill="1" applyBorder="1" applyAlignment="1">
      <alignment horizontal="right"/>
      <protection/>
    </xf>
    <xf numFmtId="3" fontId="33" fillId="37" borderId="33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/>
    </xf>
    <xf numFmtId="3" fontId="33" fillId="0" borderId="109" xfId="60" applyNumberFormat="1" applyFont="1" applyFill="1" applyBorder="1" applyAlignment="1">
      <alignment horizontal="center" vertical="center" wrapText="1"/>
      <protection/>
    </xf>
    <xf numFmtId="3" fontId="39" fillId="0" borderId="110" xfId="60" applyNumberFormat="1" applyFont="1" applyFill="1" applyBorder="1" applyAlignment="1">
      <alignment horizontal="center" vertical="center" wrapText="1"/>
      <protection/>
    </xf>
    <xf numFmtId="3" fontId="32" fillId="0" borderId="111" xfId="60" applyNumberFormat="1" applyFont="1" applyBorder="1" applyAlignment="1">
      <alignment horizontal="center" vertical="center" wrapText="1"/>
      <protection/>
    </xf>
    <xf numFmtId="3" fontId="39" fillId="0" borderId="74" xfId="60" applyNumberFormat="1" applyFont="1" applyFill="1" applyBorder="1" applyAlignment="1">
      <alignment horizontal="center" vertical="center" wrapText="1"/>
      <protection/>
    </xf>
    <xf numFmtId="3" fontId="32" fillId="0" borderId="78" xfId="60" applyNumberFormat="1" applyFont="1" applyFill="1" applyBorder="1" applyAlignment="1">
      <alignment horizontal="center"/>
      <protection/>
    </xf>
    <xf numFmtId="3" fontId="37" fillId="0" borderId="112" xfId="60" applyNumberFormat="1" applyFont="1" applyFill="1" applyBorder="1">
      <alignment/>
      <protection/>
    </xf>
    <xf numFmtId="3" fontId="37" fillId="0" borderId="113" xfId="60" applyNumberFormat="1" applyFont="1" applyFill="1" applyBorder="1">
      <alignment/>
      <protection/>
    </xf>
    <xf numFmtId="3" fontId="37" fillId="0" borderId="34" xfId="60" applyNumberFormat="1" applyFont="1" applyFill="1" applyBorder="1">
      <alignment/>
      <protection/>
    </xf>
    <xf numFmtId="3" fontId="32" fillId="0" borderId="80" xfId="60" applyNumberFormat="1" applyFont="1" applyFill="1" applyBorder="1" applyAlignment="1">
      <alignment horizontal="center"/>
      <protection/>
    </xf>
    <xf numFmtId="3" fontId="37" fillId="0" borderId="114" xfId="60" applyNumberFormat="1" applyFont="1" applyFill="1" applyBorder="1">
      <alignment/>
      <protection/>
    </xf>
    <xf numFmtId="3" fontId="37" fillId="0" borderId="115" xfId="60" applyNumberFormat="1" applyFont="1" applyFill="1" applyBorder="1">
      <alignment/>
      <protection/>
    </xf>
    <xf numFmtId="3" fontId="32" fillId="0" borderId="82" xfId="60" applyNumberFormat="1" applyFont="1" applyFill="1" applyBorder="1" applyAlignment="1">
      <alignment horizontal="center"/>
      <protection/>
    </xf>
    <xf numFmtId="3" fontId="37" fillId="0" borderId="116" xfId="60" applyNumberFormat="1" applyFont="1" applyFill="1" applyBorder="1">
      <alignment/>
      <protection/>
    </xf>
    <xf numFmtId="3" fontId="32" fillId="0" borderId="84" xfId="60" applyNumberFormat="1" applyFont="1" applyFill="1" applyBorder="1" applyAlignment="1">
      <alignment horizontal="center"/>
      <protection/>
    </xf>
    <xf numFmtId="3" fontId="39" fillId="36" borderId="100" xfId="60" applyNumberFormat="1" applyFont="1" applyFill="1" applyBorder="1">
      <alignment/>
      <protection/>
    </xf>
    <xf numFmtId="3" fontId="37" fillId="0" borderId="88" xfId="60" applyNumberFormat="1" applyFont="1" applyFill="1" applyBorder="1" applyAlignment="1">
      <alignment vertical="center" wrapText="1"/>
      <protection/>
    </xf>
    <xf numFmtId="3" fontId="32" fillId="0" borderId="97" xfId="60" applyNumberFormat="1" applyFont="1" applyFill="1" applyBorder="1" applyAlignment="1">
      <alignment horizontal="center"/>
      <protection/>
    </xf>
    <xf numFmtId="3" fontId="37" fillId="0" borderId="117" xfId="60" applyNumberFormat="1" applyFont="1" applyFill="1" applyBorder="1">
      <alignment/>
      <protection/>
    </xf>
    <xf numFmtId="3" fontId="37" fillId="0" borderId="118" xfId="60" applyNumberFormat="1" applyFont="1" applyFill="1" applyBorder="1">
      <alignment/>
      <protection/>
    </xf>
    <xf numFmtId="3" fontId="38" fillId="0" borderId="105" xfId="60" applyNumberFormat="1" applyFont="1" applyFill="1" applyBorder="1" applyAlignment="1" quotePrefix="1">
      <alignment horizontal="center"/>
      <protection/>
    </xf>
    <xf numFmtId="3" fontId="39" fillId="0" borderId="119" xfId="60" applyNumberFormat="1" applyFont="1" applyFill="1" applyBorder="1" applyAlignment="1">
      <alignment/>
      <protection/>
    </xf>
    <xf numFmtId="3" fontId="39" fillId="36" borderId="33" xfId="60" applyNumberFormat="1" applyFont="1" applyFill="1" applyBorder="1">
      <alignment/>
      <protection/>
    </xf>
    <xf numFmtId="3" fontId="32" fillId="0" borderId="95" xfId="60" applyNumberFormat="1" applyFont="1" applyFill="1" applyBorder="1" applyAlignment="1">
      <alignment horizontal="center"/>
      <protection/>
    </xf>
    <xf numFmtId="3" fontId="37" fillId="0" borderId="120" xfId="60" applyNumberFormat="1" applyFont="1" applyFill="1" applyBorder="1">
      <alignment/>
      <protection/>
    </xf>
    <xf numFmtId="3" fontId="37" fillId="0" borderId="121" xfId="60" applyNumberFormat="1" applyFont="1" applyFill="1" applyBorder="1">
      <alignment/>
      <protection/>
    </xf>
    <xf numFmtId="3" fontId="37" fillId="0" borderId="53" xfId="60" applyNumberFormat="1" applyFont="1" applyFill="1" applyBorder="1">
      <alignment/>
      <protection/>
    </xf>
    <xf numFmtId="3" fontId="37" fillId="0" borderId="122" xfId="60" applyNumberFormat="1" applyFont="1" applyFill="1" applyBorder="1">
      <alignment/>
      <protection/>
    </xf>
    <xf numFmtId="3" fontId="37" fillId="0" borderId="123" xfId="60" applyNumberFormat="1" applyFont="1" applyFill="1" applyBorder="1">
      <alignment/>
      <protection/>
    </xf>
    <xf numFmtId="3" fontId="32" fillId="0" borderId="124" xfId="60" applyNumberFormat="1" applyFont="1" applyFill="1" applyBorder="1" applyAlignment="1">
      <alignment horizontal="center"/>
      <protection/>
    </xf>
    <xf numFmtId="3" fontId="37" fillId="0" borderId="125" xfId="60" applyNumberFormat="1" applyFont="1" applyFill="1" applyBorder="1">
      <alignment/>
      <protection/>
    </xf>
    <xf numFmtId="3" fontId="37" fillId="0" borderId="64" xfId="60" applyNumberFormat="1" applyFont="1" applyFill="1" applyBorder="1">
      <alignment/>
      <protection/>
    </xf>
    <xf numFmtId="3" fontId="37" fillId="0" borderId="36" xfId="60" applyNumberFormat="1" applyFont="1" applyFill="1" applyBorder="1">
      <alignment/>
      <protection/>
    </xf>
    <xf numFmtId="0" fontId="32" fillId="0" borderId="126" xfId="60" applyFont="1" applyBorder="1" applyAlignment="1">
      <alignment vertical="center"/>
      <protection/>
    </xf>
    <xf numFmtId="3" fontId="32" fillId="0" borderId="127" xfId="60" applyNumberFormat="1" applyFont="1" applyFill="1" applyBorder="1" applyAlignment="1">
      <alignment horizontal="center"/>
      <protection/>
    </xf>
    <xf numFmtId="0" fontId="32" fillId="0" borderId="128" xfId="60" applyBorder="1" applyAlignment="1">
      <alignment vertical="center"/>
      <protection/>
    </xf>
    <xf numFmtId="3" fontId="37" fillId="0" borderId="76" xfId="60" applyNumberFormat="1" applyFont="1" applyFill="1" applyBorder="1">
      <alignment/>
      <protection/>
    </xf>
    <xf numFmtId="3" fontId="37" fillId="0" borderId="37" xfId="60" applyNumberFormat="1" applyFont="1" applyFill="1" applyBorder="1">
      <alignment/>
      <protection/>
    </xf>
    <xf numFmtId="3" fontId="38" fillId="0" borderId="129" xfId="60" applyNumberFormat="1" applyFont="1" applyFill="1" applyBorder="1" applyAlignment="1" quotePrefix="1">
      <alignment horizontal="center"/>
      <protection/>
    </xf>
    <xf numFmtId="3" fontId="39" fillId="36" borderId="130" xfId="60" applyNumberFormat="1" applyFont="1" applyFill="1" applyBorder="1">
      <alignment/>
      <protection/>
    </xf>
    <xf numFmtId="3" fontId="39" fillId="36" borderId="131" xfId="60" applyNumberFormat="1" applyFont="1" applyFill="1" applyBorder="1">
      <alignment/>
      <protection/>
    </xf>
    <xf numFmtId="3" fontId="32" fillId="0" borderId="132" xfId="60" applyNumberFormat="1" applyFont="1" applyFill="1" applyBorder="1" applyAlignment="1">
      <alignment horizontal="center"/>
      <protection/>
    </xf>
    <xf numFmtId="3" fontId="37" fillId="0" borderId="133" xfId="60" applyNumberFormat="1" applyFont="1" applyFill="1" applyBorder="1" applyAlignment="1">
      <alignment vertical="center"/>
      <protection/>
    </xf>
    <xf numFmtId="3" fontId="37" fillId="0" borderId="134" xfId="60" applyNumberFormat="1" applyFont="1" applyFill="1" applyBorder="1">
      <alignment/>
      <protection/>
    </xf>
    <xf numFmtId="3" fontId="39" fillId="36" borderId="53" xfId="60" applyNumberFormat="1" applyFont="1" applyFill="1" applyBorder="1">
      <alignment/>
      <protection/>
    </xf>
    <xf numFmtId="0" fontId="32" fillId="0" borderId="135" xfId="60" applyFont="1" applyBorder="1" applyAlignment="1">
      <alignment vertical="center"/>
      <protection/>
    </xf>
    <xf numFmtId="3" fontId="37" fillId="0" borderId="136" xfId="60" applyNumberFormat="1" applyFont="1" applyFill="1" applyBorder="1">
      <alignment/>
      <protection/>
    </xf>
    <xf numFmtId="3" fontId="37" fillId="0" borderId="137" xfId="60" applyNumberFormat="1" applyFont="1" applyFill="1" applyBorder="1">
      <alignment/>
      <protection/>
    </xf>
    <xf numFmtId="3" fontId="39" fillId="36" borderId="60" xfId="60" applyNumberFormat="1" applyFont="1" applyFill="1" applyBorder="1">
      <alignment/>
      <protection/>
    </xf>
    <xf numFmtId="3" fontId="39" fillId="36" borderId="75" xfId="60" applyNumberFormat="1" applyFont="1" applyFill="1" applyBorder="1">
      <alignment/>
      <protection/>
    </xf>
    <xf numFmtId="3" fontId="39" fillId="36" borderId="58" xfId="60" applyNumberFormat="1" applyFont="1" applyFill="1" applyBorder="1">
      <alignment/>
      <protection/>
    </xf>
    <xf numFmtId="3" fontId="37" fillId="0" borderId="59" xfId="60" applyNumberFormat="1" applyFont="1" applyFill="1" applyBorder="1">
      <alignment/>
      <protection/>
    </xf>
    <xf numFmtId="3" fontId="37" fillId="0" borderId="138" xfId="60" applyNumberFormat="1" applyFont="1" applyFill="1" applyBorder="1">
      <alignment/>
      <protection/>
    </xf>
    <xf numFmtId="3" fontId="32" fillId="38" borderId="139" xfId="60" applyNumberFormat="1" applyFont="1" applyFill="1" applyBorder="1">
      <alignment/>
      <protection/>
    </xf>
    <xf numFmtId="3" fontId="34" fillId="38" borderId="53" xfId="60" applyNumberFormat="1" applyFont="1" applyFill="1" applyBorder="1">
      <alignment/>
      <protection/>
    </xf>
    <xf numFmtId="3" fontId="34" fillId="38" borderId="34" xfId="60" applyNumberFormat="1" applyFont="1" applyFill="1" applyBorder="1">
      <alignment/>
      <protection/>
    </xf>
    <xf numFmtId="3" fontId="38" fillId="0" borderId="97" xfId="60" applyNumberFormat="1" applyFont="1" applyFill="1" applyBorder="1" applyAlignment="1">
      <alignment horizontal="center"/>
      <protection/>
    </xf>
    <xf numFmtId="3" fontId="39" fillId="0" borderId="98" xfId="60" applyNumberFormat="1" applyFont="1" applyFill="1" applyBorder="1" applyAlignment="1">
      <alignment/>
      <protection/>
    </xf>
    <xf numFmtId="3" fontId="39" fillId="0" borderId="99" xfId="60" applyNumberFormat="1" applyFont="1" applyFill="1" applyBorder="1" applyAlignment="1">
      <alignment/>
      <protection/>
    </xf>
    <xf numFmtId="3" fontId="39" fillId="36" borderId="99" xfId="60" applyNumberFormat="1" applyFont="1" applyFill="1" applyBorder="1">
      <alignment/>
      <protection/>
    </xf>
    <xf numFmtId="3" fontId="38" fillId="0" borderId="50" xfId="60" applyNumberFormat="1" applyFont="1" applyFill="1" applyBorder="1" applyAlignment="1" quotePrefix="1">
      <alignment horizontal="center"/>
      <protection/>
    </xf>
    <xf numFmtId="3" fontId="39" fillId="0" borderId="55" xfId="60" applyNumberFormat="1" applyFont="1" applyFill="1" applyBorder="1" applyAlignment="1">
      <alignment/>
      <protection/>
    </xf>
    <xf numFmtId="0" fontId="32" fillId="0" borderId="58" xfId="60" applyFont="1" applyBorder="1" applyAlignment="1">
      <alignment/>
      <protection/>
    </xf>
    <xf numFmtId="3" fontId="39" fillId="36" borderId="101" xfId="60" applyNumberFormat="1" applyFont="1" applyFill="1" applyBorder="1">
      <alignment/>
      <protection/>
    </xf>
    <xf numFmtId="3" fontId="34" fillId="0" borderId="64" xfId="60" applyNumberFormat="1" applyFont="1" applyFill="1" applyBorder="1" applyAlignment="1">
      <alignment horizontal="right"/>
      <protection/>
    </xf>
    <xf numFmtId="3" fontId="34" fillId="0" borderId="38" xfId="60" applyNumberFormat="1" applyFont="1" applyFill="1" applyBorder="1" applyAlignment="1">
      <alignment horizontal="right"/>
      <protection/>
    </xf>
    <xf numFmtId="3" fontId="34" fillId="0" borderId="53" xfId="60" applyNumberFormat="1" applyFont="1" applyFill="1" applyBorder="1" applyAlignment="1">
      <alignment horizontal="right"/>
      <protection/>
    </xf>
    <xf numFmtId="3" fontId="34" fillId="0" borderId="25" xfId="60" applyNumberFormat="1" applyFont="1" applyFill="1" applyBorder="1" applyAlignment="1">
      <alignment horizontal="right"/>
      <protection/>
    </xf>
    <xf numFmtId="3" fontId="38" fillId="0" borderId="84" xfId="60" applyNumberFormat="1" applyFont="1" applyFill="1" applyBorder="1" applyAlignment="1">
      <alignment horizontal="center"/>
      <protection/>
    </xf>
    <xf numFmtId="3" fontId="39" fillId="0" borderId="89" xfId="60" applyNumberFormat="1" applyFont="1" applyFill="1" applyBorder="1" applyAlignment="1">
      <alignment/>
      <protection/>
    </xf>
    <xf numFmtId="3" fontId="39" fillId="0" borderId="108" xfId="60" applyNumberFormat="1" applyFont="1" applyFill="1" applyBorder="1" applyAlignment="1">
      <alignment/>
      <protection/>
    </xf>
    <xf numFmtId="3" fontId="39" fillId="36" borderId="108" xfId="60" applyNumberFormat="1" applyFont="1" applyFill="1" applyBorder="1">
      <alignment/>
      <protection/>
    </xf>
    <xf numFmtId="3" fontId="39" fillId="36" borderId="140" xfId="60" applyNumberFormat="1" applyFont="1" applyFill="1" applyBorder="1">
      <alignment/>
      <protection/>
    </xf>
    <xf numFmtId="3" fontId="32" fillId="0" borderId="141" xfId="60" applyNumberFormat="1" applyFont="1" applyFill="1" applyBorder="1" applyAlignment="1">
      <alignment horizontal="center"/>
      <protection/>
    </xf>
    <xf numFmtId="3" fontId="37" fillId="0" borderId="142" xfId="60" applyNumberFormat="1" applyFont="1" applyFill="1" applyBorder="1">
      <alignment/>
      <protection/>
    </xf>
    <xf numFmtId="3" fontId="32" fillId="0" borderId="143" xfId="60" applyNumberFormat="1" applyFont="1" applyFill="1" applyBorder="1" applyAlignment="1">
      <alignment horizontal="center"/>
      <protection/>
    </xf>
    <xf numFmtId="3" fontId="37" fillId="0" borderId="144" xfId="60" applyNumberFormat="1" applyFont="1" applyFill="1" applyBorder="1">
      <alignment/>
      <protection/>
    </xf>
    <xf numFmtId="3" fontId="39" fillId="0" borderId="145" xfId="60" applyNumberFormat="1" applyFont="1" applyFill="1" applyBorder="1" applyAlignment="1">
      <alignment vertical="center"/>
      <protection/>
    </xf>
    <xf numFmtId="3" fontId="37" fillId="0" borderId="146" xfId="60" applyNumberFormat="1" applyFont="1" applyFill="1" applyBorder="1">
      <alignment/>
      <protection/>
    </xf>
    <xf numFmtId="3" fontId="39" fillId="37" borderId="64" xfId="60" applyNumberFormat="1" applyFont="1" applyFill="1" applyBorder="1">
      <alignment/>
      <protection/>
    </xf>
    <xf numFmtId="3" fontId="32" fillId="0" borderId="93" xfId="60" applyNumberFormat="1" applyFont="1" applyFill="1" applyBorder="1" applyAlignment="1">
      <alignment horizontal="center"/>
      <protection/>
    </xf>
    <xf numFmtId="3" fontId="37" fillId="0" borderId="71" xfId="60" applyNumberFormat="1" applyFont="1" applyFill="1" applyBorder="1" applyAlignment="1">
      <alignment vertical="center" wrapText="1"/>
      <protection/>
    </xf>
    <xf numFmtId="3" fontId="37" fillId="0" borderId="147" xfId="60" applyNumberFormat="1" applyFont="1" applyFill="1" applyBorder="1">
      <alignment/>
      <protection/>
    </xf>
    <xf numFmtId="3" fontId="37" fillId="34" borderId="53" xfId="60" applyNumberFormat="1" applyFont="1" applyFill="1" applyBorder="1">
      <alignment/>
      <protection/>
    </xf>
    <xf numFmtId="3" fontId="32" fillId="0" borderId="148" xfId="60" applyNumberFormat="1" applyFont="1" applyFill="1" applyBorder="1" applyAlignment="1">
      <alignment horizontal="center"/>
      <protection/>
    </xf>
    <xf numFmtId="3" fontId="39" fillId="0" borderId="42" xfId="60" applyNumberFormat="1" applyFont="1" applyFill="1" applyBorder="1" applyAlignment="1">
      <alignment vertical="center" wrapText="1"/>
      <protection/>
    </xf>
    <xf numFmtId="0" fontId="38" fillId="0" borderId="60" xfId="60" applyFont="1" applyBorder="1" applyAlignment="1">
      <alignment/>
      <protection/>
    </xf>
    <xf numFmtId="3" fontId="39" fillId="37" borderId="60" xfId="60" applyNumberFormat="1" applyFont="1" applyFill="1" applyBorder="1">
      <alignment/>
      <protection/>
    </xf>
    <xf numFmtId="3" fontId="39" fillId="0" borderId="51" xfId="60" applyNumberFormat="1" applyFont="1" applyFill="1" applyBorder="1" applyAlignment="1">
      <alignment/>
      <protection/>
    </xf>
    <xf numFmtId="0" fontId="32" fillId="38" borderId="29" xfId="60" applyFont="1" applyFill="1" applyBorder="1" applyAlignment="1">
      <alignment/>
      <protection/>
    </xf>
    <xf numFmtId="3" fontId="39" fillId="39" borderId="58" xfId="60" applyNumberFormat="1" applyFont="1" applyFill="1" applyBorder="1">
      <alignment/>
      <protection/>
    </xf>
    <xf numFmtId="3" fontId="39" fillId="0" borderId="29" xfId="60" applyNumberFormat="1" applyFont="1" applyFill="1" applyBorder="1" applyAlignment="1">
      <alignment/>
      <protection/>
    </xf>
    <xf numFmtId="3" fontId="37" fillId="36" borderId="138" xfId="60" applyNumberFormat="1" applyFont="1" applyFill="1" applyBorder="1">
      <alignment/>
      <protection/>
    </xf>
    <xf numFmtId="3" fontId="37" fillId="36" borderId="59" xfId="60" applyNumberFormat="1" applyFont="1" applyFill="1" applyBorder="1">
      <alignment/>
      <protection/>
    </xf>
    <xf numFmtId="3" fontId="37" fillId="36" borderId="34" xfId="60" applyNumberFormat="1" applyFont="1" applyFill="1" applyBorder="1">
      <alignment/>
      <protection/>
    </xf>
    <xf numFmtId="3" fontId="37" fillId="36" borderId="53" xfId="60" applyNumberFormat="1" applyFont="1" applyFill="1" applyBorder="1">
      <alignment/>
      <protection/>
    </xf>
    <xf numFmtId="3" fontId="37" fillId="36" borderId="64" xfId="60" applyNumberFormat="1" applyFont="1" applyFill="1" applyBorder="1">
      <alignment/>
      <protection/>
    </xf>
    <xf numFmtId="3" fontId="37" fillId="40" borderId="136" xfId="60" applyNumberFormat="1" applyFont="1" applyFill="1" applyBorder="1">
      <alignment/>
      <protection/>
    </xf>
    <xf numFmtId="3" fontId="37" fillId="41" borderId="53" xfId="60" applyNumberFormat="1" applyFont="1" applyFill="1" applyBorder="1">
      <alignment/>
      <protection/>
    </xf>
    <xf numFmtId="3" fontId="32" fillId="0" borderId="149" xfId="60" applyNumberFormat="1" applyFont="1" applyFill="1" applyBorder="1" applyAlignment="1">
      <alignment horizontal="center"/>
      <protection/>
    </xf>
    <xf numFmtId="3" fontId="37" fillId="0" borderId="150" xfId="60" applyNumberFormat="1" applyFont="1" applyFill="1" applyBorder="1">
      <alignment/>
      <protection/>
    </xf>
    <xf numFmtId="3" fontId="37" fillId="36" borderId="69" xfId="60" applyNumberFormat="1" applyFont="1" applyFill="1" applyBorder="1">
      <alignment/>
      <protection/>
    </xf>
    <xf numFmtId="3" fontId="37" fillId="36" borderId="151" xfId="60" applyNumberFormat="1" applyFont="1" applyFill="1" applyBorder="1">
      <alignment/>
      <protection/>
    </xf>
    <xf numFmtId="3" fontId="32" fillId="0" borderId="105" xfId="60" applyNumberFormat="1" applyFont="1" applyFill="1" applyBorder="1" applyAlignment="1">
      <alignment horizontal="center"/>
      <protection/>
    </xf>
    <xf numFmtId="3" fontId="39" fillId="0" borderId="152" xfId="60" applyNumberFormat="1" applyFont="1" applyFill="1" applyBorder="1">
      <alignment/>
      <protection/>
    </xf>
    <xf numFmtId="3" fontId="39" fillId="0" borderId="153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14" fillId="0" borderId="67" xfId="0" applyNumberFormat="1" applyFont="1" applyFill="1" applyBorder="1" applyAlignment="1" applyProtection="1">
      <alignment vertical="center" wrapText="1"/>
      <protection locked="0"/>
    </xf>
    <xf numFmtId="164" fontId="14" fillId="0" borderId="54" xfId="0" applyNumberFormat="1" applyFont="1" applyFill="1" applyBorder="1" applyAlignment="1" applyProtection="1">
      <alignment vertical="center" wrapText="1"/>
      <protection locked="0"/>
    </xf>
    <xf numFmtId="164" fontId="7" fillId="0" borderId="62" xfId="0" applyNumberFormat="1" applyFont="1" applyFill="1" applyBorder="1" applyAlignment="1" applyProtection="1">
      <alignment vertical="center" wrapText="1"/>
      <protection locked="0"/>
    </xf>
    <xf numFmtId="164" fontId="14" fillId="0" borderId="62" xfId="0" applyNumberFormat="1" applyFont="1" applyFill="1" applyBorder="1" applyAlignment="1" applyProtection="1">
      <alignment vertical="center" wrapText="1"/>
      <protection locked="0"/>
    </xf>
    <xf numFmtId="164" fontId="7" fillId="0" borderId="55" xfId="0" applyNumberFormat="1" applyFont="1" applyFill="1" applyBorder="1" applyAlignment="1" applyProtection="1">
      <alignment vertical="center" wrapText="1"/>
      <protection locked="0"/>
    </xf>
    <xf numFmtId="164" fontId="14" fillId="0" borderId="70" xfId="0" applyNumberFormat="1" applyFont="1" applyFill="1" applyBorder="1" applyAlignment="1" applyProtection="1">
      <alignment vertical="center" wrapText="1"/>
      <protection locked="0"/>
    </xf>
    <xf numFmtId="164" fontId="14" fillId="0" borderId="56" xfId="0" applyNumberFormat="1" applyFont="1" applyFill="1" applyBorder="1" applyAlignment="1" applyProtection="1">
      <alignment vertical="center" wrapText="1"/>
      <protection locked="0"/>
    </xf>
    <xf numFmtId="164" fontId="14" fillId="0" borderId="68" xfId="0" applyNumberFormat="1" applyFont="1" applyFill="1" applyBorder="1" applyAlignment="1" applyProtection="1">
      <alignment vertical="center" wrapText="1"/>
      <protection locked="0"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3" fillId="0" borderId="154" xfId="0" applyFont="1" applyBorder="1" applyAlignment="1">
      <alignment/>
    </xf>
    <xf numFmtId="0" fontId="0" fillId="0" borderId="61" xfId="0" applyBorder="1" applyAlignment="1">
      <alignment/>
    </xf>
    <xf numFmtId="3" fontId="0" fillId="0" borderId="61" xfId="0" applyNumberFormat="1" applyBorder="1" applyAlignment="1">
      <alignment horizontal="right"/>
    </xf>
    <xf numFmtId="172" fontId="33" fillId="0" borderId="65" xfId="0" applyNumberFormat="1" applyFont="1" applyBorder="1" applyAlignment="1">
      <alignment/>
    </xf>
    <xf numFmtId="3" fontId="0" fillId="0" borderId="66" xfId="0" applyNumberFormat="1" applyBorder="1" applyAlignment="1">
      <alignment horizontal="right"/>
    </xf>
    <xf numFmtId="0" fontId="0" fillId="0" borderId="57" xfId="0" applyBorder="1" applyAlignment="1">
      <alignment/>
    </xf>
    <xf numFmtId="3" fontId="33" fillId="0" borderId="76" xfId="0" applyNumberFormat="1" applyFont="1" applyBorder="1" applyAlignment="1">
      <alignment horizontal="center"/>
    </xf>
    <xf numFmtId="0" fontId="0" fillId="0" borderId="103" xfId="0" applyBorder="1" applyAlignment="1">
      <alignment/>
    </xf>
    <xf numFmtId="3" fontId="33" fillId="0" borderId="64" xfId="0" applyNumberFormat="1" applyFont="1" applyBorder="1" applyAlignment="1">
      <alignment/>
    </xf>
    <xf numFmtId="0" fontId="48" fillId="0" borderId="57" xfId="0" applyFont="1" applyBorder="1" applyAlignment="1">
      <alignment/>
    </xf>
    <xf numFmtId="3" fontId="48" fillId="0" borderId="76" xfId="0" applyNumberFormat="1" applyFont="1" applyBorder="1" applyAlignment="1">
      <alignment/>
    </xf>
    <xf numFmtId="0" fontId="49" fillId="0" borderId="76" xfId="0" applyNumberFormat="1" applyFont="1" applyBorder="1" applyAlignment="1" quotePrefix="1">
      <alignment/>
    </xf>
    <xf numFmtId="3" fontId="48" fillId="35" borderId="76" xfId="0" applyNumberFormat="1" applyFont="1" applyFill="1" applyBorder="1" applyAlignment="1">
      <alignment/>
    </xf>
    <xf numFmtId="0" fontId="48" fillId="0" borderId="57" xfId="0" applyFont="1" applyFill="1" applyBorder="1" applyAlignment="1">
      <alignment/>
    </xf>
    <xf numFmtId="0" fontId="49" fillId="35" borderId="76" xfId="0" applyNumberFormat="1" applyFont="1" applyFill="1" applyBorder="1" applyAlignment="1" quotePrefix="1">
      <alignment horizontal="right"/>
    </xf>
    <xf numFmtId="1" fontId="48" fillId="0" borderId="76" xfId="0" applyNumberFormat="1" applyFont="1" applyBorder="1" applyAlignment="1">
      <alignment/>
    </xf>
    <xf numFmtId="3" fontId="48" fillId="34" borderId="76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9" fillId="34" borderId="53" xfId="0" applyNumberFormat="1" applyFont="1" applyFill="1" applyBorder="1" applyAlignment="1">
      <alignment wrapText="1"/>
    </xf>
    <xf numFmtId="0" fontId="48" fillId="0" borderId="57" xfId="0" applyFont="1" applyBorder="1" applyAlignment="1">
      <alignment/>
    </xf>
    <xf numFmtId="0" fontId="22" fillId="0" borderId="93" xfId="0" applyNumberFormat="1" applyFont="1" applyBorder="1" applyAlignment="1" applyProtection="1">
      <alignment horizontal="left" indent="1"/>
      <protection/>
    </xf>
    <xf numFmtId="0" fontId="48" fillId="0" borderId="76" xfId="0" applyFont="1" applyBorder="1" applyAlignment="1">
      <alignment horizontal="right" vertical="center" wrapText="1"/>
    </xf>
    <xf numFmtId="3" fontId="48" fillId="0" borderId="76" xfId="0" applyNumberFormat="1" applyFont="1" applyBorder="1" applyAlignment="1">
      <alignment horizontal="right" vertical="center" wrapText="1"/>
    </xf>
    <xf numFmtId="0" fontId="48" fillId="0" borderId="57" xfId="0" applyFont="1" applyFill="1" applyBorder="1" applyAlignment="1">
      <alignment/>
    </xf>
    <xf numFmtId="0" fontId="48" fillId="34" borderId="76" xfId="0" applyFont="1" applyFill="1" applyBorder="1" applyAlignment="1">
      <alignment horizontal="right" vertical="center" wrapText="1"/>
    </xf>
    <xf numFmtId="3" fontId="49" fillId="34" borderId="53" xfId="0" applyNumberFormat="1" applyFont="1" applyFill="1" applyBorder="1" applyAlignment="1">
      <alignment horizontal="right" vertical="center" wrapText="1"/>
    </xf>
    <xf numFmtId="3" fontId="48" fillId="34" borderId="76" xfId="0" applyNumberFormat="1" applyFont="1" applyFill="1" applyBorder="1" applyAlignment="1">
      <alignment/>
    </xf>
    <xf numFmtId="0" fontId="49" fillId="0" borderId="93" xfId="0" applyFont="1" applyBorder="1" applyAlignment="1">
      <alignment horizontal="left"/>
    </xf>
    <xf numFmtId="3" fontId="49" fillId="34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3" fontId="48" fillId="0" borderId="15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1" fillId="0" borderId="31" xfId="0" applyNumberFormat="1" applyFont="1" applyFill="1" applyBorder="1" applyAlignment="1">
      <alignment/>
    </xf>
    <xf numFmtId="3" fontId="33" fillId="0" borderId="28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172" fontId="33" fillId="0" borderId="57" xfId="0" applyNumberFormat="1" applyFont="1" applyBorder="1" applyAlignment="1">
      <alignment horizontal="center"/>
    </xf>
    <xf numFmtId="172" fontId="33" fillId="0" borderId="103" xfId="0" applyNumberFormat="1" applyFont="1" applyBorder="1" applyAlignment="1">
      <alignment/>
    </xf>
    <xf numFmtId="4" fontId="48" fillId="0" borderId="57" xfId="0" applyNumberFormat="1" applyFont="1" applyBorder="1" applyAlignment="1">
      <alignment/>
    </xf>
    <xf numFmtId="3" fontId="48" fillId="0" borderId="57" xfId="0" applyNumberFormat="1" applyFont="1" applyBorder="1" applyAlignment="1">
      <alignment/>
    </xf>
    <xf numFmtId="3" fontId="49" fillId="0" borderId="93" xfId="0" applyNumberFormat="1" applyFont="1" applyBorder="1" applyAlignment="1">
      <alignment/>
    </xf>
    <xf numFmtId="172" fontId="48" fillId="0" borderId="57" xfId="0" applyNumberFormat="1" applyFont="1" applyBorder="1" applyAlignment="1">
      <alignment/>
    </xf>
    <xf numFmtId="0" fontId="48" fillId="0" borderId="57" xfId="0" applyFont="1" applyBorder="1" applyAlignment="1">
      <alignment horizontal="right" vertical="center" wrapText="1"/>
    </xf>
    <xf numFmtId="4" fontId="48" fillId="0" borderId="57" xfId="0" applyNumberFormat="1" applyFont="1" applyBorder="1" applyAlignment="1">
      <alignment horizontal="right" vertical="center"/>
    </xf>
    <xf numFmtId="1" fontId="48" fillId="0" borderId="57" xfId="0" applyNumberFormat="1" applyFont="1" applyBorder="1" applyAlignment="1">
      <alignment/>
    </xf>
    <xf numFmtId="1" fontId="49" fillId="0" borderId="93" xfId="0" applyNumberFormat="1" applyFont="1" applyBorder="1" applyAlignment="1">
      <alignment/>
    </xf>
    <xf numFmtId="0" fontId="49" fillId="0" borderId="93" xfId="0" applyFont="1" applyFill="1" applyBorder="1" applyAlignment="1">
      <alignment/>
    </xf>
    <xf numFmtId="3" fontId="51" fillId="0" borderId="148" xfId="0" applyNumberFormat="1" applyFont="1" applyFill="1" applyBorder="1" applyAlignment="1">
      <alignment/>
    </xf>
    <xf numFmtId="3" fontId="49" fillId="34" borderId="0" xfId="0" applyNumberFormat="1" applyFont="1" applyFill="1" applyBorder="1" applyAlignment="1">
      <alignment wrapText="1"/>
    </xf>
    <xf numFmtId="3" fontId="49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65" xfId="0" applyNumberFormat="1" applyFont="1" applyFill="1" applyBorder="1" applyAlignment="1" applyProtection="1">
      <alignment vertical="center" wrapText="1"/>
      <protection locked="0"/>
    </xf>
    <xf numFmtId="49" fontId="14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62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5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164" fontId="17" fillId="0" borderId="69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Border="1" applyAlignment="1" applyProtection="1">
      <alignment horizontal="left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61" applyNumberFormat="1" applyFill="1" applyProtection="1">
      <alignment/>
      <protection/>
    </xf>
    <xf numFmtId="3" fontId="17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left" wrapText="1" indent="1"/>
      <protection/>
    </xf>
    <xf numFmtId="164" fontId="17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138" xfId="0" applyNumberFormat="1" applyFont="1" applyFill="1" applyBorder="1" applyAlignment="1" applyProtection="1">
      <alignment horizontal="center" vertical="center" wrapText="1"/>
      <protection/>
    </xf>
    <xf numFmtId="164" fontId="7" fillId="0" borderId="15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61" applyNumberFormat="1" applyFont="1" applyFill="1" applyBorder="1" applyAlignment="1" applyProtection="1">
      <alignment horizontal="left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55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51" fillId="0" borderId="148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93" xfId="0" applyFont="1" applyFill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4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75" xfId="0" applyNumberFormat="1" applyFont="1" applyBorder="1" applyAlignment="1">
      <alignment horizontal="center" vertical="center" wrapText="1"/>
    </xf>
    <xf numFmtId="3" fontId="34" fillId="0" borderId="156" xfId="59" applyNumberFormat="1" applyFont="1" applyFill="1" applyBorder="1" applyAlignment="1">
      <alignment vertical="center" wrapText="1"/>
      <protection/>
    </xf>
    <xf numFmtId="3" fontId="34" fillId="0" borderId="157" xfId="59" applyNumberFormat="1" applyFont="1" applyFill="1" applyBorder="1" applyAlignment="1">
      <alignment vertical="center" wrapText="1"/>
      <protection/>
    </xf>
    <xf numFmtId="3" fontId="33" fillId="0" borderId="158" xfId="59" applyNumberFormat="1" applyFont="1" applyFill="1" applyBorder="1" applyAlignment="1">
      <alignment wrapText="1"/>
      <protection/>
    </xf>
    <xf numFmtId="3" fontId="35" fillId="0" borderId="41" xfId="59" applyNumberFormat="1" applyFont="1" applyBorder="1" applyAlignment="1">
      <alignment horizontal="center" wrapText="1"/>
      <protection/>
    </xf>
    <xf numFmtId="3" fontId="35" fillId="0" borderId="26" xfId="59" applyNumberFormat="1" applyFont="1" applyBorder="1" applyAlignment="1">
      <alignment horizontal="center" wrapText="1"/>
      <protection/>
    </xf>
    <xf numFmtId="3" fontId="35" fillId="0" borderId="38" xfId="59" applyNumberFormat="1" applyFont="1" applyBorder="1" applyAlignment="1">
      <alignment horizontal="center" wrapText="1"/>
      <protection/>
    </xf>
    <xf numFmtId="3" fontId="34" fillId="0" borderId="156" xfId="59" applyNumberFormat="1" applyFont="1" applyFill="1" applyBorder="1" applyAlignment="1">
      <alignment horizontal="left" vertical="center"/>
      <protection/>
    </xf>
    <xf numFmtId="3" fontId="34" fillId="0" borderId="157" xfId="59" applyNumberFormat="1" applyFont="1" applyFill="1" applyBorder="1" applyAlignment="1">
      <alignment horizontal="left" vertical="center"/>
      <protection/>
    </xf>
    <xf numFmtId="3" fontId="34" fillId="0" borderId="159" xfId="59" applyNumberFormat="1" applyFont="1" applyFill="1" applyBorder="1" applyAlignment="1">
      <alignment horizontal="left" vertical="center"/>
      <protection/>
    </xf>
    <xf numFmtId="3" fontId="34" fillId="0" borderId="68" xfId="59" applyNumberFormat="1" applyFont="1" applyFill="1" applyBorder="1" applyAlignment="1">
      <alignment vertical="center" wrapText="1"/>
      <protection/>
    </xf>
    <xf numFmtId="3" fontId="34" fillId="0" borderId="62" xfId="59" applyNumberFormat="1" applyFont="1" applyFill="1" applyBorder="1" applyAlignment="1">
      <alignment vertical="center" wrapText="1"/>
      <protection/>
    </xf>
    <xf numFmtId="3" fontId="34" fillId="0" borderId="70" xfId="59" applyNumberFormat="1" applyFont="1" applyFill="1" applyBorder="1" applyAlignment="1">
      <alignment vertical="center" wrapText="1"/>
      <protection/>
    </xf>
    <xf numFmtId="3" fontId="33" fillId="0" borderId="71" xfId="59" applyNumberFormat="1" applyFont="1" applyFill="1" applyBorder="1" applyAlignment="1">
      <alignment/>
      <protection/>
    </xf>
    <xf numFmtId="3" fontId="36" fillId="0" borderId="13" xfId="59" applyNumberFormat="1" applyFont="1" applyFill="1" applyBorder="1" applyAlignment="1">
      <alignment horizontal="center" vertical="center" wrapText="1"/>
      <protection/>
    </xf>
    <xf numFmtId="0" fontId="32" fillId="0" borderId="11" xfId="59" applyBorder="1" applyAlignment="1">
      <alignment horizontal="center" vertical="center" wrapText="1"/>
      <protection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3" fontId="36" fillId="0" borderId="16" xfId="59" applyNumberFormat="1" applyFont="1" applyFill="1" applyBorder="1" applyAlignment="1">
      <alignment horizontal="center" vertical="center" wrapText="1"/>
      <protection/>
    </xf>
    <xf numFmtId="3" fontId="36" fillId="0" borderId="18" xfId="59" applyNumberFormat="1" applyFont="1" applyFill="1" applyBorder="1" applyAlignment="1">
      <alignment horizontal="center" vertical="center" wrapText="1"/>
      <protection/>
    </xf>
    <xf numFmtId="3" fontId="36" fillId="0" borderId="65" xfId="59" applyNumberFormat="1" applyFont="1" applyFill="1" applyBorder="1" applyAlignment="1">
      <alignment horizontal="left" vertical="center" wrapText="1"/>
      <protection/>
    </xf>
    <xf numFmtId="3" fontId="36" fillId="0" borderId="160" xfId="59" applyNumberFormat="1" applyFont="1" applyFill="1" applyBorder="1" applyAlignment="1">
      <alignment horizontal="left" vertical="center" wrapText="1"/>
      <protection/>
    </xf>
    <xf numFmtId="3" fontId="36" fillId="0" borderId="62" xfId="59" applyNumberFormat="1" applyFont="1" applyFill="1" applyBorder="1" applyAlignment="1">
      <alignment horizontal="left" vertical="center" wrapText="1"/>
      <protection/>
    </xf>
    <xf numFmtId="3" fontId="36" fillId="0" borderId="161" xfId="59" applyNumberFormat="1" applyFont="1" applyFill="1" applyBorder="1" applyAlignment="1">
      <alignment horizontal="left" vertical="center" wrapText="1"/>
      <protection/>
    </xf>
    <xf numFmtId="3" fontId="36" fillId="0" borderId="70" xfId="59" applyNumberFormat="1" applyFont="1" applyFill="1" applyBorder="1" applyAlignment="1">
      <alignment horizontal="left" vertical="center" wrapText="1"/>
      <protection/>
    </xf>
    <xf numFmtId="3" fontId="36" fillId="0" borderId="44" xfId="59" applyNumberFormat="1" applyFont="1" applyFill="1" applyBorder="1" applyAlignment="1">
      <alignment horizontal="left" vertical="center" wrapText="1"/>
      <protection/>
    </xf>
    <xf numFmtId="3" fontId="37" fillId="0" borderId="162" xfId="59" applyNumberFormat="1" applyFont="1" applyFill="1" applyBorder="1" applyAlignment="1">
      <alignment vertical="center" wrapText="1"/>
      <protection/>
    </xf>
    <xf numFmtId="3" fontId="37" fillId="0" borderId="135" xfId="59" applyNumberFormat="1" applyFont="1" applyFill="1" applyBorder="1" applyAlignment="1">
      <alignment vertical="center" wrapText="1"/>
      <protection/>
    </xf>
    <xf numFmtId="3" fontId="37" fillId="0" borderId="88" xfId="59" applyNumberFormat="1" applyFont="1" applyFill="1" applyBorder="1" applyAlignment="1">
      <alignment vertical="center" wrapText="1"/>
      <protection/>
    </xf>
    <xf numFmtId="3" fontId="37" fillId="0" borderId="135" xfId="59" applyNumberFormat="1" applyFont="1" applyFill="1" applyBorder="1" applyAlignment="1">
      <alignment wrapText="1"/>
      <protection/>
    </xf>
    <xf numFmtId="3" fontId="37" fillId="0" borderId="163" xfId="59" applyNumberFormat="1" applyFont="1" applyFill="1" applyBorder="1" applyAlignment="1">
      <alignment wrapText="1"/>
      <protection/>
    </xf>
    <xf numFmtId="3" fontId="39" fillId="0" borderId="164" xfId="59" applyNumberFormat="1" applyFont="1" applyFill="1" applyBorder="1" applyAlignment="1">
      <alignment/>
      <protection/>
    </xf>
    <xf numFmtId="3" fontId="39" fillId="0" borderId="135" xfId="59" applyNumberFormat="1" applyFont="1" applyFill="1" applyBorder="1" applyAlignment="1">
      <alignment vertical="center" wrapText="1"/>
      <protection/>
    </xf>
    <xf numFmtId="3" fontId="36" fillId="0" borderId="20" xfId="59" applyNumberFormat="1" applyFont="1" applyFill="1" applyBorder="1" applyAlignment="1">
      <alignment horizontal="center" vertical="center" wrapText="1"/>
      <protection/>
    </xf>
    <xf numFmtId="0" fontId="32" fillId="0" borderId="17" xfId="59" applyBorder="1" applyAlignment="1">
      <alignment horizontal="center" vertical="center" wrapText="1"/>
      <protection/>
    </xf>
    <xf numFmtId="3" fontId="36" fillId="0" borderId="51" xfId="59" applyNumberFormat="1" applyFont="1" applyFill="1" applyBorder="1" applyAlignment="1">
      <alignment horizontal="center" vertical="center"/>
      <protection/>
    </xf>
    <xf numFmtId="3" fontId="36" fillId="0" borderId="49" xfId="59" applyNumberFormat="1" applyFont="1" applyFill="1" applyBorder="1" applyAlignment="1">
      <alignment horizontal="center" vertical="center"/>
      <protection/>
    </xf>
    <xf numFmtId="3" fontId="33" fillId="0" borderId="51" xfId="59" applyNumberFormat="1" applyFont="1" applyFill="1" applyBorder="1" applyAlignment="1">
      <alignment/>
      <protection/>
    </xf>
    <xf numFmtId="3" fontId="33" fillId="0" borderId="62" xfId="59" applyNumberFormat="1" applyFont="1" applyFill="1" applyBorder="1" applyAlignment="1">
      <alignment vertical="center" wrapText="1"/>
      <protection/>
    </xf>
    <xf numFmtId="3" fontId="33" fillId="0" borderId="73" xfId="59" applyNumberFormat="1" applyFont="1" applyFill="1" applyBorder="1" applyAlignment="1">
      <alignment vertical="center" wrapText="1"/>
      <protection/>
    </xf>
    <xf numFmtId="3" fontId="36" fillId="0" borderId="165" xfId="59" applyNumberFormat="1" applyFont="1" applyFill="1" applyBorder="1" applyAlignment="1">
      <alignment horizontal="center" vertical="center"/>
      <protection/>
    </xf>
    <xf numFmtId="3" fontId="36" fillId="0" borderId="155" xfId="59" applyNumberFormat="1" applyFont="1" applyFill="1" applyBorder="1" applyAlignment="1">
      <alignment horizontal="center" vertical="center"/>
      <protection/>
    </xf>
    <xf numFmtId="3" fontId="33" fillId="0" borderId="166" xfId="59" applyNumberFormat="1" applyFont="1" applyFill="1" applyBorder="1" applyAlignment="1">
      <alignment/>
      <protection/>
    </xf>
    <xf numFmtId="3" fontId="33" fillId="0" borderId="119" xfId="59" applyNumberFormat="1" applyFont="1" applyFill="1" applyBorder="1" applyAlignment="1">
      <alignment/>
      <protection/>
    </xf>
    <xf numFmtId="3" fontId="34" fillId="0" borderId="159" xfId="59" applyNumberFormat="1" applyFont="1" applyFill="1" applyBorder="1" applyAlignment="1">
      <alignment vertical="center" wrapText="1"/>
      <protection/>
    </xf>
    <xf numFmtId="3" fontId="33" fillId="0" borderId="167" xfId="59" applyNumberFormat="1" applyFont="1" applyFill="1" applyBorder="1" applyAlignment="1">
      <alignment/>
      <protection/>
    </xf>
    <xf numFmtId="3" fontId="33" fillId="0" borderId="89" xfId="59" applyNumberFormat="1" applyFont="1" applyFill="1" applyBorder="1" applyAlignment="1">
      <alignment/>
      <protection/>
    </xf>
    <xf numFmtId="3" fontId="34" fillId="0" borderId="135" xfId="59" applyNumberFormat="1" applyFont="1" applyFill="1" applyBorder="1" applyAlignment="1">
      <alignment vertical="center"/>
      <protection/>
    </xf>
    <xf numFmtId="3" fontId="33" fillId="0" borderId="168" xfId="59" applyNumberFormat="1" applyFont="1" applyFill="1" applyBorder="1" applyAlignment="1">
      <alignment/>
      <protection/>
    </xf>
    <xf numFmtId="3" fontId="33" fillId="0" borderId="169" xfId="59" applyNumberFormat="1" applyFont="1" applyFill="1" applyBorder="1" applyAlignment="1">
      <alignment/>
      <protection/>
    </xf>
    <xf numFmtId="3" fontId="34" fillId="0" borderId="170" xfId="59" applyNumberFormat="1" applyFont="1" applyFill="1" applyBorder="1" applyAlignment="1">
      <alignment vertical="center"/>
      <protection/>
    </xf>
    <xf numFmtId="3" fontId="33" fillId="0" borderId="171" xfId="59" applyNumberFormat="1" applyFont="1" applyFill="1" applyBorder="1" applyAlignment="1">
      <alignment vertical="center" wrapText="1"/>
      <protection/>
    </xf>
    <xf numFmtId="3" fontId="33" fillId="0" borderId="135" xfId="59" applyNumberFormat="1" applyFont="1" applyFill="1" applyBorder="1" applyAlignment="1">
      <alignment vertical="center" wrapText="1"/>
      <protection/>
    </xf>
    <xf numFmtId="3" fontId="33" fillId="0" borderId="172" xfId="59" applyNumberFormat="1" applyFont="1" applyFill="1" applyBorder="1" applyAlignment="1">
      <alignment vertical="center" wrapText="1"/>
      <protection/>
    </xf>
    <xf numFmtId="3" fontId="37" fillId="0" borderId="162" xfId="60" applyNumberFormat="1" applyFont="1" applyFill="1" applyBorder="1" applyAlignment="1">
      <alignment vertical="center"/>
      <protection/>
    </xf>
    <xf numFmtId="3" fontId="37" fillId="0" borderId="133" xfId="60" applyNumberFormat="1" applyFont="1" applyFill="1" applyBorder="1" applyAlignment="1">
      <alignment vertical="center"/>
      <protection/>
    </xf>
    <xf numFmtId="3" fontId="37" fillId="0" borderId="114" xfId="60" applyNumberFormat="1" applyFont="1" applyFill="1" applyBorder="1" applyAlignment="1">
      <alignment vertical="center"/>
      <protection/>
    </xf>
    <xf numFmtId="3" fontId="39" fillId="0" borderId="173" xfId="60" applyNumberFormat="1" applyFont="1" applyFill="1" applyBorder="1" applyAlignment="1">
      <alignment/>
      <protection/>
    </xf>
    <xf numFmtId="3" fontId="39" fillId="0" borderId="174" xfId="60" applyNumberFormat="1" applyFont="1" applyFill="1" applyBorder="1" applyAlignment="1">
      <alignment/>
      <protection/>
    </xf>
    <xf numFmtId="3" fontId="39" fillId="0" borderId="167" xfId="60" applyNumberFormat="1" applyFont="1" applyFill="1" applyBorder="1" applyAlignment="1">
      <alignment/>
      <protection/>
    </xf>
    <xf numFmtId="3" fontId="39" fillId="0" borderId="146" xfId="60" applyNumberFormat="1" applyFont="1" applyFill="1" applyBorder="1" applyAlignment="1">
      <alignment/>
      <protection/>
    </xf>
    <xf numFmtId="0" fontId="34" fillId="0" borderId="175" xfId="60" applyFont="1" applyBorder="1" applyAlignment="1">
      <alignment vertical="center"/>
      <protection/>
    </xf>
    <xf numFmtId="0" fontId="34" fillId="0" borderId="176" xfId="60" applyFont="1" applyBorder="1" applyAlignment="1">
      <alignment vertical="center"/>
      <protection/>
    </xf>
    <xf numFmtId="0" fontId="34" fillId="0" borderId="177" xfId="60" applyFont="1" applyBorder="1" applyAlignment="1">
      <alignment vertical="center"/>
      <protection/>
    </xf>
    <xf numFmtId="3" fontId="39" fillId="0" borderId="98" xfId="60" applyNumberFormat="1" applyFont="1" applyFill="1" applyBorder="1" applyAlignment="1">
      <alignment vertical="center" wrapText="1"/>
      <protection/>
    </xf>
    <xf numFmtId="0" fontId="38" fillId="0" borderId="99" xfId="60" applyFont="1" applyBorder="1" applyAlignment="1">
      <alignment/>
      <protection/>
    </xf>
    <xf numFmtId="3" fontId="37" fillId="0" borderId="178" xfId="60" applyNumberFormat="1" applyFont="1" applyFill="1" applyBorder="1" applyAlignment="1">
      <alignment vertical="center"/>
      <protection/>
    </xf>
    <xf numFmtId="3" fontId="37" fillId="0" borderId="179" xfId="60" applyNumberFormat="1" applyFont="1" applyFill="1" applyBorder="1" applyAlignment="1">
      <alignment vertical="center"/>
      <protection/>
    </xf>
    <xf numFmtId="3" fontId="37" fillId="0" borderId="171" xfId="60" applyNumberFormat="1" applyFont="1" applyFill="1" applyBorder="1" applyAlignment="1">
      <alignment vertical="center"/>
      <protection/>
    </xf>
    <xf numFmtId="3" fontId="37" fillId="0" borderId="135" xfId="60" applyNumberFormat="1" applyFont="1" applyFill="1" applyBorder="1" applyAlignment="1">
      <alignment vertical="center"/>
      <protection/>
    </xf>
    <xf numFmtId="3" fontId="37" fillId="0" borderId="170" xfId="60" applyNumberFormat="1" applyFont="1" applyFill="1" applyBorder="1" applyAlignment="1">
      <alignment vertical="center"/>
      <protection/>
    </xf>
    <xf numFmtId="3" fontId="37" fillId="0" borderId="162" xfId="60" applyNumberFormat="1" applyFont="1" applyFill="1" applyBorder="1" applyAlignment="1">
      <alignment vertical="center" wrapText="1"/>
      <protection/>
    </xf>
    <xf numFmtId="3" fontId="37" fillId="0" borderId="135" xfId="60" applyNumberFormat="1" applyFont="1" applyFill="1" applyBorder="1" applyAlignment="1">
      <alignment vertical="center" wrapText="1"/>
      <protection/>
    </xf>
    <xf numFmtId="3" fontId="37" fillId="0" borderId="88" xfId="60" applyNumberFormat="1" applyFont="1" applyFill="1" applyBorder="1" applyAlignment="1">
      <alignment vertical="center" wrapText="1"/>
      <protection/>
    </xf>
    <xf numFmtId="3" fontId="37" fillId="0" borderId="171" xfId="60" applyNumberFormat="1" applyFont="1" applyFill="1" applyBorder="1" applyAlignment="1">
      <alignment vertical="center" wrapText="1"/>
      <protection/>
    </xf>
    <xf numFmtId="3" fontId="39" fillId="0" borderId="164" xfId="60" applyNumberFormat="1" applyFont="1" applyFill="1" applyBorder="1" applyAlignment="1">
      <alignment/>
      <protection/>
    </xf>
    <xf numFmtId="3" fontId="39" fillId="0" borderId="119" xfId="60" applyNumberFormat="1" applyFont="1" applyFill="1" applyBorder="1" applyAlignment="1">
      <alignment/>
      <protection/>
    </xf>
    <xf numFmtId="3" fontId="39" fillId="0" borderId="180" xfId="60" applyNumberFormat="1" applyFont="1" applyFill="1" applyBorder="1" applyAlignment="1">
      <alignment/>
      <protection/>
    </xf>
    <xf numFmtId="3" fontId="39" fillId="0" borderId="181" xfId="60" applyNumberFormat="1" applyFont="1" applyFill="1" applyBorder="1" applyAlignment="1">
      <alignment/>
      <protection/>
    </xf>
    <xf numFmtId="3" fontId="37" fillId="0" borderId="170" xfId="60" applyNumberFormat="1" applyFont="1" applyFill="1" applyBorder="1" applyAlignment="1">
      <alignment vertical="center" wrapText="1"/>
      <protection/>
    </xf>
    <xf numFmtId="0" fontId="32" fillId="0" borderId="163" xfId="60" applyBorder="1" applyAlignment="1">
      <alignment vertical="center" wrapText="1"/>
      <protection/>
    </xf>
    <xf numFmtId="3" fontId="39" fillId="0" borderId="153" xfId="60" applyNumberFormat="1" applyFont="1" applyFill="1" applyBorder="1" applyAlignment="1">
      <alignment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externalLink" Target="externalLinks/externalLink15.xml" /><Relationship Id="rId60" Type="http://schemas.openxmlformats.org/officeDocument/2006/relationships/externalLink" Target="externalLinks/externalLink16.xml" /><Relationship Id="rId61" Type="http://schemas.openxmlformats.org/officeDocument/2006/relationships/externalLink" Target="externalLinks/externalLink17.xml" /><Relationship Id="rId62" Type="http://schemas.openxmlformats.org/officeDocument/2006/relationships/externalLink" Target="externalLinks/externalLink18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14;H%202016.&#233;vi%20k&#246;lts&#233;gvet&#233;s\K&#214;H%202016%20&#233;vi%20k&#246;lts&#233;gvet&#233;s\K&#214;H%20k&#246;lts&#233;gvet&#233;si%20t&#225;bla%20%20B%204%20M&#369;k&#246;d&#233;si%20bev&#233;tele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Szent%20Gy&#246;rgy%202016.&#233;vi%20k&#246;lts&#233;gvet&#233;s\Szent%20Gy&#246;rgy%20k&#246;lts&#233;gvet&#233;si%20t&#225;bla%20%20B%208%20Finansz&#237;roz&#225;si%20bev&#233;tel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Szent%20Gy&#246;rgy%202016.&#233;vi%20k&#246;lts&#233;gvet&#233;s\Szent%20Gy&#246;rgy%20k&#246;lts&#233;gvet&#233;si%20t&#225;bla%20K%201%20,%20K%202%20,B&#233;rek%20&#233;s%20J&#225;rul&#233;kok%2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Szent%20Gy&#246;rgy%202016.&#233;vi%20k&#246;lts&#233;gvet&#233;s\Szent%20Gy&#246;ryg%20K&#246;lts&#233;gvet&#233;si%20t&#225;bla%20%20K%203%20dologi%20kiad&#225;s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Kiss%20Nyuszi\Desktop\K&#246;lts&#233;gvet&#233;s%202016\K&#246;lts&#233;gvet&#233;si%20t&#225;bl&#225;zatok\Kiad&#225;sok%20%20K%203%20dologi%20kiad&#225;sok2old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NDSZ~1\LOCALS~1\Temp\Xl000027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NDSZ~1\LOCALS~1\Temp\Xl000027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46;lts&#233;gvet&#233;s%202016.%20T&#225;t%20&#214;nkorm&#225;nyzat\Kiad&#225;sok%20%20K%203%20dologi%20kiad&#225;sok2old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NDSZ~1\LOCALS~1\Temp\Xl000027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14;H%202016.&#233;vi%20k&#246;lts&#233;gvet&#233;s\K&#214;H%202016%20&#233;vi%20k&#246;lts&#233;gvet&#233;s\K&#214;H.%20k&#246;lts&#233;gvet&#233;si%20t&#225;bla%20K%201%20,%20K%202%20,B&#233;rek%20&#233;s%20J&#225;rul&#233;kok%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14;H%202016.&#233;vi%20k&#246;lts&#233;gvet&#233;s\K&#214;H%202016%20&#233;vi%20k&#246;lts&#233;gvet&#233;s\K&#214;H.%20K&#246;lts&#233;gvet&#233;si%20t&#225;bla%20%20K%203%20dologi%20kiad&#225;s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14;H%202016.&#233;vi%20k&#246;lts&#233;gvet&#233;s\K&#214;H%202016%20&#233;vi%20k&#246;lts&#233;gvet&#233;s\K&#214;H.%20k&#246;lts&#233;gvet&#233;si%20t&#225;bla%202o14%20B%208%20Finansz&#237;roz&#225;si%20bev&#233;tele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50;lt&#250;rh&#225;z%202016.&#233;vi%20k&#246;lts&#233;gvet&#233;s\Kult&#250;r%20k&#246;lts&#233;gvet&#233;si%20t&#225;bla%20%20K%203%20dologi%20kiad&#225;so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50;lt&#250;rh&#225;z%202016.&#233;vi%20k&#246;lts&#233;gvet&#233;s\Kult&#250;r%20k&#246;lts&#233;gvet&#233;si%20t&#225;bla%20K1,%20K2%20b&#233;r%20&#233;s%20j&#225;rul&#233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50;lt&#250;rh&#225;z%202016.&#233;vi%20k&#246;lts&#233;gvet&#233;s\Kult&#250;r%20k&#246;lts&#233;gvet&#233;si%20t&#225;bla%20%20B%204%20M&#369;k&#246;d&#233;si%20bev&#233;tele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K&#250;lt&#250;rh&#225;z%202016.&#233;vi%20k&#246;lts&#233;gvet&#233;s\Kult&#250;r%20k&#246;lts&#233;gvet&#233;si%20t&#225;bla%20%20B%208%20Finansz&#237;roz&#225;si%20bev&#233;tele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Szent%20Gy&#246;rgy%202016.&#233;vi%20k&#246;lts&#233;gvet&#233;s\Szent%20Gy&#246;rgy%20k&#246;lts&#233;gvet&#233;si%20t&#225;bla%20%20B%204%20M&#369;k&#246;d&#233;si%20bev&#233;tel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3">
          <cell r="B43">
            <v>3000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B9">
            <v>63749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59115</v>
          </cell>
          <cell r="C45">
            <v>3939</v>
          </cell>
          <cell r="D45">
            <v>963</v>
          </cell>
          <cell r="E45">
            <v>962</v>
          </cell>
          <cell r="K45">
            <v>64979</v>
          </cell>
        </row>
        <row r="64">
          <cell r="B64">
            <v>16965</v>
          </cell>
          <cell r="C64">
            <v>1057</v>
          </cell>
          <cell r="D64">
            <v>262</v>
          </cell>
          <cell r="E64">
            <v>262</v>
          </cell>
          <cell r="K64">
            <v>18546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56669</v>
          </cell>
          <cell r="C97">
            <v>170</v>
          </cell>
          <cell r="D97">
            <v>130</v>
          </cell>
          <cell r="E97">
            <v>0</v>
          </cell>
          <cell r="K97">
            <v>56969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9">
          <cell r="E99">
            <v>11000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7">
          <cell r="B47">
            <v>4317</v>
          </cell>
          <cell r="C47">
            <v>6514</v>
          </cell>
          <cell r="D47">
            <v>14888</v>
          </cell>
          <cell r="E47">
            <v>1326</v>
          </cell>
          <cell r="F47">
            <v>5538</v>
          </cell>
          <cell r="G47">
            <v>5432</v>
          </cell>
        </row>
        <row r="66">
          <cell r="B66">
            <v>1137</v>
          </cell>
          <cell r="C66">
            <v>1734</v>
          </cell>
          <cell r="D66">
            <v>4132</v>
          </cell>
          <cell r="E66">
            <v>358</v>
          </cell>
          <cell r="F66">
            <v>1495</v>
          </cell>
          <cell r="G66">
            <v>1630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9">
          <cell r="B99">
            <v>25400</v>
          </cell>
          <cell r="C99">
            <v>1778</v>
          </cell>
          <cell r="D99">
            <v>15240</v>
          </cell>
          <cell r="E99">
            <v>500</v>
          </cell>
          <cell r="F99">
            <v>500</v>
          </cell>
          <cell r="G99">
            <v>2920</v>
          </cell>
          <cell r="H99">
            <v>10160</v>
          </cell>
          <cell r="I99">
            <v>9000</v>
          </cell>
          <cell r="J99">
            <v>700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9">
          <cell r="B99">
            <v>335</v>
          </cell>
          <cell r="C99">
            <v>2200</v>
          </cell>
          <cell r="F99">
            <v>5079</v>
          </cell>
          <cell r="G99">
            <v>5675</v>
          </cell>
          <cell r="H99">
            <v>50000</v>
          </cell>
          <cell r="I99">
            <v>2032</v>
          </cell>
          <cell r="J99">
            <v>2565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1100</v>
          </cell>
          <cell r="C45">
            <v>979</v>
          </cell>
          <cell r="D45">
            <v>1757</v>
          </cell>
          <cell r="G45">
            <v>3775</v>
          </cell>
          <cell r="H45">
            <v>500</v>
          </cell>
          <cell r="I45">
            <v>1500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E5">
            <v>2000</v>
          </cell>
        </row>
        <row r="9">
          <cell r="E9">
            <v>126149</v>
          </cell>
        </row>
        <row r="15">
          <cell r="E15">
            <v>2800</v>
          </cell>
        </row>
        <row r="17">
          <cell r="E17">
            <v>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66232</v>
          </cell>
          <cell r="C45">
            <v>2018</v>
          </cell>
        </row>
        <row r="64">
          <cell r="B64">
            <v>18125</v>
          </cell>
          <cell r="C64">
            <v>545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15304</v>
          </cell>
          <cell r="C97">
            <v>437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3">
          <cell r="B43">
            <v>99661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1100</v>
          </cell>
          <cell r="C97">
            <v>750</v>
          </cell>
          <cell r="D97">
            <v>440</v>
          </cell>
          <cell r="E97">
            <v>5580</v>
          </cell>
          <cell r="F97">
            <v>596</v>
          </cell>
          <cell r="K97">
            <v>8466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1733</v>
          </cell>
          <cell r="C45">
            <v>8140</v>
          </cell>
          <cell r="K45">
            <v>9873</v>
          </cell>
        </row>
        <row r="64">
          <cell r="B64">
            <v>468</v>
          </cell>
          <cell r="C64">
            <v>2127</v>
          </cell>
          <cell r="K64">
            <v>2595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">
          <cell r="K3">
            <v>1000</v>
          </cell>
        </row>
        <row r="7">
          <cell r="K7">
            <v>30</v>
          </cell>
        </row>
        <row r="9">
          <cell r="K9">
            <v>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3">
          <cell r="B43">
            <v>17904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7">
          <cell r="B7">
            <v>71745</v>
          </cell>
        </row>
        <row r="9">
          <cell r="B9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611</v>
      </c>
    </row>
    <row r="4" spans="1:2" ht="12.75">
      <c r="A4" s="135"/>
      <c r="B4" s="135"/>
    </row>
    <row r="5" spans="1:2" s="146" customFormat="1" ht="15.75">
      <c r="A5" s="88" t="s">
        <v>23</v>
      </c>
      <c r="B5" s="145"/>
    </row>
    <row r="6" spans="1:2" ht="12.75">
      <c r="A6" s="135"/>
      <c r="B6" s="135"/>
    </row>
    <row r="7" spans="1:2" ht="12.75">
      <c r="A7" s="135" t="s">
        <v>13</v>
      </c>
      <c r="B7" s="135" t="s">
        <v>14</v>
      </c>
    </row>
    <row r="8" spans="1:2" ht="12.75">
      <c r="A8" s="135" t="s">
        <v>15</v>
      </c>
      <c r="B8" s="135" t="s">
        <v>16</v>
      </c>
    </row>
    <row r="9" spans="1:2" ht="12.75">
      <c r="A9" s="135" t="s">
        <v>17</v>
      </c>
      <c r="B9" s="135" t="s">
        <v>18</v>
      </c>
    </row>
    <row r="10" spans="1:2" ht="12.75">
      <c r="A10" s="135"/>
      <c r="B10" s="135"/>
    </row>
    <row r="11" spans="1:2" ht="12.75">
      <c r="A11" s="135"/>
      <c r="B11" s="135"/>
    </row>
    <row r="12" spans="1:2" s="146" customFormat="1" ht="15.75">
      <c r="A12" s="88" t="s">
        <v>24</v>
      </c>
      <c r="B12" s="145"/>
    </row>
    <row r="13" spans="1:2" ht="12.75">
      <c r="A13" s="135"/>
      <c r="B13" s="135"/>
    </row>
    <row r="14" spans="1:2" ht="12.75">
      <c r="A14" s="135" t="s">
        <v>26</v>
      </c>
      <c r="B14" s="135" t="s">
        <v>25</v>
      </c>
    </row>
    <row r="15" spans="1:2" ht="12.75">
      <c r="A15" s="135" t="s">
        <v>721</v>
      </c>
      <c r="B15" s="135" t="s">
        <v>20</v>
      </c>
    </row>
    <row r="16" spans="1:2" ht="12.75">
      <c r="A16" s="135" t="s">
        <v>27</v>
      </c>
      <c r="B16" s="135" t="s">
        <v>19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6" sqref="C16"/>
    </sheetView>
  </sheetViews>
  <sheetFormatPr defaultColWidth="9.00390625" defaultRowHeight="12.75"/>
  <cols>
    <col min="1" max="1" width="5.625" style="148" customWidth="1"/>
    <col min="2" max="2" width="68.625" style="148" customWidth="1"/>
    <col min="3" max="3" width="19.50390625" style="148" customWidth="1"/>
    <col min="4" max="16384" width="9.375" style="148" customWidth="1"/>
  </cols>
  <sheetData>
    <row r="1" spans="1:3" ht="33" customHeight="1">
      <c r="A1" s="1108" t="s">
        <v>96</v>
      </c>
      <c r="B1" s="1108"/>
      <c r="C1" s="1108"/>
    </row>
    <row r="2" spans="1:4" ht="15.75" customHeight="1" thickBot="1">
      <c r="A2" s="149"/>
      <c r="B2" s="149"/>
      <c r="C2" s="161" t="s">
        <v>512</v>
      </c>
      <c r="D2" s="156"/>
    </row>
    <row r="3" spans="1:3" ht="26.25" customHeight="1" thickBot="1">
      <c r="A3" s="179" t="s">
        <v>475</v>
      </c>
      <c r="B3" s="180" t="s">
        <v>656</v>
      </c>
      <c r="C3" s="181" t="s">
        <v>371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477</v>
      </c>
      <c r="B5" s="358" t="s">
        <v>516</v>
      </c>
      <c r="C5" s="355">
        <v>95800</v>
      </c>
    </row>
    <row r="6" spans="1:3" ht="24.75">
      <c r="A6" s="186" t="s">
        <v>478</v>
      </c>
      <c r="B6" s="386" t="s">
        <v>718</v>
      </c>
      <c r="C6" s="356"/>
    </row>
    <row r="7" spans="1:3" ht="15">
      <c r="A7" s="186" t="s">
        <v>479</v>
      </c>
      <c r="B7" s="387" t="s">
        <v>93</v>
      </c>
      <c r="C7" s="356"/>
    </row>
    <row r="8" spans="1:3" ht="24.75">
      <c r="A8" s="186" t="s">
        <v>480</v>
      </c>
      <c r="B8" s="387" t="s">
        <v>720</v>
      </c>
      <c r="C8" s="356"/>
    </row>
    <row r="9" spans="1:3" ht="15">
      <c r="A9" s="187" t="s">
        <v>481</v>
      </c>
      <c r="B9" s="387" t="s">
        <v>719</v>
      </c>
      <c r="C9" s="357">
        <v>1000</v>
      </c>
    </row>
    <row r="10" spans="1:3" ht="15.75" thickBot="1">
      <c r="A10" s="186" t="s">
        <v>482</v>
      </c>
      <c r="B10" s="388" t="s">
        <v>657</v>
      </c>
      <c r="C10" s="356"/>
    </row>
    <row r="11" spans="1:3" ht="15.75" thickBot="1">
      <c r="A11" s="1117" t="s">
        <v>660</v>
      </c>
      <c r="B11" s="1118"/>
      <c r="C11" s="188">
        <f>SUM(C5:C10)</f>
        <v>96800</v>
      </c>
    </row>
    <row r="12" spans="1:3" ht="23.25" customHeight="1">
      <c r="A12" s="1119" t="s">
        <v>690</v>
      </c>
      <c r="B12" s="1119"/>
      <c r="C12" s="111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1/2016 (I.26.)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8" sqref="B18"/>
    </sheetView>
  </sheetViews>
  <sheetFormatPr defaultColWidth="9.00390625" defaultRowHeight="12.75"/>
  <cols>
    <col min="1" max="1" width="5.625" style="148" customWidth="1"/>
    <col min="2" max="2" width="66.875" style="148" customWidth="1"/>
    <col min="3" max="3" width="27.00390625" style="148" customWidth="1"/>
    <col min="4" max="16384" width="9.375" style="148" customWidth="1"/>
  </cols>
  <sheetData>
    <row r="1" spans="1:3" ht="33" customHeight="1">
      <c r="A1" s="1108" t="s">
        <v>209</v>
      </c>
      <c r="B1" s="1108"/>
      <c r="C1" s="1108"/>
    </row>
    <row r="2" spans="1:4" ht="15.75" customHeight="1" thickBot="1">
      <c r="A2" s="149"/>
      <c r="B2" s="149"/>
      <c r="C2" s="161" t="s">
        <v>512</v>
      </c>
      <c r="D2" s="156"/>
    </row>
    <row r="3" spans="1:3" ht="26.25" customHeight="1" thickBot="1">
      <c r="A3" s="179" t="s">
        <v>475</v>
      </c>
      <c r="B3" s="180" t="s">
        <v>661</v>
      </c>
      <c r="C3" s="181" t="s">
        <v>688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477</v>
      </c>
      <c r="B5" s="192" t="s">
        <v>329</v>
      </c>
      <c r="C5" s="189"/>
    </row>
    <row r="6" spans="1:3" ht="15">
      <c r="A6" s="186" t="s">
        <v>478</v>
      </c>
      <c r="B6" s="193"/>
      <c r="C6" s="190"/>
    </row>
    <row r="7" spans="1:3" ht="15.75" thickBot="1">
      <c r="A7" s="187" t="s">
        <v>479</v>
      </c>
      <c r="B7" s="194"/>
      <c r="C7" s="191"/>
    </row>
    <row r="8" spans="1:3" s="458" customFormat="1" ht="17.25" customHeight="1" thickBot="1">
      <c r="A8" s="459" t="s">
        <v>480</v>
      </c>
      <c r="B8" s="131" t="s">
        <v>662</v>
      </c>
      <c r="C8" s="18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1/2016. (I.26.)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D30" sqref="D29:D30"/>
    </sheetView>
  </sheetViews>
  <sheetFormatPr defaultColWidth="9.00390625" defaultRowHeight="12.75"/>
  <cols>
    <col min="1" max="1" width="51.875" style="43" customWidth="1"/>
    <col min="2" max="2" width="15.625" style="42" customWidth="1"/>
    <col min="3" max="3" width="16.375" style="42" customWidth="1"/>
    <col min="4" max="4" width="16.50390625" style="42" customWidth="1"/>
    <col min="5" max="6" width="16.625" style="42" customWidth="1"/>
    <col min="7" max="7" width="17.875" style="56" customWidth="1"/>
    <col min="8" max="9" width="12.875" style="42" customWidth="1"/>
    <col min="10" max="10" width="13.875" style="42" customWidth="1"/>
    <col min="11" max="16384" width="9.375" style="42" customWidth="1"/>
  </cols>
  <sheetData>
    <row r="1" spans="1:7" ht="25.5" customHeight="1">
      <c r="A1" s="1120" t="s">
        <v>458</v>
      </c>
      <c r="B1" s="1120"/>
      <c r="C1" s="1120"/>
      <c r="D1" s="1120"/>
      <c r="E1" s="1120"/>
      <c r="F1" s="1120"/>
      <c r="G1" s="1120"/>
    </row>
    <row r="2" spans="1:7" ht="22.5" customHeight="1" thickBot="1">
      <c r="A2" s="195"/>
      <c r="B2" s="56"/>
      <c r="C2" s="56"/>
      <c r="D2" s="56"/>
      <c r="E2" s="56"/>
      <c r="F2" s="56"/>
      <c r="G2" s="51" t="s">
        <v>523</v>
      </c>
    </row>
    <row r="3" spans="1:7" s="45" customFormat="1" ht="44.25" customHeight="1" thickBot="1">
      <c r="A3" s="196" t="s">
        <v>527</v>
      </c>
      <c r="B3" s="197" t="s">
        <v>528</v>
      </c>
      <c r="C3" s="197" t="s">
        <v>529</v>
      </c>
      <c r="D3" s="197" t="s">
        <v>330</v>
      </c>
      <c r="E3" s="197" t="s">
        <v>371</v>
      </c>
      <c r="F3" s="591" t="s">
        <v>297</v>
      </c>
      <c r="G3" s="52" t="s">
        <v>331</v>
      </c>
    </row>
    <row r="4" spans="1:7" s="56" customFormat="1" ht="12" customHeight="1" thickBot="1">
      <c r="A4" s="710">
        <v>1</v>
      </c>
      <c r="B4" s="711">
        <v>2</v>
      </c>
      <c r="C4" s="711">
        <v>3</v>
      </c>
      <c r="D4" s="711">
        <v>4</v>
      </c>
      <c r="E4" s="711">
        <v>5</v>
      </c>
      <c r="F4" s="970">
        <v>6</v>
      </c>
      <c r="G4" s="712">
        <v>7</v>
      </c>
    </row>
    <row r="5" spans="1:7" s="56" customFormat="1" ht="12" customHeight="1">
      <c r="A5" s="1046" t="s">
        <v>294</v>
      </c>
      <c r="B5" s="731">
        <f>D5+E5</f>
        <v>64686</v>
      </c>
      <c r="C5" s="1049" t="s">
        <v>265</v>
      </c>
      <c r="D5" s="731">
        <v>56183</v>
      </c>
      <c r="E5" s="731">
        <v>8503</v>
      </c>
      <c r="F5" s="1048">
        <f>B5*85%</f>
        <v>54983.1</v>
      </c>
      <c r="G5" s="733"/>
    </row>
    <row r="6" spans="1:7" s="56" customFormat="1" ht="12" customHeight="1">
      <c r="A6" s="713" t="s">
        <v>295</v>
      </c>
      <c r="B6" s="958">
        <v>38668</v>
      </c>
      <c r="C6" s="722" t="s">
        <v>265</v>
      </c>
      <c r="D6" s="958">
        <f>B6-E6</f>
        <v>38257</v>
      </c>
      <c r="E6" s="958">
        <v>411</v>
      </c>
      <c r="F6" s="714">
        <f>B6*85%</f>
        <v>32867.799999999996</v>
      </c>
      <c r="G6" s="983"/>
    </row>
    <row r="7" spans="1:7" s="56" customFormat="1" ht="12" customHeight="1">
      <c r="A7" s="1047" t="s">
        <v>238</v>
      </c>
      <c r="B7" s="717">
        <v>65891</v>
      </c>
      <c r="C7" s="742" t="s">
        <v>237</v>
      </c>
      <c r="D7" s="717"/>
      <c r="E7" s="717">
        <v>911</v>
      </c>
      <c r="F7" s="978"/>
      <c r="G7" s="718">
        <f>B7-D7-E7</f>
        <v>64980</v>
      </c>
    </row>
    <row r="8" spans="1:7" ht="15.75" customHeight="1" thickBot="1">
      <c r="A8" s="724" t="s">
        <v>296</v>
      </c>
      <c r="B8" s="734"/>
      <c r="C8" s="735"/>
      <c r="D8" s="734"/>
      <c r="E8" s="734">
        <v>8529</v>
      </c>
      <c r="F8" s="972"/>
      <c r="G8" s="736"/>
    </row>
    <row r="9" spans="1:7" ht="15.75" customHeight="1" thickBot="1">
      <c r="A9" s="727" t="s">
        <v>240</v>
      </c>
      <c r="B9" s="737">
        <f>B5+B6+B7</f>
        <v>169245</v>
      </c>
      <c r="C9" s="738"/>
      <c r="D9" s="737">
        <f>D5+D6+D7</f>
        <v>94440</v>
      </c>
      <c r="E9" s="737">
        <f>E5+E6+E7+E8</f>
        <v>18354</v>
      </c>
      <c r="F9" s="973">
        <f>F5+F6</f>
        <v>87850.9</v>
      </c>
      <c r="G9" s="739">
        <f>G5+G6+G7</f>
        <v>64980</v>
      </c>
    </row>
    <row r="10" spans="1:7" ht="15.75" customHeight="1">
      <c r="A10" s="723" t="s">
        <v>239</v>
      </c>
      <c r="B10" s="731"/>
      <c r="C10" s="732"/>
      <c r="D10" s="731"/>
      <c r="E10" s="731"/>
      <c r="F10" s="971"/>
      <c r="G10" s="733">
        <f aca="true" t="shared" si="0" ref="G10:G23">B10-D10-E10</f>
        <v>0</v>
      </c>
    </row>
    <row r="11" spans="1:7" ht="15.75" customHeight="1">
      <c r="A11" s="1121" t="s">
        <v>236</v>
      </c>
      <c r="B11" s="1123"/>
      <c r="C11" s="1125"/>
      <c r="D11" s="1123"/>
      <c r="E11" s="1123"/>
      <c r="F11" s="974"/>
      <c r="G11" s="1127">
        <f>B11-D11-E11</f>
        <v>0</v>
      </c>
    </row>
    <row r="12" spans="1:7" ht="15.75" customHeight="1" thickBot="1">
      <c r="A12" s="1122"/>
      <c r="B12" s="1124"/>
      <c r="C12" s="1126"/>
      <c r="D12" s="1124"/>
      <c r="E12" s="1124"/>
      <c r="F12" s="982"/>
      <c r="G12" s="1128"/>
    </row>
    <row r="13" spans="1:7" ht="15.75" customHeight="1" thickBot="1">
      <c r="A13" s="728" t="s">
        <v>241</v>
      </c>
      <c r="B13" s="729"/>
      <c r="C13" s="740"/>
      <c r="D13" s="729"/>
      <c r="E13" s="729">
        <f>SUM(E10+E11)</f>
        <v>0</v>
      </c>
      <c r="F13" s="975"/>
      <c r="G13" s="730"/>
    </row>
    <row r="14" spans="1:7" ht="15.75" customHeight="1">
      <c r="A14" s="721"/>
      <c r="B14" s="725"/>
      <c r="C14" s="741"/>
      <c r="D14" s="725"/>
      <c r="E14" s="725"/>
      <c r="F14" s="976"/>
      <c r="G14" s="726">
        <f t="shared" si="0"/>
        <v>0</v>
      </c>
    </row>
    <row r="15" spans="1:7" ht="15.75" customHeight="1">
      <c r="A15" s="713"/>
      <c r="B15" s="714"/>
      <c r="C15" s="722"/>
      <c r="D15" s="714"/>
      <c r="E15" s="714"/>
      <c r="F15" s="977"/>
      <c r="G15" s="715">
        <f t="shared" si="0"/>
        <v>0</v>
      </c>
    </row>
    <row r="16" spans="1:7" ht="15.75" customHeight="1">
      <c r="A16" s="713"/>
      <c r="B16" s="714"/>
      <c r="C16" s="722"/>
      <c r="D16" s="714"/>
      <c r="E16" s="714"/>
      <c r="F16" s="977"/>
      <c r="G16" s="715">
        <f t="shared" si="0"/>
        <v>0</v>
      </c>
    </row>
    <row r="17" spans="1:7" ht="15.75" customHeight="1">
      <c r="A17" s="713"/>
      <c r="B17" s="714"/>
      <c r="C17" s="722"/>
      <c r="D17" s="714"/>
      <c r="E17" s="714"/>
      <c r="F17" s="977"/>
      <c r="G17" s="715">
        <f t="shared" si="0"/>
        <v>0</v>
      </c>
    </row>
    <row r="18" spans="1:7" ht="15.75" customHeight="1">
      <c r="A18" s="713"/>
      <c r="B18" s="714"/>
      <c r="C18" s="722"/>
      <c r="D18" s="714"/>
      <c r="E18" s="714"/>
      <c r="F18" s="977"/>
      <c r="G18" s="715">
        <f t="shared" si="0"/>
        <v>0</v>
      </c>
    </row>
    <row r="19" spans="1:7" ht="15.75" customHeight="1">
      <c r="A19" s="713"/>
      <c r="B19" s="714"/>
      <c r="C19" s="722"/>
      <c r="D19" s="714"/>
      <c r="E19" s="714"/>
      <c r="F19" s="977"/>
      <c r="G19" s="715">
        <f t="shared" si="0"/>
        <v>0</v>
      </c>
    </row>
    <row r="20" spans="1:7" ht="15.75" customHeight="1">
      <c r="A20" s="713"/>
      <c r="B20" s="714"/>
      <c r="C20" s="722"/>
      <c r="D20" s="714"/>
      <c r="E20" s="714"/>
      <c r="F20" s="977"/>
      <c r="G20" s="715">
        <f t="shared" si="0"/>
        <v>0</v>
      </c>
    </row>
    <row r="21" spans="1:7" ht="15.75" customHeight="1">
      <c r="A21" s="713"/>
      <c r="B21" s="714"/>
      <c r="C21" s="722"/>
      <c r="D21" s="714"/>
      <c r="E21" s="714"/>
      <c r="F21" s="977"/>
      <c r="G21" s="715">
        <f t="shared" si="0"/>
        <v>0</v>
      </c>
    </row>
    <row r="22" spans="1:7" ht="15.75" customHeight="1">
      <c r="A22" s="713"/>
      <c r="B22" s="714"/>
      <c r="C22" s="722"/>
      <c r="D22" s="714"/>
      <c r="E22" s="714"/>
      <c r="F22" s="977"/>
      <c r="G22" s="715">
        <f t="shared" si="0"/>
        <v>0</v>
      </c>
    </row>
    <row r="23" spans="1:7" ht="15.75" customHeight="1" thickBot="1">
      <c r="A23" s="716"/>
      <c r="B23" s="717"/>
      <c r="C23" s="742"/>
      <c r="D23" s="717"/>
      <c r="E23" s="717"/>
      <c r="F23" s="978"/>
      <c r="G23" s="718">
        <f t="shared" si="0"/>
        <v>0</v>
      </c>
    </row>
    <row r="24" spans="1:7" s="58" customFormat="1" ht="18" customHeight="1" thickBot="1">
      <c r="A24" s="719" t="s">
        <v>526</v>
      </c>
      <c r="B24" s="720">
        <f aca="true" t="shared" si="1" ref="B24:G24">B9+B13</f>
        <v>169245</v>
      </c>
      <c r="C24" s="720">
        <f t="shared" si="1"/>
        <v>0</v>
      </c>
      <c r="D24" s="720">
        <f t="shared" si="1"/>
        <v>94440</v>
      </c>
      <c r="E24" s="720">
        <f t="shared" si="1"/>
        <v>18354</v>
      </c>
      <c r="F24" s="720">
        <f t="shared" si="1"/>
        <v>87850.9</v>
      </c>
      <c r="G24" s="720">
        <f t="shared" si="1"/>
        <v>64980</v>
      </c>
    </row>
  </sheetData>
  <sheetProtection/>
  <mergeCells count="7">
    <mergeCell ref="A1:G1"/>
    <mergeCell ref="A11:A12"/>
    <mergeCell ref="B11:B12"/>
    <mergeCell ref="C11:C12"/>
    <mergeCell ref="D11:D12"/>
    <mergeCell ref="E11:E12"/>
    <mergeCell ref="G11:G1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6. melléklet az 1/2016. (I.26.)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F29" sqref="F29"/>
    </sheetView>
  </sheetViews>
  <sheetFormatPr defaultColWidth="9.00390625" defaultRowHeight="12.75"/>
  <cols>
    <col min="1" max="1" width="44.875" style="43" customWidth="1"/>
    <col min="2" max="2" width="15.625" style="42" customWidth="1"/>
    <col min="3" max="3" width="16.375" style="42" customWidth="1"/>
    <col min="4" max="4" width="18.00390625" style="42" customWidth="1"/>
    <col min="5" max="6" width="16.625" style="42" customWidth="1"/>
    <col min="7" max="7" width="18.875" style="42" customWidth="1"/>
    <col min="8" max="9" width="12.875" style="42" customWidth="1"/>
    <col min="10" max="10" width="13.875" style="42" customWidth="1"/>
    <col min="11" max="16384" width="9.375" style="42" customWidth="1"/>
  </cols>
  <sheetData>
    <row r="1" spans="1:7" ht="24.75" customHeight="1">
      <c r="A1" s="1120" t="s">
        <v>459</v>
      </c>
      <c r="B1" s="1120"/>
      <c r="C1" s="1120"/>
      <c r="D1" s="1120"/>
      <c r="E1" s="1120"/>
      <c r="F1" s="1120"/>
      <c r="G1" s="1120"/>
    </row>
    <row r="2" spans="1:7" ht="23.25" customHeight="1" thickBot="1">
      <c r="A2" s="195"/>
      <c r="B2" s="56"/>
      <c r="C2" s="56"/>
      <c r="D2" s="56"/>
      <c r="E2" s="56"/>
      <c r="F2" s="56"/>
      <c r="G2" s="51" t="s">
        <v>523</v>
      </c>
    </row>
    <row r="3" spans="1:7" s="45" customFormat="1" ht="48.75" customHeight="1" thickBot="1">
      <c r="A3" s="196" t="s">
        <v>530</v>
      </c>
      <c r="B3" s="197" t="s">
        <v>528</v>
      </c>
      <c r="C3" s="197" t="s">
        <v>529</v>
      </c>
      <c r="D3" s="197" t="s">
        <v>200</v>
      </c>
      <c r="E3" s="197" t="s">
        <v>371</v>
      </c>
      <c r="F3" s="591" t="s">
        <v>297</v>
      </c>
      <c r="G3" s="52" t="s">
        <v>299</v>
      </c>
    </row>
    <row r="4" spans="1:7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92">
        <v>6</v>
      </c>
      <c r="G4" s="55">
        <v>7</v>
      </c>
    </row>
    <row r="5" spans="1:7" s="56" customFormat="1" ht="15" customHeight="1">
      <c r="A5" s="587" t="s">
        <v>332</v>
      </c>
      <c r="B5" s="1051">
        <v>26307</v>
      </c>
      <c r="C5" s="1051" t="s">
        <v>298</v>
      </c>
      <c r="D5" s="1051">
        <f>B5-E5</f>
        <v>17100</v>
      </c>
      <c r="E5" s="1051">
        <v>9207</v>
      </c>
      <c r="F5" s="1052">
        <f>B5*85%</f>
        <v>22360.95</v>
      </c>
      <c r="G5" s="1050"/>
    </row>
    <row r="6" spans="1:7" ht="15.75" customHeight="1" thickBot="1">
      <c r="A6" s="587" t="s">
        <v>300</v>
      </c>
      <c r="B6" s="1054"/>
      <c r="C6" s="1053"/>
      <c r="D6" s="1054"/>
      <c r="E6" s="1054">
        <v>22474</v>
      </c>
      <c r="F6" s="594"/>
      <c r="G6" s="590">
        <v>0</v>
      </c>
    </row>
    <row r="7" spans="1:7" ht="15.75" customHeight="1" thickBot="1">
      <c r="A7" s="753" t="s">
        <v>240</v>
      </c>
      <c r="B7" s="1055">
        <f>B5+B6</f>
        <v>26307</v>
      </c>
      <c r="C7" s="1055"/>
      <c r="D7" s="1055">
        <f>D5+D6</f>
        <v>17100</v>
      </c>
      <c r="E7" s="1055">
        <f>E5+E6</f>
        <v>31681</v>
      </c>
      <c r="F7" s="1055">
        <f>F5+F6</f>
        <v>22360.95</v>
      </c>
      <c r="G7" s="1056">
        <f>G5+G6</f>
        <v>0</v>
      </c>
    </row>
    <row r="8" spans="1:7" ht="15.75" customHeight="1" thickBot="1">
      <c r="A8" s="755"/>
      <c r="B8" s="756"/>
      <c r="C8" s="757"/>
      <c r="D8" s="756"/>
      <c r="E8" s="756"/>
      <c r="F8" s="758"/>
      <c r="G8" s="754">
        <v>0</v>
      </c>
    </row>
    <row r="9" spans="1:7" ht="15.75" customHeight="1" thickBot="1">
      <c r="A9" s="753" t="s">
        <v>240</v>
      </c>
      <c r="B9" s="748"/>
      <c r="C9" s="749"/>
      <c r="D9" s="748"/>
      <c r="E9" s="752"/>
      <c r="F9" s="750"/>
      <c r="G9" s="751">
        <v>0</v>
      </c>
    </row>
    <row r="10" spans="1:7" ht="15.75" customHeight="1">
      <c r="A10" s="743"/>
      <c r="B10" s="744"/>
      <c r="C10" s="745"/>
      <c r="D10" s="744"/>
      <c r="E10" s="744"/>
      <c r="F10" s="746"/>
      <c r="G10" s="747">
        <f aca="true" t="shared" si="0" ref="G10:G24">B10-D10-E10</f>
        <v>0</v>
      </c>
    </row>
    <row r="11" spans="1:7" ht="15.75" customHeight="1">
      <c r="A11" s="586"/>
      <c r="B11" s="580"/>
      <c r="C11" s="581"/>
      <c r="D11" s="580"/>
      <c r="E11" s="580"/>
      <c r="F11" s="593"/>
      <c r="G11" s="582">
        <f t="shared" si="0"/>
        <v>0</v>
      </c>
    </row>
    <row r="12" spans="1:7" ht="15.75" customHeight="1">
      <c r="A12" s="586"/>
      <c r="B12" s="580"/>
      <c r="C12" s="581"/>
      <c r="D12" s="580"/>
      <c r="E12" s="580"/>
      <c r="F12" s="593"/>
      <c r="G12" s="582">
        <f t="shared" si="0"/>
        <v>0</v>
      </c>
    </row>
    <row r="13" spans="1:7" ht="15.75" customHeight="1">
      <c r="A13" s="586"/>
      <c r="B13" s="580"/>
      <c r="C13" s="581"/>
      <c r="D13" s="580"/>
      <c r="E13" s="580"/>
      <c r="F13" s="593"/>
      <c r="G13" s="582">
        <f t="shared" si="0"/>
        <v>0</v>
      </c>
    </row>
    <row r="14" spans="1:7" ht="15.75" customHeight="1">
      <c r="A14" s="586"/>
      <c r="B14" s="580"/>
      <c r="C14" s="581"/>
      <c r="D14" s="580"/>
      <c r="E14" s="580"/>
      <c r="F14" s="593"/>
      <c r="G14" s="582">
        <f t="shared" si="0"/>
        <v>0</v>
      </c>
    </row>
    <row r="15" spans="1:7" ht="15.75" customHeight="1">
      <c r="A15" s="586"/>
      <c r="B15" s="580"/>
      <c r="C15" s="581"/>
      <c r="D15" s="580"/>
      <c r="E15" s="580"/>
      <c r="F15" s="593"/>
      <c r="G15" s="582">
        <f t="shared" si="0"/>
        <v>0</v>
      </c>
    </row>
    <row r="16" spans="1:7" ht="15.75" customHeight="1">
      <c r="A16" s="586"/>
      <c r="B16" s="580"/>
      <c r="C16" s="581"/>
      <c r="D16" s="580"/>
      <c r="E16" s="580"/>
      <c r="F16" s="593"/>
      <c r="G16" s="582">
        <f t="shared" si="0"/>
        <v>0</v>
      </c>
    </row>
    <row r="17" spans="1:7" ht="15.75" customHeight="1">
      <c r="A17" s="586"/>
      <c r="B17" s="580"/>
      <c r="C17" s="581"/>
      <c r="D17" s="580"/>
      <c r="E17" s="580"/>
      <c r="F17" s="593"/>
      <c r="G17" s="582">
        <f t="shared" si="0"/>
        <v>0</v>
      </c>
    </row>
    <row r="18" spans="1:7" ht="15.75" customHeight="1">
      <c r="A18" s="586"/>
      <c r="B18" s="580"/>
      <c r="C18" s="581"/>
      <c r="D18" s="580"/>
      <c r="E18" s="580"/>
      <c r="F18" s="593"/>
      <c r="G18" s="582">
        <f t="shared" si="0"/>
        <v>0</v>
      </c>
    </row>
    <row r="19" spans="1:7" ht="15.75" customHeight="1">
      <c r="A19" s="586"/>
      <c r="B19" s="580"/>
      <c r="C19" s="581"/>
      <c r="D19" s="580"/>
      <c r="E19" s="580"/>
      <c r="F19" s="593"/>
      <c r="G19" s="582">
        <f t="shared" si="0"/>
        <v>0</v>
      </c>
    </row>
    <row r="20" spans="1:7" ht="15.75" customHeight="1">
      <c r="A20" s="586"/>
      <c r="B20" s="580"/>
      <c r="C20" s="581"/>
      <c r="D20" s="580"/>
      <c r="E20" s="580"/>
      <c r="F20" s="593"/>
      <c r="G20" s="582">
        <f t="shared" si="0"/>
        <v>0</v>
      </c>
    </row>
    <row r="21" spans="1:7" ht="15.75" customHeight="1">
      <c r="A21" s="586"/>
      <c r="B21" s="580"/>
      <c r="C21" s="581"/>
      <c r="D21" s="580"/>
      <c r="E21" s="580"/>
      <c r="F21" s="593"/>
      <c r="G21" s="582">
        <f t="shared" si="0"/>
        <v>0</v>
      </c>
    </row>
    <row r="22" spans="1:7" ht="15.75" customHeight="1">
      <c r="A22" s="586"/>
      <c r="B22" s="580"/>
      <c r="C22" s="581"/>
      <c r="D22" s="580"/>
      <c r="E22" s="580"/>
      <c r="F22" s="593"/>
      <c r="G22" s="582">
        <f t="shared" si="0"/>
        <v>0</v>
      </c>
    </row>
    <row r="23" spans="1:7" ht="15.75" customHeight="1">
      <c r="A23" s="586"/>
      <c r="B23" s="580"/>
      <c r="C23" s="581"/>
      <c r="D23" s="580"/>
      <c r="E23" s="580"/>
      <c r="F23" s="593"/>
      <c r="G23" s="582">
        <f t="shared" si="0"/>
        <v>0</v>
      </c>
    </row>
    <row r="24" spans="1:7" ht="15.75" customHeight="1" thickBot="1">
      <c r="A24" s="587"/>
      <c r="B24" s="588"/>
      <c r="C24" s="589"/>
      <c r="D24" s="588"/>
      <c r="E24" s="588"/>
      <c r="F24" s="594"/>
      <c r="G24" s="590">
        <f t="shared" si="0"/>
        <v>0</v>
      </c>
    </row>
    <row r="25" spans="1:7" s="58" customFormat="1" ht="18" customHeight="1" thickBot="1">
      <c r="A25" s="583" t="s">
        <v>526</v>
      </c>
      <c r="B25" s="584">
        <f aca="true" t="shared" si="1" ref="B25:G25">B7+B9</f>
        <v>26307</v>
      </c>
      <c r="C25" s="584">
        <f t="shared" si="1"/>
        <v>0</v>
      </c>
      <c r="D25" s="584">
        <f t="shared" si="1"/>
        <v>17100</v>
      </c>
      <c r="E25" s="584">
        <f t="shared" si="1"/>
        <v>31681</v>
      </c>
      <c r="F25" s="584">
        <f t="shared" si="1"/>
        <v>22360.95</v>
      </c>
      <c r="G25" s="585">
        <f t="shared" si="1"/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1/2016. (I.26.)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3"/>
      <c r="B1" s="213"/>
      <c r="C1" s="213"/>
      <c r="D1" s="213"/>
      <c r="E1" s="213"/>
    </row>
    <row r="2" spans="1:5" ht="15.75">
      <c r="A2" s="214" t="s">
        <v>599</v>
      </c>
      <c r="B2" s="1129" t="s">
        <v>329</v>
      </c>
      <c r="C2" s="1129"/>
      <c r="D2" s="1129"/>
      <c r="E2" s="1129"/>
    </row>
    <row r="3" spans="1:5" ht="14.25" thickBot="1">
      <c r="A3" s="213"/>
      <c r="B3" s="213"/>
      <c r="C3" s="213"/>
      <c r="D3" s="1130" t="s">
        <v>592</v>
      </c>
      <c r="E3" s="1130"/>
    </row>
    <row r="4" spans="1:5" ht="15" customHeight="1" thickBot="1">
      <c r="A4" s="215" t="s">
        <v>591</v>
      </c>
      <c r="B4" s="216" t="s">
        <v>715</v>
      </c>
      <c r="C4" s="216" t="s">
        <v>716</v>
      </c>
      <c r="D4" s="216" t="s">
        <v>171</v>
      </c>
      <c r="E4" s="217" t="s">
        <v>509</v>
      </c>
    </row>
    <row r="5" spans="1:5" ht="12.75">
      <c r="A5" s="218" t="s">
        <v>593</v>
      </c>
      <c r="B5" s="89"/>
      <c r="C5" s="89"/>
      <c r="D5" s="89"/>
      <c r="E5" s="219">
        <f aca="true" t="shared" si="0" ref="E5:E11">SUM(B5:D5)</f>
        <v>0</v>
      </c>
    </row>
    <row r="6" spans="1:5" ht="12.75">
      <c r="A6" s="220" t="s">
        <v>605</v>
      </c>
      <c r="B6" s="90"/>
      <c r="C6" s="90"/>
      <c r="D6" s="90"/>
      <c r="E6" s="221">
        <f t="shared" si="0"/>
        <v>0</v>
      </c>
    </row>
    <row r="7" spans="1:5" ht="12.75">
      <c r="A7" s="222" t="s">
        <v>594</v>
      </c>
      <c r="B7" s="91"/>
      <c r="C7" s="91"/>
      <c r="D7" s="91"/>
      <c r="E7" s="223">
        <f t="shared" si="0"/>
        <v>0</v>
      </c>
    </row>
    <row r="8" spans="1:5" ht="12.75">
      <c r="A8" s="222" t="s">
        <v>607</v>
      </c>
      <c r="B8" s="91"/>
      <c r="C8" s="91"/>
      <c r="D8" s="91"/>
      <c r="E8" s="223">
        <f t="shared" si="0"/>
        <v>0</v>
      </c>
    </row>
    <row r="9" spans="1:5" ht="12.75">
      <c r="A9" s="222" t="s">
        <v>595</v>
      </c>
      <c r="B9" s="91"/>
      <c r="C9" s="91"/>
      <c r="D9" s="91"/>
      <c r="E9" s="223">
        <f t="shared" si="0"/>
        <v>0</v>
      </c>
    </row>
    <row r="10" spans="1:5" ht="12.75">
      <c r="A10" s="222" t="s">
        <v>596</v>
      </c>
      <c r="B10" s="91"/>
      <c r="C10" s="91"/>
      <c r="D10" s="91"/>
      <c r="E10" s="223">
        <f t="shared" si="0"/>
        <v>0</v>
      </c>
    </row>
    <row r="11" spans="1:5" ht="13.5" thickBot="1">
      <c r="A11" s="92"/>
      <c r="B11" s="93"/>
      <c r="C11" s="93"/>
      <c r="D11" s="93"/>
      <c r="E11" s="223">
        <f t="shared" si="0"/>
        <v>0</v>
      </c>
    </row>
    <row r="12" spans="1:5" ht="13.5" thickBot="1">
      <c r="A12" s="224" t="s">
        <v>598</v>
      </c>
      <c r="B12" s="225">
        <f>B5+SUM(B7:B11)</f>
        <v>0</v>
      </c>
      <c r="C12" s="225">
        <f>C5+SUM(C7:C11)</f>
        <v>0</v>
      </c>
      <c r="D12" s="225">
        <f>D5+SUM(D7:D11)</f>
        <v>0</v>
      </c>
      <c r="E12" s="226">
        <f>E5+SUM(E7:E11)</f>
        <v>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5" t="s">
        <v>597</v>
      </c>
      <c r="B14" s="216" t="s">
        <v>715</v>
      </c>
      <c r="C14" s="216" t="s">
        <v>716</v>
      </c>
      <c r="D14" s="216" t="s">
        <v>171</v>
      </c>
      <c r="E14" s="217" t="s">
        <v>509</v>
      </c>
    </row>
    <row r="15" spans="1:5" ht="12.75">
      <c r="A15" s="218" t="s">
        <v>601</v>
      </c>
      <c r="B15" s="89"/>
      <c r="C15" s="89"/>
      <c r="D15" s="89"/>
      <c r="E15" s="219">
        <f>SUM(B15:D15)</f>
        <v>0</v>
      </c>
    </row>
    <row r="16" spans="1:5" ht="12.75">
      <c r="A16" s="227" t="s">
        <v>602</v>
      </c>
      <c r="B16" s="91"/>
      <c r="C16" s="91"/>
      <c r="D16" s="91"/>
      <c r="E16" s="223">
        <f>SUM(B16:D16)</f>
        <v>0</v>
      </c>
    </row>
    <row r="17" spans="1:5" ht="12.75">
      <c r="A17" s="222" t="s">
        <v>603</v>
      </c>
      <c r="B17" s="91"/>
      <c r="C17" s="91"/>
      <c r="D17" s="91"/>
      <c r="E17" s="223">
        <f>SUM(B17:D17)</f>
        <v>0</v>
      </c>
    </row>
    <row r="18" spans="1:5" ht="13.5" thickBot="1">
      <c r="A18" s="222" t="s">
        <v>604</v>
      </c>
      <c r="B18" s="91"/>
      <c r="C18" s="91"/>
      <c r="D18" s="91"/>
      <c r="E18" s="223">
        <f>SUM(B18:D18)</f>
        <v>0</v>
      </c>
    </row>
    <row r="19" spans="1:5" ht="13.5" thickBot="1">
      <c r="A19" s="224" t="s">
        <v>510</v>
      </c>
      <c r="B19" s="225"/>
      <c r="C19" s="225">
        <f>SUM(C15:C18)</f>
        <v>0</v>
      </c>
      <c r="D19" s="225">
        <f>SUM(D15:D18)</f>
        <v>0</v>
      </c>
      <c r="E19" s="226">
        <f>SUM(E15:E18)</f>
        <v>0</v>
      </c>
    </row>
    <row r="20" spans="1:5" ht="12.75">
      <c r="A20" s="213"/>
      <c r="B20" s="213"/>
      <c r="C20" s="213"/>
      <c r="D20" s="213"/>
      <c r="E20" s="213"/>
    </row>
    <row r="21" spans="1:5" ht="12.75">
      <c r="A21" s="213"/>
      <c r="B21" s="213"/>
      <c r="C21" s="213"/>
      <c r="D21" s="213"/>
      <c r="E21" s="213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1/2016. (I.26.)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2" customWidth="1"/>
    <col min="2" max="2" width="76.00390625" style="393" customWidth="1"/>
    <col min="3" max="3" width="25.00390625" style="394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58</v>
      </c>
    </row>
    <row r="2" spans="1:3" s="94" customFormat="1" ht="21" customHeight="1">
      <c r="A2" s="399" t="s">
        <v>524</v>
      </c>
      <c r="B2" s="359" t="s">
        <v>689</v>
      </c>
      <c r="C2" s="361" t="s">
        <v>511</v>
      </c>
    </row>
    <row r="3" spans="1:3" s="94" customFormat="1" ht="16.5" thickBot="1">
      <c r="A3" s="231" t="s">
        <v>663</v>
      </c>
      <c r="B3" s="360" t="s">
        <v>35</v>
      </c>
      <c r="C3" s="362">
        <v>1</v>
      </c>
    </row>
    <row r="4" spans="1:3" s="95" customFormat="1" ht="15.75" customHeight="1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363" t="s">
        <v>514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515</v>
      </c>
      <c r="C7" s="364"/>
    </row>
    <row r="8" spans="1:3" s="59" customFormat="1" ht="12" customHeight="1" thickBot="1">
      <c r="A8" s="32" t="s">
        <v>477</v>
      </c>
      <c r="B8" s="21" t="s">
        <v>723</v>
      </c>
      <c r="C8" s="298">
        <f>+C9+C10+C11+C12+C13+C14</f>
        <v>388467</v>
      </c>
    </row>
    <row r="9" spans="1:3" s="96" customFormat="1" ht="12" customHeight="1">
      <c r="A9" s="427" t="s">
        <v>562</v>
      </c>
      <c r="B9" s="409" t="s">
        <v>724</v>
      </c>
      <c r="C9" s="315">
        <v>129128</v>
      </c>
    </row>
    <row r="10" spans="1:3" s="97" customFormat="1" ht="12" customHeight="1">
      <c r="A10" s="428" t="s">
        <v>563</v>
      </c>
      <c r="B10" s="410" t="s">
        <v>725</v>
      </c>
      <c r="C10" s="300">
        <v>114811</v>
      </c>
    </row>
    <row r="11" spans="1:3" s="97" customFormat="1" ht="12" customHeight="1">
      <c r="A11" s="428" t="s">
        <v>564</v>
      </c>
      <c r="B11" s="410" t="s">
        <v>726</v>
      </c>
      <c r="C11" s="300">
        <v>138262</v>
      </c>
    </row>
    <row r="12" spans="1:3" s="97" customFormat="1" ht="12" customHeight="1">
      <c r="A12" s="428" t="s">
        <v>565</v>
      </c>
      <c r="B12" s="410" t="s">
        <v>727</v>
      </c>
      <c r="C12" s="300">
        <v>6266</v>
      </c>
    </row>
    <row r="13" spans="1:3" s="97" customFormat="1" ht="12" customHeight="1">
      <c r="A13" s="428" t="s">
        <v>608</v>
      </c>
      <c r="B13" s="410" t="s">
        <v>728</v>
      </c>
      <c r="C13" s="851"/>
    </row>
    <row r="14" spans="1:3" s="96" customFormat="1" ht="12" customHeight="1" thickBot="1">
      <c r="A14" s="429" t="s">
        <v>566</v>
      </c>
      <c r="B14" s="411" t="s">
        <v>729</v>
      </c>
      <c r="C14" s="852"/>
    </row>
    <row r="15" spans="1:3" s="96" customFormat="1" ht="12" customHeight="1" thickBot="1">
      <c r="A15" s="32" t="s">
        <v>478</v>
      </c>
      <c r="B15" s="293" t="s">
        <v>730</v>
      </c>
      <c r="C15" s="298">
        <f>+C16+C17+C18+C19+C20</f>
        <v>9120</v>
      </c>
    </row>
    <row r="16" spans="1:3" s="96" customFormat="1" ht="12" customHeight="1">
      <c r="A16" s="427" t="s">
        <v>568</v>
      </c>
      <c r="B16" s="409" t="s">
        <v>731</v>
      </c>
      <c r="C16" s="301"/>
    </row>
    <row r="17" spans="1:3" s="96" customFormat="1" ht="12" customHeight="1">
      <c r="A17" s="428" t="s">
        <v>569</v>
      </c>
      <c r="B17" s="410" t="s">
        <v>732</v>
      </c>
      <c r="C17" s="300"/>
    </row>
    <row r="18" spans="1:3" s="96" customFormat="1" ht="12" customHeight="1">
      <c r="A18" s="428" t="s">
        <v>570</v>
      </c>
      <c r="B18" s="410" t="s">
        <v>243</v>
      </c>
      <c r="C18" s="959"/>
    </row>
    <row r="19" spans="1:3" s="96" customFormat="1" ht="12" customHeight="1">
      <c r="A19" s="428" t="s">
        <v>571</v>
      </c>
      <c r="B19" s="960" t="s">
        <v>216</v>
      </c>
      <c r="C19" s="300">
        <v>9120</v>
      </c>
    </row>
    <row r="20" spans="1:3" s="96" customFormat="1" ht="12" customHeight="1">
      <c r="A20" s="428" t="s">
        <v>572</v>
      </c>
      <c r="B20" s="961" t="s">
        <v>224</v>
      </c>
      <c r="C20" s="959"/>
    </row>
    <row r="21" spans="1:3" s="97" customFormat="1" ht="12" customHeight="1" thickBot="1">
      <c r="A21" s="429" t="s">
        <v>581</v>
      </c>
      <c r="B21" s="411" t="s">
        <v>734</v>
      </c>
      <c r="C21" s="302"/>
    </row>
    <row r="22" spans="1:3" s="97" customFormat="1" ht="12" customHeight="1" thickBot="1">
      <c r="A22" s="32" t="s">
        <v>479</v>
      </c>
      <c r="B22" s="21" t="s">
        <v>735</v>
      </c>
      <c r="C22" s="298">
        <f>+C23+C24+C25+C26+C27</f>
        <v>33407</v>
      </c>
    </row>
    <row r="23" spans="1:3" s="97" customFormat="1" ht="12" customHeight="1">
      <c r="A23" s="427" t="s">
        <v>551</v>
      </c>
      <c r="B23" s="409" t="s">
        <v>736</v>
      </c>
      <c r="C23" s="301"/>
    </row>
    <row r="24" spans="1:3" s="96" customFormat="1" ht="12" customHeight="1">
      <c r="A24" s="428" t="s">
        <v>552</v>
      </c>
      <c r="B24" s="410" t="s">
        <v>737</v>
      </c>
      <c r="C24" s="300"/>
    </row>
    <row r="25" spans="1:3" s="97" customFormat="1" ht="12" customHeight="1">
      <c r="A25" s="428" t="s">
        <v>553</v>
      </c>
      <c r="B25" s="410" t="s">
        <v>84</v>
      </c>
      <c r="C25" s="300"/>
    </row>
    <row r="26" spans="1:3" s="97" customFormat="1" ht="12" customHeight="1">
      <c r="A26" s="428" t="s">
        <v>554</v>
      </c>
      <c r="B26" s="961" t="s">
        <v>319</v>
      </c>
      <c r="C26" s="959"/>
    </row>
    <row r="27" spans="1:3" s="97" customFormat="1" ht="12" customHeight="1">
      <c r="A27" s="428" t="s">
        <v>631</v>
      </c>
      <c r="B27" s="961" t="s">
        <v>320</v>
      </c>
      <c r="C27" s="959">
        <v>33407</v>
      </c>
    </row>
    <row r="28" spans="1:3" s="97" customFormat="1" ht="12" customHeight="1" thickBot="1">
      <c r="A28" s="429" t="s">
        <v>632</v>
      </c>
      <c r="B28" s="411" t="s">
        <v>739</v>
      </c>
      <c r="C28" s="302"/>
    </row>
    <row r="29" spans="1:3" s="97" customFormat="1" ht="12" customHeight="1" thickBot="1">
      <c r="A29" s="32" t="s">
        <v>633</v>
      </c>
      <c r="B29" s="21" t="s">
        <v>740</v>
      </c>
      <c r="C29" s="304">
        <f>+C30+C33+C34+C36+C35</f>
        <v>114350</v>
      </c>
    </row>
    <row r="30" spans="1:3" s="97" customFormat="1" ht="12" customHeight="1">
      <c r="A30" s="427" t="s">
        <v>741</v>
      </c>
      <c r="B30" s="409" t="s">
        <v>747</v>
      </c>
      <c r="C30" s="404">
        <f>+C31+C32</f>
        <v>95800</v>
      </c>
    </row>
    <row r="31" spans="1:3" s="97" customFormat="1" ht="12" customHeight="1">
      <c r="A31" s="428" t="s">
        <v>742</v>
      </c>
      <c r="B31" s="672" t="s">
        <v>217</v>
      </c>
      <c r="C31" s="300">
        <v>5800</v>
      </c>
    </row>
    <row r="32" spans="1:3" s="97" customFormat="1" ht="12" customHeight="1">
      <c r="A32" s="428" t="s">
        <v>743</v>
      </c>
      <c r="B32" s="672" t="s">
        <v>222</v>
      </c>
      <c r="C32" s="300">
        <v>90000</v>
      </c>
    </row>
    <row r="33" spans="1:3" s="97" customFormat="1" ht="12" customHeight="1">
      <c r="A33" s="428" t="s">
        <v>744</v>
      </c>
      <c r="B33" s="410" t="s">
        <v>750</v>
      </c>
      <c r="C33" s="300">
        <v>16000</v>
      </c>
    </row>
    <row r="34" spans="1:3" s="97" customFormat="1" ht="12" customHeight="1">
      <c r="A34" s="428" t="s">
        <v>745</v>
      </c>
      <c r="B34" s="410" t="s">
        <v>218</v>
      </c>
      <c r="C34" s="300">
        <v>250</v>
      </c>
    </row>
    <row r="35" spans="1:3" s="97" customFormat="1" ht="12" customHeight="1">
      <c r="A35" s="428" t="s">
        <v>746</v>
      </c>
      <c r="B35" s="411" t="s">
        <v>221</v>
      </c>
      <c r="C35" s="302">
        <v>1300</v>
      </c>
    </row>
    <row r="36" spans="1:3" s="97" customFormat="1" ht="12" customHeight="1" thickBot="1">
      <c r="A36" s="428" t="s">
        <v>219</v>
      </c>
      <c r="B36" s="411" t="s">
        <v>220</v>
      </c>
      <c r="C36" s="302">
        <v>1000</v>
      </c>
    </row>
    <row r="37" spans="1:3" s="97" customFormat="1" ht="12" customHeight="1" thickBot="1">
      <c r="A37" s="32" t="s">
        <v>481</v>
      </c>
      <c r="B37" s="21" t="s">
        <v>753</v>
      </c>
      <c r="C37" s="298">
        <f>SUM(C38:C47)</f>
        <v>22547</v>
      </c>
    </row>
    <row r="38" spans="1:3" s="97" customFormat="1" ht="12" customHeight="1">
      <c r="A38" s="427" t="s">
        <v>555</v>
      </c>
      <c r="B38" s="409" t="s">
        <v>756</v>
      </c>
      <c r="C38" s="301"/>
    </row>
    <row r="39" spans="1:3" s="97" customFormat="1" ht="12" customHeight="1">
      <c r="A39" s="428" t="s">
        <v>556</v>
      </c>
      <c r="B39" s="410" t="s">
        <v>757</v>
      </c>
      <c r="C39" s="300">
        <v>6200</v>
      </c>
    </row>
    <row r="40" spans="1:3" s="97" customFormat="1" ht="12" customHeight="1">
      <c r="A40" s="428" t="s">
        <v>557</v>
      </c>
      <c r="B40" s="410" t="s">
        <v>758</v>
      </c>
      <c r="C40" s="300">
        <v>300</v>
      </c>
    </row>
    <row r="41" spans="1:3" s="97" customFormat="1" ht="12" customHeight="1">
      <c r="A41" s="428" t="s">
        <v>635</v>
      </c>
      <c r="B41" s="410" t="s">
        <v>759</v>
      </c>
      <c r="C41" s="300"/>
    </row>
    <row r="42" spans="1:3" s="97" customFormat="1" ht="12" customHeight="1">
      <c r="A42" s="428" t="s">
        <v>636</v>
      </c>
      <c r="B42" s="410" t="s">
        <v>760</v>
      </c>
      <c r="C42" s="300">
        <v>11502</v>
      </c>
    </row>
    <row r="43" spans="1:3" s="97" customFormat="1" ht="12" customHeight="1">
      <c r="A43" s="428" t="s">
        <v>637</v>
      </c>
      <c r="B43" s="410" t="s">
        <v>761</v>
      </c>
      <c r="C43" s="300">
        <v>3045</v>
      </c>
    </row>
    <row r="44" spans="1:3" s="97" customFormat="1" ht="12" customHeight="1">
      <c r="A44" s="428" t="s">
        <v>638</v>
      </c>
      <c r="B44" s="410" t="s">
        <v>762</v>
      </c>
      <c r="C44" s="300"/>
    </row>
    <row r="45" spans="1:3" s="97" customFormat="1" ht="12" customHeight="1">
      <c r="A45" s="428" t="s">
        <v>639</v>
      </c>
      <c r="B45" s="410" t="s">
        <v>763</v>
      </c>
      <c r="C45" s="300">
        <v>1500</v>
      </c>
    </row>
    <row r="46" spans="1:3" s="97" customFormat="1" ht="12" customHeight="1">
      <c r="A46" s="428" t="s">
        <v>754</v>
      </c>
      <c r="B46" s="410" t="s">
        <v>764</v>
      </c>
      <c r="C46" s="303"/>
    </row>
    <row r="47" spans="1:3" s="97" customFormat="1" ht="12" customHeight="1" thickBot="1">
      <c r="A47" s="429" t="s">
        <v>755</v>
      </c>
      <c r="B47" s="411" t="s">
        <v>765</v>
      </c>
      <c r="C47" s="398"/>
    </row>
    <row r="48" spans="1:3" s="97" customFormat="1" ht="12" customHeight="1" thickBot="1">
      <c r="A48" s="32" t="s">
        <v>482</v>
      </c>
      <c r="B48" s="21" t="s">
        <v>766</v>
      </c>
      <c r="C48" s="298">
        <f>SUM(C49:C53)</f>
        <v>0</v>
      </c>
    </row>
    <row r="49" spans="1:3" s="97" customFormat="1" ht="12" customHeight="1">
      <c r="A49" s="427" t="s">
        <v>558</v>
      </c>
      <c r="B49" s="409" t="s">
        <v>770</v>
      </c>
      <c r="C49" s="453"/>
    </row>
    <row r="50" spans="1:3" s="97" customFormat="1" ht="12" customHeight="1">
      <c r="A50" s="428" t="s">
        <v>559</v>
      </c>
      <c r="B50" s="410" t="s">
        <v>771</v>
      </c>
      <c r="C50" s="303"/>
    </row>
    <row r="51" spans="1:3" s="97" customFormat="1" ht="12" customHeight="1">
      <c r="A51" s="428" t="s">
        <v>767</v>
      </c>
      <c r="B51" s="410" t="s">
        <v>772</v>
      </c>
      <c r="C51" s="303"/>
    </row>
    <row r="52" spans="1:3" s="97" customFormat="1" ht="12" customHeight="1">
      <c r="A52" s="428" t="s">
        <v>768</v>
      </c>
      <c r="B52" s="410" t="s">
        <v>773</v>
      </c>
      <c r="C52" s="303"/>
    </row>
    <row r="53" spans="1:3" s="97" customFormat="1" ht="12" customHeight="1" thickBot="1">
      <c r="A53" s="429" t="s">
        <v>769</v>
      </c>
      <c r="B53" s="411" t="s">
        <v>774</v>
      </c>
      <c r="C53" s="398"/>
    </row>
    <row r="54" spans="1:3" s="97" customFormat="1" ht="12" customHeight="1" thickBot="1">
      <c r="A54" s="32" t="s">
        <v>640</v>
      </c>
      <c r="B54" s="21" t="s">
        <v>775</v>
      </c>
      <c r="C54" s="298">
        <f>SUM(C55:C57)</f>
        <v>0</v>
      </c>
    </row>
    <row r="55" spans="1:3" s="97" customFormat="1" ht="12" customHeight="1">
      <c r="A55" s="427" t="s">
        <v>560</v>
      </c>
      <c r="B55" s="409" t="s">
        <v>776</v>
      </c>
      <c r="C55" s="301"/>
    </row>
    <row r="56" spans="1:3" s="97" customFormat="1" ht="12" customHeight="1">
      <c r="A56" s="428" t="s">
        <v>561</v>
      </c>
      <c r="B56" s="410" t="s">
        <v>242</v>
      </c>
      <c r="C56" s="959"/>
    </row>
    <row r="57" spans="1:3" s="97" customFormat="1" ht="12" customHeight="1">
      <c r="A57" s="428" t="s">
        <v>779</v>
      </c>
      <c r="B57" s="410" t="s">
        <v>244</v>
      </c>
      <c r="C57" s="959"/>
    </row>
    <row r="58" spans="1:3" s="97" customFormat="1" ht="12" customHeight="1" thickBot="1">
      <c r="A58" s="429" t="s">
        <v>780</v>
      </c>
      <c r="B58" s="411" t="s">
        <v>778</v>
      </c>
      <c r="C58" s="302"/>
    </row>
    <row r="59" spans="1:3" s="97" customFormat="1" ht="12" customHeight="1" thickBot="1">
      <c r="A59" s="32" t="s">
        <v>484</v>
      </c>
      <c r="B59" s="293" t="s">
        <v>781</v>
      </c>
      <c r="C59" s="298">
        <f>SUM(C60:C62)</f>
        <v>0</v>
      </c>
    </row>
    <row r="60" spans="1:3" s="97" customFormat="1" ht="12" customHeight="1">
      <c r="A60" s="427" t="s">
        <v>641</v>
      </c>
      <c r="B60" s="409" t="s">
        <v>783</v>
      </c>
      <c r="C60" s="303"/>
    </row>
    <row r="61" spans="1:3" s="97" customFormat="1" ht="12" customHeight="1">
      <c r="A61" s="428" t="s">
        <v>642</v>
      </c>
      <c r="B61" s="410" t="s">
        <v>87</v>
      </c>
      <c r="C61" s="303"/>
    </row>
    <row r="62" spans="1:3" s="97" customFormat="1" ht="12" customHeight="1">
      <c r="A62" s="428" t="s">
        <v>695</v>
      </c>
      <c r="B62" s="410" t="s">
        <v>245</v>
      </c>
      <c r="C62" s="962"/>
    </row>
    <row r="63" spans="1:3" s="97" customFormat="1" ht="12" customHeight="1" thickBot="1">
      <c r="A63" s="429" t="s">
        <v>782</v>
      </c>
      <c r="B63" s="411" t="s">
        <v>785</v>
      </c>
      <c r="C63" s="303"/>
    </row>
    <row r="64" spans="1:3" s="97" customFormat="1" ht="12" customHeight="1" thickBot="1">
      <c r="A64" s="32" t="s">
        <v>485</v>
      </c>
      <c r="B64" s="21" t="s">
        <v>786</v>
      </c>
      <c r="C64" s="304">
        <f>+C8+C15+C22+C29+C37+C48+C54+C59</f>
        <v>567891</v>
      </c>
    </row>
    <row r="65" spans="1:3" s="97" customFormat="1" ht="12" customHeight="1" thickBot="1">
      <c r="A65" s="430" t="s">
        <v>30</v>
      </c>
      <c r="B65" s="293" t="s">
        <v>788</v>
      </c>
      <c r="C65" s="298">
        <f>SUM(C66:C68)</f>
        <v>0</v>
      </c>
    </row>
    <row r="66" spans="1:3" s="97" customFormat="1" ht="12" customHeight="1">
      <c r="A66" s="427" t="s">
        <v>821</v>
      </c>
      <c r="B66" s="409" t="s">
        <v>789</v>
      </c>
      <c r="C66" s="303"/>
    </row>
    <row r="67" spans="1:3" s="97" customFormat="1" ht="12" customHeight="1">
      <c r="A67" s="428" t="s">
        <v>830</v>
      </c>
      <c r="B67" s="410" t="s">
        <v>790</v>
      </c>
      <c r="C67" s="303"/>
    </row>
    <row r="68" spans="1:3" s="97" customFormat="1" ht="12" customHeight="1" thickBot="1">
      <c r="A68" s="429" t="s">
        <v>831</v>
      </c>
      <c r="B68" s="413" t="s">
        <v>791</v>
      </c>
      <c r="C68" s="303"/>
    </row>
    <row r="69" spans="1:3" s="97" customFormat="1" ht="12" customHeight="1" thickBot="1">
      <c r="A69" s="430" t="s">
        <v>792</v>
      </c>
      <c r="B69" s="293" t="s">
        <v>793</v>
      </c>
      <c r="C69" s="298">
        <f>SUM(C70:C73)</f>
        <v>0</v>
      </c>
    </row>
    <row r="70" spans="1:3" s="97" customFormat="1" ht="12" customHeight="1">
      <c r="A70" s="427" t="s">
        <v>609</v>
      </c>
      <c r="B70" s="409" t="s">
        <v>794</v>
      </c>
      <c r="C70" s="303"/>
    </row>
    <row r="71" spans="1:3" s="97" customFormat="1" ht="12" customHeight="1">
      <c r="A71" s="428" t="s">
        <v>610</v>
      </c>
      <c r="B71" s="410" t="s">
        <v>795</v>
      </c>
      <c r="C71" s="303"/>
    </row>
    <row r="72" spans="1:3" s="97" customFormat="1" ht="12" customHeight="1">
      <c r="A72" s="428" t="s">
        <v>822</v>
      </c>
      <c r="B72" s="410" t="s">
        <v>796</v>
      </c>
      <c r="C72" s="303"/>
    </row>
    <row r="73" spans="1:3" s="97" customFormat="1" ht="12" customHeight="1" thickBot="1">
      <c r="A73" s="429" t="s">
        <v>823</v>
      </c>
      <c r="B73" s="411" t="s">
        <v>797</v>
      </c>
      <c r="C73" s="303"/>
    </row>
    <row r="74" spans="1:3" s="97" customFormat="1" ht="12" customHeight="1" thickBot="1">
      <c r="A74" s="430" t="s">
        <v>798</v>
      </c>
      <c r="B74" s="293" t="s">
        <v>799</v>
      </c>
      <c r="C74" s="298">
        <f>SUM(C75:C76)</f>
        <v>100000</v>
      </c>
    </row>
    <row r="75" spans="1:3" s="97" customFormat="1" ht="12" customHeight="1">
      <c r="A75" s="427" t="s">
        <v>824</v>
      </c>
      <c r="B75" s="409" t="s">
        <v>248</v>
      </c>
      <c r="C75" s="303">
        <v>100000</v>
      </c>
    </row>
    <row r="76" spans="1:3" s="97" customFormat="1" ht="12" customHeight="1" thickBot="1">
      <c r="A76" s="429" t="s">
        <v>825</v>
      </c>
      <c r="B76" s="411" t="s">
        <v>801</v>
      </c>
      <c r="C76" s="303"/>
    </row>
    <row r="77" spans="1:3" s="96" customFormat="1" ht="12" customHeight="1" thickBot="1">
      <c r="A77" s="430" t="s">
        <v>802</v>
      </c>
      <c r="B77" s="293" t="s">
        <v>803</v>
      </c>
      <c r="C77" s="298">
        <f>SUM(C78:C80)</f>
        <v>0</v>
      </c>
    </row>
    <row r="78" spans="1:3" s="97" customFormat="1" ht="12" customHeight="1">
      <c r="A78" s="427" t="s">
        <v>826</v>
      </c>
      <c r="B78" s="409" t="s">
        <v>804</v>
      </c>
      <c r="C78" s="303"/>
    </row>
    <row r="79" spans="1:3" s="97" customFormat="1" ht="12" customHeight="1">
      <c r="A79" s="428" t="s">
        <v>827</v>
      </c>
      <c r="B79" s="410" t="s">
        <v>805</v>
      </c>
      <c r="C79" s="303"/>
    </row>
    <row r="80" spans="1:3" s="97" customFormat="1" ht="12" customHeight="1" thickBot="1">
      <c r="A80" s="429" t="s">
        <v>828</v>
      </c>
      <c r="B80" s="411" t="s">
        <v>806</v>
      </c>
      <c r="C80" s="303"/>
    </row>
    <row r="81" spans="1:3" s="97" customFormat="1" ht="12" customHeight="1" thickBot="1">
      <c r="A81" s="430" t="s">
        <v>807</v>
      </c>
      <c r="B81" s="293" t="s">
        <v>829</v>
      </c>
      <c r="C81" s="298">
        <f>SUM(C82:C85)</f>
        <v>0</v>
      </c>
    </row>
    <row r="82" spans="1:3" s="97" customFormat="1" ht="12" customHeight="1">
      <c r="A82" s="431" t="s">
        <v>808</v>
      </c>
      <c r="B82" s="409" t="s">
        <v>809</v>
      </c>
      <c r="C82" s="303"/>
    </row>
    <row r="83" spans="1:3" s="97" customFormat="1" ht="12" customHeight="1">
      <c r="A83" s="432" t="s">
        <v>810</v>
      </c>
      <c r="B83" s="410" t="s">
        <v>811</v>
      </c>
      <c r="C83" s="303"/>
    </row>
    <row r="84" spans="1:3" s="97" customFormat="1" ht="12" customHeight="1">
      <c r="A84" s="432" t="s">
        <v>812</v>
      </c>
      <c r="B84" s="410" t="s">
        <v>813</v>
      </c>
      <c r="C84" s="303"/>
    </row>
    <row r="85" spans="1:3" s="96" customFormat="1" ht="12" customHeight="1" thickBot="1">
      <c r="A85" s="433" t="s">
        <v>814</v>
      </c>
      <c r="B85" s="411" t="s">
        <v>815</v>
      </c>
      <c r="C85" s="303"/>
    </row>
    <row r="86" spans="1:3" s="96" customFormat="1" ht="12" customHeight="1" thickBot="1">
      <c r="A86" s="430" t="s">
        <v>816</v>
      </c>
      <c r="B86" s="293" t="s">
        <v>817</v>
      </c>
      <c r="C86" s="454"/>
    </row>
    <row r="87" spans="1:3" s="96" customFormat="1" ht="12" customHeight="1" thickBot="1">
      <c r="A87" s="430" t="s">
        <v>818</v>
      </c>
      <c r="B87" s="417" t="s">
        <v>819</v>
      </c>
      <c r="C87" s="304">
        <f>+C65+C69+C74+C77+C81+C86</f>
        <v>100000</v>
      </c>
    </row>
    <row r="88" spans="1:3" s="96" customFormat="1" ht="12" customHeight="1" thickBot="1">
      <c r="A88" s="434" t="s">
        <v>832</v>
      </c>
      <c r="B88" s="419" t="s">
        <v>75</v>
      </c>
      <c r="C88" s="304">
        <f>+C64+C87</f>
        <v>667891</v>
      </c>
    </row>
    <row r="89" spans="1:3" s="97" customFormat="1" ht="15" customHeight="1">
      <c r="A89" s="242"/>
      <c r="B89" s="243"/>
      <c r="C89" s="369"/>
    </row>
    <row r="90" spans="1:3" ht="13.5" thickBot="1">
      <c r="A90" s="435"/>
      <c r="B90" s="245"/>
      <c r="C90" s="370"/>
    </row>
    <row r="91" spans="1:3" s="59" customFormat="1" ht="16.5" customHeight="1" thickBot="1">
      <c r="A91" s="246"/>
      <c r="B91" s="247" t="s">
        <v>517</v>
      </c>
      <c r="C91" s="371"/>
    </row>
    <row r="92" spans="1:3" s="98" customFormat="1" ht="12" customHeight="1" thickBot="1">
      <c r="A92" s="401" t="s">
        <v>477</v>
      </c>
      <c r="B92" s="31" t="s">
        <v>835</v>
      </c>
      <c r="C92" s="297">
        <f>SUM(C93:C97)</f>
        <v>325710</v>
      </c>
    </row>
    <row r="93" spans="1:3" ht="12" customHeight="1">
      <c r="A93" s="436" t="s">
        <v>562</v>
      </c>
      <c r="B93" s="10" t="s">
        <v>507</v>
      </c>
      <c r="C93" s="299">
        <v>38015</v>
      </c>
    </row>
    <row r="94" spans="1:3" ht="12" customHeight="1">
      <c r="A94" s="428" t="s">
        <v>563</v>
      </c>
      <c r="B94" s="8" t="s">
        <v>643</v>
      </c>
      <c r="C94" s="300">
        <v>10486</v>
      </c>
    </row>
    <row r="95" spans="1:3" ht="12" customHeight="1">
      <c r="A95" s="428" t="s">
        <v>564</v>
      </c>
      <c r="B95" s="8" t="s">
        <v>321</v>
      </c>
      <c r="C95" s="302">
        <v>136249</v>
      </c>
    </row>
    <row r="96" spans="1:3" ht="12" customHeight="1">
      <c r="A96" s="428" t="s">
        <v>565</v>
      </c>
      <c r="B96" s="11" t="s">
        <v>644</v>
      </c>
      <c r="C96" s="302">
        <v>9611</v>
      </c>
    </row>
    <row r="97" spans="1:3" ht="12" customHeight="1">
      <c r="A97" s="428" t="s">
        <v>576</v>
      </c>
      <c r="B97" s="19" t="s">
        <v>645</v>
      </c>
      <c r="C97" s="302">
        <v>131349</v>
      </c>
    </row>
    <row r="98" spans="1:3" ht="12" customHeight="1">
      <c r="A98" s="428" t="s">
        <v>566</v>
      </c>
      <c r="B98" s="8" t="s">
        <v>836</v>
      </c>
      <c r="C98" s="302"/>
    </row>
    <row r="99" spans="1:3" ht="12" customHeight="1">
      <c r="A99" s="428" t="s">
        <v>567</v>
      </c>
      <c r="B99" s="141" t="s">
        <v>837</v>
      </c>
      <c r="C99" s="302"/>
    </row>
    <row r="100" spans="1:3" ht="12" customHeight="1">
      <c r="A100" s="428" t="s">
        <v>577</v>
      </c>
      <c r="B100" s="142" t="s">
        <v>838</v>
      </c>
      <c r="C100" s="302"/>
    </row>
    <row r="101" spans="1:3" ht="12" customHeight="1">
      <c r="A101" s="428" t="s">
        <v>578</v>
      </c>
      <c r="B101" s="142" t="s">
        <v>839</v>
      </c>
      <c r="C101" s="302"/>
    </row>
    <row r="102" spans="1:3" ht="12" customHeight="1">
      <c r="A102" s="428" t="s">
        <v>579</v>
      </c>
      <c r="B102" s="141" t="s">
        <v>322</v>
      </c>
      <c r="C102" s="302">
        <v>126149</v>
      </c>
    </row>
    <row r="103" spans="1:3" ht="12" customHeight="1">
      <c r="A103" s="428" t="s">
        <v>580</v>
      </c>
      <c r="B103" s="141" t="s">
        <v>323</v>
      </c>
      <c r="C103" s="963">
        <v>2000</v>
      </c>
    </row>
    <row r="104" spans="1:3" ht="12" customHeight="1">
      <c r="A104" s="428" t="s">
        <v>582</v>
      </c>
      <c r="B104" s="142" t="s">
        <v>842</v>
      </c>
      <c r="C104" s="302"/>
    </row>
    <row r="105" spans="1:3" ht="12.75">
      <c r="A105" s="437" t="s">
        <v>646</v>
      </c>
      <c r="B105" s="143" t="s">
        <v>843</v>
      </c>
      <c r="C105" s="302"/>
    </row>
    <row r="106" spans="1:3" ht="12.75">
      <c r="A106" s="428" t="s">
        <v>833</v>
      </c>
      <c r="B106" s="142" t="s">
        <v>276</v>
      </c>
      <c r="C106" s="963"/>
    </row>
    <row r="107" spans="1:3" ht="23.25" thickBot="1">
      <c r="A107" s="438" t="s">
        <v>834</v>
      </c>
      <c r="B107" s="709" t="s">
        <v>324</v>
      </c>
      <c r="C107" s="306">
        <v>3200</v>
      </c>
    </row>
    <row r="108" spans="1:3" ht="12" customHeight="1" thickBot="1">
      <c r="A108" s="32" t="s">
        <v>478</v>
      </c>
      <c r="B108" s="30" t="s">
        <v>846</v>
      </c>
      <c r="C108" s="298">
        <f>+C109+C111+C113</f>
        <v>100000</v>
      </c>
    </row>
    <row r="109" spans="1:3" ht="12" customHeight="1">
      <c r="A109" s="427" t="s">
        <v>568</v>
      </c>
      <c r="B109" s="8" t="s">
        <v>693</v>
      </c>
      <c r="C109" s="301">
        <v>18354</v>
      </c>
    </row>
    <row r="110" spans="1:3" ht="12" customHeight="1">
      <c r="A110" s="427" t="s">
        <v>569</v>
      </c>
      <c r="B110" s="12" t="s">
        <v>850</v>
      </c>
      <c r="C110" s="301"/>
    </row>
    <row r="111" spans="1:3" ht="12" customHeight="1">
      <c r="A111" s="427" t="s">
        <v>570</v>
      </c>
      <c r="B111" s="12" t="s">
        <v>647</v>
      </c>
      <c r="C111" s="300">
        <v>31681</v>
      </c>
    </row>
    <row r="112" spans="1:3" ht="12" customHeight="1">
      <c r="A112" s="427" t="s">
        <v>571</v>
      </c>
      <c r="B112" s="12" t="s">
        <v>851</v>
      </c>
      <c r="C112" s="271"/>
    </row>
    <row r="113" spans="1:3" ht="12" customHeight="1">
      <c r="A113" s="427" t="s">
        <v>572</v>
      </c>
      <c r="B113" s="295" t="s">
        <v>696</v>
      </c>
      <c r="C113" s="271">
        <f>1200+C116+C117</f>
        <v>49965</v>
      </c>
    </row>
    <row r="114" spans="1:3" ht="12" customHeight="1">
      <c r="A114" s="427" t="s">
        <v>581</v>
      </c>
      <c r="B114" s="294" t="s">
        <v>88</v>
      </c>
      <c r="C114" s="271"/>
    </row>
    <row r="115" spans="1:3" ht="12" customHeight="1">
      <c r="A115" s="427" t="s">
        <v>583</v>
      </c>
      <c r="B115" s="405" t="s">
        <v>856</v>
      </c>
      <c r="C115" s="271"/>
    </row>
    <row r="116" spans="1:3" ht="12" customHeight="1">
      <c r="A116" s="427" t="s">
        <v>648</v>
      </c>
      <c r="B116" s="759" t="s">
        <v>305</v>
      </c>
      <c r="C116" s="271">
        <v>31646</v>
      </c>
    </row>
    <row r="117" spans="1:3" ht="18.75" customHeight="1">
      <c r="A117" s="427" t="s">
        <v>649</v>
      </c>
      <c r="B117" s="1057" t="s">
        <v>306</v>
      </c>
      <c r="C117" s="964">
        <v>17119</v>
      </c>
    </row>
    <row r="118" spans="1:3" ht="12" customHeight="1">
      <c r="A118" s="427" t="s">
        <v>650</v>
      </c>
      <c r="B118" s="142" t="s">
        <v>854</v>
      </c>
      <c r="C118" s="271"/>
    </row>
    <row r="119" spans="1:3" ht="12" customHeight="1">
      <c r="A119" s="427" t="s">
        <v>847</v>
      </c>
      <c r="B119" s="142" t="s">
        <v>842</v>
      </c>
      <c r="C119" s="271"/>
    </row>
    <row r="120" spans="1:3" ht="12" customHeight="1">
      <c r="A120" s="427" t="s">
        <v>848</v>
      </c>
      <c r="B120" s="142" t="s">
        <v>853</v>
      </c>
      <c r="C120" s="271"/>
    </row>
    <row r="121" spans="1:3" ht="12" customHeight="1" thickBot="1">
      <c r="A121" s="437" t="s">
        <v>849</v>
      </c>
      <c r="B121" s="142" t="s">
        <v>852</v>
      </c>
      <c r="C121" s="272">
        <v>1200</v>
      </c>
    </row>
    <row r="122" spans="1:3" ht="12" customHeight="1" thickBot="1">
      <c r="A122" s="32" t="s">
        <v>479</v>
      </c>
      <c r="B122" s="124" t="s">
        <v>857</v>
      </c>
      <c r="C122" s="298">
        <f>+C123+C124</f>
        <v>60867</v>
      </c>
    </row>
    <row r="123" spans="1:3" ht="12" customHeight="1">
      <c r="A123" s="427" t="s">
        <v>551</v>
      </c>
      <c r="B123" s="965" t="s">
        <v>326</v>
      </c>
      <c r="C123" s="966">
        <v>27460</v>
      </c>
    </row>
    <row r="124" spans="1:3" ht="12" customHeight="1" thickBot="1">
      <c r="A124" s="429" t="s">
        <v>552</v>
      </c>
      <c r="B124" s="12" t="s">
        <v>327</v>
      </c>
      <c r="C124" s="302">
        <v>33407</v>
      </c>
    </row>
    <row r="125" spans="1:3" ht="12" customHeight="1" thickBot="1">
      <c r="A125" s="32" t="s">
        <v>480</v>
      </c>
      <c r="B125" s="124" t="s">
        <v>858</v>
      </c>
      <c r="C125" s="298">
        <f>+C92+C108+C122</f>
        <v>486577</v>
      </c>
    </row>
    <row r="126" spans="1:3" ht="12" customHeight="1" thickBot="1">
      <c r="A126" s="32" t="s">
        <v>481</v>
      </c>
      <c r="B126" s="124" t="s">
        <v>859</v>
      </c>
      <c r="C126" s="298">
        <f>+C127+C128+C129</f>
        <v>0</v>
      </c>
    </row>
    <row r="127" spans="1:3" s="98" customFormat="1" ht="12" customHeight="1">
      <c r="A127" s="427" t="s">
        <v>555</v>
      </c>
      <c r="B127" s="9" t="s">
        <v>860</v>
      </c>
      <c r="C127" s="271"/>
    </row>
    <row r="128" spans="1:3" ht="12" customHeight="1">
      <c r="A128" s="427" t="s">
        <v>556</v>
      </c>
      <c r="B128" s="9" t="s">
        <v>861</v>
      </c>
      <c r="C128" s="271"/>
    </row>
    <row r="129" spans="1:3" ht="12" customHeight="1" thickBot="1">
      <c r="A129" s="437" t="s">
        <v>557</v>
      </c>
      <c r="B129" s="7" t="s">
        <v>862</v>
      </c>
      <c r="C129" s="271"/>
    </row>
    <row r="130" spans="1:3" ht="12" customHeight="1" thickBot="1">
      <c r="A130" s="32" t="s">
        <v>482</v>
      </c>
      <c r="B130" s="124" t="s">
        <v>29</v>
      </c>
      <c r="C130" s="298">
        <f>+C131+C132+C133+C134</f>
        <v>0</v>
      </c>
    </row>
    <row r="131" spans="1:3" ht="12" customHeight="1">
      <c r="A131" s="427" t="s">
        <v>558</v>
      </c>
      <c r="B131" s="9" t="s">
        <v>863</v>
      </c>
      <c r="C131" s="271"/>
    </row>
    <row r="132" spans="1:3" ht="12" customHeight="1">
      <c r="A132" s="427" t="s">
        <v>559</v>
      </c>
      <c r="B132" s="9" t="s">
        <v>864</v>
      </c>
      <c r="C132" s="271"/>
    </row>
    <row r="133" spans="1:3" ht="12" customHeight="1">
      <c r="A133" s="427" t="s">
        <v>767</v>
      </c>
      <c r="B133" s="9" t="s">
        <v>865</v>
      </c>
      <c r="C133" s="271"/>
    </row>
    <row r="134" spans="1:3" s="98" customFormat="1" ht="12" customHeight="1" thickBot="1">
      <c r="A134" s="437" t="s">
        <v>768</v>
      </c>
      <c r="B134" s="7" t="s">
        <v>866</v>
      </c>
      <c r="C134" s="271"/>
    </row>
    <row r="135" spans="1:11" ht="12" customHeight="1" thickBot="1">
      <c r="A135" s="32" t="s">
        <v>483</v>
      </c>
      <c r="B135" s="124" t="s">
        <v>867</v>
      </c>
      <c r="C135" s="304">
        <f>+C136+C137+C138+C139</f>
        <v>181314</v>
      </c>
      <c r="K135" s="254"/>
    </row>
    <row r="136" spans="1:3" ht="12.75">
      <c r="A136" s="427" t="s">
        <v>560</v>
      </c>
      <c r="B136" s="9" t="s">
        <v>868</v>
      </c>
      <c r="C136" s="271"/>
    </row>
    <row r="137" spans="1:3" ht="12" customHeight="1">
      <c r="A137" s="427" t="s">
        <v>561</v>
      </c>
      <c r="B137" s="9" t="s">
        <v>878</v>
      </c>
      <c r="C137" s="271"/>
    </row>
    <row r="138" spans="1:3" s="98" customFormat="1" ht="12" customHeight="1">
      <c r="A138" s="427" t="s">
        <v>779</v>
      </c>
      <c r="B138" s="9" t="s">
        <v>325</v>
      </c>
      <c r="C138" s="271">
        <v>181314</v>
      </c>
    </row>
    <row r="139" spans="1:3" s="98" customFormat="1" ht="12" customHeight="1" thickBot="1">
      <c r="A139" s="437" t="s">
        <v>780</v>
      </c>
      <c r="B139" s="7" t="s">
        <v>870</v>
      </c>
      <c r="C139" s="271"/>
    </row>
    <row r="140" spans="1:3" s="98" customFormat="1" ht="12" customHeight="1" thickBot="1">
      <c r="A140" s="32" t="s">
        <v>484</v>
      </c>
      <c r="B140" s="124" t="s">
        <v>871</v>
      </c>
      <c r="C140" s="307">
        <f>+C141+C142+C143+C144</f>
        <v>0</v>
      </c>
    </row>
    <row r="141" spans="1:3" s="98" customFormat="1" ht="12" customHeight="1">
      <c r="A141" s="427" t="s">
        <v>641</v>
      </c>
      <c r="B141" s="9" t="s">
        <v>872</v>
      </c>
      <c r="C141" s="271"/>
    </row>
    <row r="142" spans="1:3" s="98" customFormat="1" ht="12" customHeight="1">
      <c r="A142" s="427" t="s">
        <v>642</v>
      </c>
      <c r="B142" s="9" t="s">
        <v>873</v>
      </c>
      <c r="C142" s="271"/>
    </row>
    <row r="143" spans="1:3" s="98" customFormat="1" ht="12" customHeight="1">
      <c r="A143" s="427" t="s">
        <v>695</v>
      </c>
      <c r="B143" s="9" t="s">
        <v>874</v>
      </c>
      <c r="C143" s="271"/>
    </row>
    <row r="144" spans="1:3" ht="12.75" customHeight="1" thickBot="1">
      <c r="A144" s="427" t="s">
        <v>782</v>
      </c>
      <c r="B144" s="9" t="s">
        <v>875</v>
      </c>
      <c r="C144" s="271"/>
    </row>
    <row r="145" spans="1:3" ht="12" customHeight="1" thickBot="1">
      <c r="A145" s="32" t="s">
        <v>485</v>
      </c>
      <c r="B145" s="124" t="s">
        <v>876</v>
      </c>
      <c r="C145" s="421">
        <f>+C126+C130+C135+C140</f>
        <v>181314</v>
      </c>
    </row>
    <row r="146" spans="1:3" ht="15" customHeight="1" thickBot="1">
      <c r="A146" s="439" t="s">
        <v>486</v>
      </c>
      <c r="B146" s="381" t="s">
        <v>877</v>
      </c>
      <c r="C146" s="421">
        <f>+C125+C145</f>
        <v>667891</v>
      </c>
    </row>
    <row r="147" spans="1:3" ht="13.5" thickBot="1">
      <c r="A147" s="389"/>
      <c r="B147" s="390"/>
      <c r="C147" s="391"/>
    </row>
    <row r="148" spans="1:3" ht="15" customHeight="1" thickBot="1">
      <c r="A148" s="251" t="s">
        <v>666</v>
      </c>
      <c r="B148" s="252"/>
      <c r="C148" s="121">
        <v>17</v>
      </c>
    </row>
    <row r="149" spans="1:3" ht="14.25" customHeight="1" thickBot="1">
      <c r="A149" s="251" t="s">
        <v>667</v>
      </c>
      <c r="B149" s="252"/>
      <c r="C149" s="12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2" customWidth="1"/>
    <col min="2" max="2" width="72.00390625" style="393" customWidth="1"/>
    <col min="3" max="3" width="25.00390625" style="394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59</v>
      </c>
    </row>
    <row r="2" spans="1:3" s="94" customFormat="1" ht="21" customHeight="1">
      <c r="A2" s="399" t="s">
        <v>524</v>
      </c>
      <c r="B2" s="359" t="s">
        <v>689</v>
      </c>
      <c r="C2" s="361" t="s">
        <v>511</v>
      </c>
    </row>
    <row r="3" spans="1:3" s="94" customFormat="1" ht="16.5" thickBot="1">
      <c r="A3" s="231" t="s">
        <v>663</v>
      </c>
      <c r="B3" s="360" t="s">
        <v>89</v>
      </c>
      <c r="C3" s="362">
        <v>2</v>
      </c>
    </row>
    <row r="4" spans="1:3" s="95" customFormat="1" ht="15.75" customHeight="1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363" t="s">
        <v>514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515</v>
      </c>
      <c r="C7" s="364"/>
    </row>
    <row r="8" spans="1:3" s="59" customFormat="1" ht="12" customHeight="1" thickBot="1">
      <c r="A8" s="32" t="s">
        <v>477</v>
      </c>
      <c r="B8" s="21" t="s">
        <v>723</v>
      </c>
      <c r="C8" s="298">
        <f>+C9+C10+C11+C12+C13+C14</f>
        <v>288806</v>
      </c>
    </row>
    <row r="9" spans="1:3" s="96" customFormat="1" ht="12" customHeight="1">
      <c r="A9" s="427" t="s">
        <v>562</v>
      </c>
      <c r="B9" s="409" t="s">
        <v>724</v>
      </c>
      <c r="C9" s="301">
        <f>'9.1. melléklet'!C9-'9.1.2.melléklet'!C9-'9.1.3. melléklet '!C9</f>
        <v>29467</v>
      </c>
    </row>
    <row r="10" spans="1:3" s="97" customFormat="1" ht="12" customHeight="1">
      <c r="A10" s="428" t="s">
        <v>563</v>
      </c>
      <c r="B10" s="410" t="s">
        <v>725</v>
      </c>
      <c r="C10" s="301">
        <f>'9.1. melléklet'!C10-'9.1.2.melléklet'!C10-'9.1.3. melléklet '!C10</f>
        <v>114811</v>
      </c>
    </row>
    <row r="11" spans="1:3" s="97" customFormat="1" ht="12" customHeight="1">
      <c r="A11" s="428" t="s">
        <v>564</v>
      </c>
      <c r="B11" s="410" t="s">
        <v>726</v>
      </c>
      <c r="C11" s="301">
        <f>'9.1. melléklet'!C11-'9.1.2.melléklet'!C11-'9.1.3. melléklet '!C11</f>
        <v>138262</v>
      </c>
    </row>
    <row r="12" spans="1:3" s="97" customFormat="1" ht="12" customHeight="1">
      <c r="A12" s="428" t="s">
        <v>565</v>
      </c>
      <c r="B12" s="410" t="s">
        <v>727</v>
      </c>
      <c r="C12" s="301">
        <f>'9.1. melléklet'!C12-'9.1.2.melléklet'!C12-'9.1.3. melléklet '!C12</f>
        <v>6266</v>
      </c>
    </row>
    <row r="13" spans="1:3" s="97" customFormat="1" ht="12" customHeight="1">
      <c r="A13" s="428" t="s">
        <v>608</v>
      </c>
      <c r="B13" s="410" t="s">
        <v>728</v>
      </c>
      <c r="C13" s="301">
        <f>'9.1. melléklet'!C13-'9.1.2.melléklet'!C13-'9.1.3. melléklet '!C13</f>
        <v>0</v>
      </c>
    </row>
    <row r="14" spans="1:3" s="96" customFormat="1" ht="12" customHeight="1" thickBot="1">
      <c r="A14" s="429" t="s">
        <v>566</v>
      </c>
      <c r="B14" s="411" t="s">
        <v>729</v>
      </c>
      <c r="C14" s="967">
        <f>'9.1. melléklet'!C14-'9.1.2.melléklet'!C14-'9.1.3. melléklet '!C14</f>
        <v>0</v>
      </c>
    </row>
    <row r="15" spans="1:3" s="96" customFormat="1" ht="12" customHeight="1" thickBot="1">
      <c r="A15" s="32" t="s">
        <v>478</v>
      </c>
      <c r="B15" s="293" t="s">
        <v>730</v>
      </c>
      <c r="C15" s="968">
        <f>'9.1. melléklet'!C15-'9.1.2.melléklet'!C15-'9.1.3. melléklet '!C15</f>
        <v>9120</v>
      </c>
    </row>
    <row r="16" spans="1:3" s="96" customFormat="1" ht="12" customHeight="1">
      <c r="A16" s="427" t="s">
        <v>568</v>
      </c>
      <c r="B16" s="409" t="s">
        <v>731</v>
      </c>
      <c r="C16" s="301">
        <f>'9.1. melléklet'!C16-'9.1.2.melléklet'!C16-'9.1.3. melléklet '!C16</f>
        <v>0</v>
      </c>
    </row>
    <row r="17" spans="1:3" s="96" customFormat="1" ht="12" customHeight="1">
      <c r="A17" s="428" t="s">
        <v>569</v>
      </c>
      <c r="B17" s="410" t="s">
        <v>732</v>
      </c>
      <c r="C17" s="301">
        <f>'9.1. melléklet'!C17-'9.1.2.melléklet'!C17-'9.1.3. melléklet '!C17</f>
        <v>0</v>
      </c>
    </row>
    <row r="18" spans="1:3" s="96" customFormat="1" ht="12" customHeight="1">
      <c r="A18" s="428" t="s">
        <v>570</v>
      </c>
      <c r="B18" s="410" t="s">
        <v>243</v>
      </c>
      <c r="C18" s="301">
        <f>'9.1. melléklet'!C18-'9.1.2.melléklet'!C18-'9.1.3. melléklet '!C18</f>
        <v>0</v>
      </c>
    </row>
    <row r="19" spans="1:3" s="96" customFormat="1" ht="12" customHeight="1">
      <c r="A19" s="428" t="s">
        <v>571</v>
      </c>
      <c r="B19" s="410" t="s">
        <v>216</v>
      </c>
      <c r="C19" s="301">
        <f>'9.1. melléklet'!C19-'9.1.2.melléklet'!C19-'9.1.3. melléklet '!C19</f>
        <v>9120</v>
      </c>
    </row>
    <row r="20" spans="1:3" s="96" customFormat="1" ht="12" customHeight="1">
      <c r="A20" s="428" t="s">
        <v>572</v>
      </c>
      <c r="B20" s="760" t="s">
        <v>224</v>
      </c>
      <c r="C20" s="301">
        <f>'9.1. melléklet'!C20-'9.1.2.melléklet'!C20-'9.1.3. melléklet '!C20</f>
        <v>0</v>
      </c>
    </row>
    <row r="21" spans="1:3" s="97" customFormat="1" ht="12" customHeight="1" thickBot="1">
      <c r="A21" s="429" t="s">
        <v>581</v>
      </c>
      <c r="B21" s="411" t="s">
        <v>734</v>
      </c>
      <c r="C21" s="967">
        <f>'9.1. melléklet'!C21-'9.1.2.melléklet'!C21-'9.1.3. melléklet '!C21</f>
        <v>0</v>
      </c>
    </row>
    <row r="22" spans="1:3" s="97" customFormat="1" ht="12" customHeight="1" thickBot="1">
      <c r="A22" s="32" t="s">
        <v>479</v>
      </c>
      <c r="B22" s="21" t="s">
        <v>735</v>
      </c>
      <c r="C22" s="968">
        <f>'9.1. melléklet'!C22-'9.1.2.melléklet'!C22-'9.1.3. melléklet '!C22</f>
        <v>33407</v>
      </c>
    </row>
    <row r="23" spans="1:3" s="97" customFormat="1" ht="12" customHeight="1">
      <c r="A23" s="427" t="s">
        <v>551</v>
      </c>
      <c r="B23" s="409" t="s">
        <v>736</v>
      </c>
      <c r="C23" s="301">
        <f>'9.1. melléklet'!C23-'9.1.2.melléklet'!C23-'9.1.3. melléklet '!C23</f>
        <v>0</v>
      </c>
    </row>
    <row r="24" spans="1:3" s="96" customFormat="1" ht="12" customHeight="1">
      <c r="A24" s="428" t="s">
        <v>552</v>
      </c>
      <c r="B24" s="410" t="s">
        <v>737</v>
      </c>
      <c r="C24" s="301">
        <f>'9.1. melléklet'!C24-'9.1.2.melléklet'!C24-'9.1.3. melléklet '!C24</f>
        <v>0</v>
      </c>
    </row>
    <row r="25" spans="1:3" s="97" customFormat="1" ht="12" customHeight="1">
      <c r="A25" s="428" t="s">
        <v>553</v>
      </c>
      <c r="B25" s="410" t="s">
        <v>84</v>
      </c>
      <c r="C25" s="301">
        <f>'9.1. melléklet'!C25-'9.1.2.melléklet'!C25-'9.1.3. melléklet '!C25</f>
        <v>0</v>
      </c>
    </row>
    <row r="26" spans="1:3" s="97" customFormat="1" ht="12" customHeight="1">
      <c r="A26" s="428" t="s">
        <v>554</v>
      </c>
      <c r="B26" s="760" t="s">
        <v>249</v>
      </c>
      <c r="C26" s="301">
        <f>'9.1. melléklet'!C26-'9.1.2.melléklet'!C26-'9.1.3. melléklet '!C26</f>
        <v>0</v>
      </c>
    </row>
    <row r="27" spans="1:3" s="97" customFormat="1" ht="12" customHeight="1">
      <c r="A27" s="428" t="s">
        <v>631</v>
      </c>
      <c r="B27" s="760" t="s">
        <v>223</v>
      </c>
      <c r="C27" s="301">
        <f>'9.1. melléklet'!C27-'9.1.2.melléklet'!C27-'9.1.3. melléklet '!C27</f>
        <v>33407</v>
      </c>
    </row>
    <row r="28" spans="1:3" s="97" customFormat="1" ht="12" customHeight="1" thickBot="1">
      <c r="A28" s="429" t="s">
        <v>632</v>
      </c>
      <c r="B28" s="411" t="s">
        <v>739</v>
      </c>
      <c r="C28" s="967">
        <f>'9.1. melléklet'!C28-'9.1.2.melléklet'!C28-'9.1.3. melléklet '!C28</f>
        <v>0</v>
      </c>
    </row>
    <row r="29" spans="1:3" s="97" customFormat="1" ht="12" customHeight="1" thickBot="1">
      <c r="A29" s="32" t="s">
        <v>633</v>
      </c>
      <c r="B29" s="21" t="s">
        <v>740</v>
      </c>
      <c r="C29" s="968">
        <f>'9.1. melléklet'!C29-'9.1.2.melléklet'!C29-'9.1.3. melléklet '!C29</f>
        <v>114350</v>
      </c>
    </row>
    <row r="30" spans="1:3" s="97" customFormat="1" ht="12" customHeight="1">
      <c r="A30" s="427" t="s">
        <v>741</v>
      </c>
      <c r="B30" s="409" t="s">
        <v>747</v>
      </c>
      <c r="C30" s="301">
        <f>'9.1. melléklet'!C30-'9.1.2.melléklet'!C30-'9.1.3. melléklet '!C30</f>
        <v>95800</v>
      </c>
    </row>
    <row r="31" spans="1:3" s="97" customFormat="1" ht="12" customHeight="1">
      <c r="A31" s="428" t="s">
        <v>742</v>
      </c>
      <c r="B31" s="672" t="s">
        <v>217</v>
      </c>
      <c r="C31" s="301">
        <f>'9.1. melléklet'!C31-'9.1.2.melléklet'!C31-'9.1.3. melléklet '!C31</f>
        <v>5800</v>
      </c>
    </row>
    <row r="32" spans="1:3" s="97" customFormat="1" ht="12" customHeight="1">
      <c r="A32" s="428" t="s">
        <v>743</v>
      </c>
      <c r="B32" s="672" t="s">
        <v>222</v>
      </c>
      <c r="C32" s="301">
        <f>'9.1. melléklet'!C32-'9.1.2.melléklet'!C32-'9.1.3. melléklet '!C32</f>
        <v>90000</v>
      </c>
    </row>
    <row r="33" spans="1:3" s="97" customFormat="1" ht="12" customHeight="1">
      <c r="A33" s="428" t="s">
        <v>744</v>
      </c>
      <c r="B33" s="410" t="s">
        <v>750</v>
      </c>
      <c r="C33" s="301">
        <f>'9.1. melléklet'!C33-'9.1.2.melléklet'!C33-'9.1.3. melléklet '!C33</f>
        <v>16000</v>
      </c>
    </row>
    <row r="34" spans="1:3" s="97" customFormat="1" ht="12" customHeight="1">
      <c r="A34" s="428" t="s">
        <v>745</v>
      </c>
      <c r="B34" s="410" t="s">
        <v>218</v>
      </c>
      <c r="C34" s="301">
        <f>'9.1. melléklet'!C34-'9.1.2.melléklet'!C34-'9.1.3. melléklet '!C34</f>
        <v>250</v>
      </c>
    </row>
    <row r="35" spans="1:3" s="97" customFormat="1" ht="12" customHeight="1">
      <c r="A35" s="428" t="s">
        <v>746</v>
      </c>
      <c r="B35" s="411" t="s">
        <v>221</v>
      </c>
      <c r="C35" s="301">
        <f>'9.1. melléklet'!C35-'9.1.2.melléklet'!C35-'9.1.3. melléklet '!C35</f>
        <v>1300</v>
      </c>
    </row>
    <row r="36" spans="1:3" s="97" customFormat="1" ht="12" customHeight="1" thickBot="1">
      <c r="A36" s="428" t="s">
        <v>219</v>
      </c>
      <c r="B36" s="411" t="s">
        <v>220</v>
      </c>
      <c r="C36" s="967">
        <v>1000</v>
      </c>
    </row>
    <row r="37" spans="1:3" s="97" customFormat="1" ht="12" customHeight="1" thickBot="1">
      <c r="A37" s="32" t="s">
        <v>481</v>
      </c>
      <c r="B37" s="21" t="s">
        <v>753</v>
      </c>
      <c r="C37" s="968">
        <f>C47+C46+C45+C44+C43+C42+C41+C40+C39</f>
        <v>17897</v>
      </c>
    </row>
    <row r="38" spans="1:3" s="97" customFormat="1" ht="12" customHeight="1">
      <c r="A38" s="427" t="s">
        <v>555</v>
      </c>
      <c r="B38" s="409" t="s">
        <v>756</v>
      </c>
      <c r="C38" s="301"/>
    </row>
    <row r="39" spans="1:3" s="97" customFormat="1" ht="12" customHeight="1">
      <c r="A39" s="428" t="s">
        <v>556</v>
      </c>
      <c r="B39" s="410" t="s">
        <v>757</v>
      </c>
      <c r="C39" s="301">
        <f>6200-4650</f>
        <v>1550</v>
      </c>
    </row>
    <row r="40" spans="1:3" s="97" customFormat="1" ht="12" customHeight="1">
      <c r="A40" s="428" t="s">
        <v>557</v>
      </c>
      <c r="B40" s="410" t="s">
        <v>758</v>
      </c>
      <c r="C40" s="301">
        <f>'9.1. melléklet'!C40-'9.1.2.melléklet'!C40-'9.1.3. melléklet '!C40</f>
        <v>300</v>
      </c>
    </row>
    <row r="41" spans="1:3" s="97" customFormat="1" ht="12" customHeight="1">
      <c r="A41" s="428" t="s">
        <v>635</v>
      </c>
      <c r="B41" s="410" t="s">
        <v>759</v>
      </c>
      <c r="C41" s="301">
        <f>'9.1. melléklet'!C41-'9.1.2.melléklet'!C41-'9.1.3. melléklet '!C41</f>
        <v>0</v>
      </c>
    </row>
    <row r="42" spans="1:3" s="97" customFormat="1" ht="12" customHeight="1">
      <c r="A42" s="428" t="s">
        <v>636</v>
      </c>
      <c r="B42" s="410" t="s">
        <v>760</v>
      </c>
      <c r="C42" s="301">
        <f>'9.1. melléklet'!C42-'9.1.2.melléklet'!C42-'9.1.3. melléklet '!C42</f>
        <v>11502</v>
      </c>
    </row>
    <row r="43" spans="1:3" s="97" customFormat="1" ht="12" customHeight="1">
      <c r="A43" s="428" t="s">
        <v>637</v>
      </c>
      <c r="B43" s="410" t="s">
        <v>761</v>
      </c>
      <c r="C43" s="301">
        <f>'9.1. melléklet'!C43-'9.1.2.melléklet'!C43-'9.1.3. melléklet '!C43</f>
        <v>3045</v>
      </c>
    </row>
    <row r="44" spans="1:3" s="97" customFormat="1" ht="12" customHeight="1">
      <c r="A44" s="428" t="s">
        <v>638</v>
      </c>
      <c r="B44" s="410" t="s">
        <v>762</v>
      </c>
      <c r="C44" s="301">
        <f>'9.1. melléklet'!C44-'9.1.2.melléklet'!C44-'9.1.3. melléklet '!C44</f>
        <v>0</v>
      </c>
    </row>
    <row r="45" spans="1:3" s="97" customFormat="1" ht="12" customHeight="1">
      <c r="A45" s="428" t="s">
        <v>639</v>
      </c>
      <c r="B45" s="410" t="s">
        <v>763</v>
      </c>
      <c r="C45" s="301">
        <f>'9.1. melléklet'!C45-'9.1.2.melléklet'!C45-'9.1.3. melléklet '!C45</f>
        <v>1500</v>
      </c>
    </row>
    <row r="46" spans="1:3" s="97" customFormat="1" ht="12" customHeight="1">
      <c r="A46" s="428" t="s">
        <v>754</v>
      </c>
      <c r="B46" s="410" t="s">
        <v>764</v>
      </c>
      <c r="C46" s="301">
        <f>'9.1. melléklet'!C46-'9.1.2.melléklet'!C46-'9.1.3. melléklet '!C46</f>
        <v>0</v>
      </c>
    </row>
    <row r="47" spans="1:3" s="97" customFormat="1" ht="12" customHeight="1" thickBot="1">
      <c r="A47" s="429" t="s">
        <v>755</v>
      </c>
      <c r="B47" s="411" t="s">
        <v>765</v>
      </c>
      <c r="C47" s="967">
        <f>'9.1. melléklet'!C47-'9.1.2.melléklet'!C47-'9.1.3. melléklet '!C47</f>
        <v>0</v>
      </c>
    </row>
    <row r="48" spans="1:3" s="97" customFormat="1" ht="12" customHeight="1" thickBot="1">
      <c r="A48" s="32" t="s">
        <v>482</v>
      </c>
      <c r="B48" s="21" t="s">
        <v>766</v>
      </c>
      <c r="C48" s="968">
        <f>'9.1. melléklet'!C48-'9.1.2.melléklet'!C48-'9.1.3. melléklet '!C48</f>
        <v>0</v>
      </c>
    </row>
    <row r="49" spans="1:3" s="97" customFormat="1" ht="12" customHeight="1">
      <c r="A49" s="427" t="s">
        <v>558</v>
      </c>
      <c r="B49" s="409" t="s">
        <v>770</v>
      </c>
      <c r="C49" s="301">
        <f>'9.1. melléklet'!C49-'9.1.2.melléklet'!C49-'9.1.3. melléklet '!C49</f>
        <v>0</v>
      </c>
    </row>
    <row r="50" spans="1:3" s="97" customFormat="1" ht="12" customHeight="1">
      <c r="A50" s="428" t="s">
        <v>559</v>
      </c>
      <c r="B50" s="410" t="s">
        <v>771</v>
      </c>
      <c r="C50" s="301">
        <f>'9.1. melléklet'!C50-'9.1.2.melléklet'!C50-'9.1.3. melléklet '!C50</f>
        <v>0</v>
      </c>
    </row>
    <row r="51" spans="1:3" s="97" customFormat="1" ht="12" customHeight="1">
      <c r="A51" s="428" t="s">
        <v>767</v>
      </c>
      <c r="B51" s="410" t="s">
        <v>772</v>
      </c>
      <c r="C51" s="301">
        <f>'9.1. melléklet'!C51-'9.1.2.melléklet'!C51-'9.1.3. melléklet '!C51</f>
        <v>0</v>
      </c>
    </row>
    <row r="52" spans="1:3" s="97" customFormat="1" ht="12" customHeight="1">
      <c r="A52" s="428" t="s">
        <v>768</v>
      </c>
      <c r="B52" s="410" t="s">
        <v>773</v>
      </c>
      <c r="C52" s="301">
        <f>'9.1. melléklet'!C52-'9.1.2.melléklet'!C52-'9.1.3. melléklet '!C52</f>
        <v>0</v>
      </c>
    </row>
    <row r="53" spans="1:3" s="97" customFormat="1" ht="12" customHeight="1" thickBot="1">
      <c r="A53" s="429" t="s">
        <v>769</v>
      </c>
      <c r="B53" s="411" t="s">
        <v>774</v>
      </c>
      <c r="C53" s="967">
        <f>'9.1. melléklet'!C53-'9.1.2.melléklet'!C53-'9.1.3. melléklet '!C53</f>
        <v>0</v>
      </c>
    </row>
    <row r="54" spans="1:3" s="97" customFormat="1" ht="12" customHeight="1" thickBot="1">
      <c r="A54" s="32" t="s">
        <v>640</v>
      </c>
      <c r="B54" s="21" t="s">
        <v>775</v>
      </c>
      <c r="C54" s="968">
        <f>'9.1. melléklet'!C54-'9.1.2.melléklet'!C54-'9.1.3. melléklet '!C54</f>
        <v>0</v>
      </c>
    </row>
    <row r="55" spans="1:3" s="97" customFormat="1" ht="12" customHeight="1">
      <c r="A55" s="427" t="s">
        <v>560</v>
      </c>
      <c r="B55" s="409" t="s">
        <v>776</v>
      </c>
      <c r="C55" s="301">
        <f>'9.1. melléklet'!C55-'9.1.2.melléklet'!C55-'9.1.3. melléklet '!C55</f>
        <v>0</v>
      </c>
    </row>
    <row r="56" spans="1:3" s="97" customFormat="1" ht="12" customHeight="1">
      <c r="A56" s="428" t="s">
        <v>561</v>
      </c>
      <c r="B56" s="410" t="s">
        <v>242</v>
      </c>
      <c r="C56" s="301">
        <f>'9.1. melléklet'!C56-'9.1.2.melléklet'!C56-'9.1.3. melléklet '!C56</f>
        <v>0</v>
      </c>
    </row>
    <row r="57" spans="1:3" s="97" customFormat="1" ht="12" customHeight="1">
      <c r="A57" s="428" t="s">
        <v>779</v>
      </c>
      <c r="B57" s="410" t="s">
        <v>244</v>
      </c>
      <c r="C57" s="301">
        <f>'9.1. melléklet'!C57-'9.1.2.melléklet'!C57-'9.1.3. melléklet '!C57</f>
        <v>0</v>
      </c>
    </row>
    <row r="58" spans="1:3" s="97" customFormat="1" ht="12" customHeight="1" thickBot="1">
      <c r="A58" s="429" t="s">
        <v>780</v>
      </c>
      <c r="B58" s="411" t="s">
        <v>778</v>
      </c>
      <c r="C58" s="967">
        <f>'9.1. melléklet'!C58-'9.1.2.melléklet'!C58-'9.1.3. melléklet '!C58</f>
        <v>0</v>
      </c>
    </row>
    <row r="59" spans="1:3" s="97" customFormat="1" ht="12" customHeight="1" thickBot="1">
      <c r="A59" s="32" t="s">
        <v>484</v>
      </c>
      <c r="B59" s="293" t="s">
        <v>781</v>
      </c>
      <c r="C59" s="968">
        <f>'9.1. melléklet'!C59-'9.1.2.melléklet'!C59-'9.1.3. melléklet '!C59</f>
        <v>0</v>
      </c>
    </row>
    <row r="60" spans="1:3" s="97" customFormat="1" ht="12" customHeight="1">
      <c r="A60" s="427" t="s">
        <v>641</v>
      </c>
      <c r="B60" s="409" t="s">
        <v>783</v>
      </c>
      <c r="C60" s="301">
        <f>'9.1. melléklet'!C60-'9.1.2.melléklet'!C60-'9.1.3. melléklet '!C60</f>
        <v>0</v>
      </c>
    </row>
    <row r="61" spans="1:3" s="97" customFormat="1" ht="12" customHeight="1">
      <c r="A61" s="428" t="s">
        <v>642</v>
      </c>
      <c r="B61" s="410" t="s">
        <v>87</v>
      </c>
      <c r="C61" s="301">
        <f>'9.1. melléklet'!C61-'9.1.2.melléklet'!C61-'9.1.3. melléklet '!C61</f>
        <v>0</v>
      </c>
    </row>
    <row r="62" spans="1:3" s="97" customFormat="1" ht="12" customHeight="1">
      <c r="A62" s="428" t="s">
        <v>695</v>
      </c>
      <c r="B62" s="410" t="s">
        <v>245</v>
      </c>
      <c r="C62" s="301">
        <f>'9.1. melléklet'!C62-'9.1.2.melléklet'!C62-'9.1.3. melléklet '!C62</f>
        <v>0</v>
      </c>
    </row>
    <row r="63" spans="1:3" s="97" customFormat="1" ht="12" customHeight="1" thickBot="1">
      <c r="A63" s="429" t="s">
        <v>782</v>
      </c>
      <c r="B63" s="411" t="s">
        <v>785</v>
      </c>
      <c r="C63" s="967"/>
    </row>
    <row r="64" spans="1:3" s="97" customFormat="1" ht="12" customHeight="1" thickBot="1">
      <c r="A64" s="32" t="s">
        <v>485</v>
      </c>
      <c r="B64" s="21" t="s">
        <v>786</v>
      </c>
      <c r="C64" s="968">
        <f>C8+C15+C22+C29+C37+C48+C54+C59</f>
        <v>463580</v>
      </c>
    </row>
    <row r="65" spans="1:3" s="97" customFormat="1" ht="12" customHeight="1" thickBot="1">
      <c r="A65" s="430" t="s">
        <v>30</v>
      </c>
      <c r="B65" s="293" t="s">
        <v>788</v>
      </c>
      <c r="C65" s="968">
        <f>'9.1. melléklet'!C65-'9.1.2.melléklet'!C65-'9.1.3. melléklet '!C65</f>
        <v>0</v>
      </c>
    </row>
    <row r="66" spans="1:3" s="97" customFormat="1" ht="12" customHeight="1">
      <c r="A66" s="427" t="s">
        <v>821</v>
      </c>
      <c r="B66" s="409" t="s">
        <v>789</v>
      </c>
      <c r="C66" s="301">
        <f>'9.1. melléklet'!C66-'9.1.2.melléklet'!C66-'9.1.3. melléklet '!C66</f>
        <v>0</v>
      </c>
    </row>
    <row r="67" spans="1:3" s="97" customFormat="1" ht="12" customHeight="1">
      <c r="A67" s="428" t="s">
        <v>830</v>
      </c>
      <c r="B67" s="410" t="s">
        <v>790</v>
      </c>
      <c r="C67" s="301">
        <f>'9.1. melléklet'!C67-'9.1.2.melléklet'!C67-'9.1.3. melléklet '!C67</f>
        <v>0</v>
      </c>
    </row>
    <row r="68" spans="1:3" s="97" customFormat="1" ht="12" customHeight="1" thickBot="1">
      <c r="A68" s="429" t="s">
        <v>831</v>
      </c>
      <c r="B68" s="413" t="s">
        <v>791</v>
      </c>
      <c r="C68" s="967">
        <f>'9.1. melléklet'!C68-'9.1.2.melléklet'!C68-'9.1.3. melléklet '!C68</f>
        <v>0</v>
      </c>
    </row>
    <row r="69" spans="1:3" s="97" customFormat="1" ht="12" customHeight="1" thickBot="1">
      <c r="A69" s="430" t="s">
        <v>792</v>
      </c>
      <c r="B69" s="293" t="s">
        <v>793</v>
      </c>
      <c r="C69" s="968">
        <f>'9.1. melléklet'!C69-'9.1.2.melléklet'!C69-'9.1.3. melléklet '!C69</f>
        <v>0</v>
      </c>
    </row>
    <row r="70" spans="1:3" s="97" customFormat="1" ht="12" customHeight="1">
      <c r="A70" s="427" t="s">
        <v>609</v>
      </c>
      <c r="B70" s="409" t="s">
        <v>794</v>
      </c>
      <c r="C70" s="301">
        <f>'9.1. melléklet'!C70-'9.1.2.melléklet'!C70-'9.1.3. melléklet '!C70</f>
        <v>0</v>
      </c>
    </row>
    <row r="71" spans="1:3" s="97" customFormat="1" ht="12" customHeight="1">
      <c r="A71" s="428" t="s">
        <v>610</v>
      </c>
      <c r="B71" s="410" t="s">
        <v>795</v>
      </c>
      <c r="C71" s="301">
        <f>'9.1. melléklet'!C71-'9.1.2.melléklet'!C71-'9.1.3. melléklet '!C71</f>
        <v>0</v>
      </c>
    </row>
    <row r="72" spans="1:3" s="97" customFormat="1" ht="12" customHeight="1">
      <c r="A72" s="428" t="s">
        <v>822</v>
      </c>
      <c r="B72" s="410" t="s">
        <v>796</v>
      </c>
      <c r="C72" s="301">
        <f>'9.1. melléklet'!C72-'9.1.2.melléklet'!C72-'9.1.3. melléklet '!C72</f>
        <v>0</v>
      </c>
    </row>
    <row r="73" spans="1:3" s="97" customFormat="1" ht="12" customHeight="1" thickBot="1">
      <c r="A73" s="429" t="s">
        <v>823</v>
      </c>
      <c r="B73" s="411" t="s">
        <v>797</v>
      </c>
      <c r="C73" s="967">
        <f>'9.1. melléklet'!C73-'9.1.2.melléklet'!C73-'9.1.3. melléklet '!C73</f>
        <v>0</v>
      </c>
    </row>
    <row r="74" spans="1:3" s="97" customFormat="1" ht="12" customHeight="1" thickBot="1">
      <c r="A74" s="430" t="s">
        <v>798</v>
      </c>
      <c r="B74" s="293" t="s">
        <v>799</v>
      </c>
      <c r="C74" s="968">
        <f>'9.1. melléklet'!C74-'9.1.2.melléklet'!C74-'9.1.3. melléklet '!C74</f>
        <v>100000</v>
      </c>
    </row>
    <row r="75" spans="1:3" s="97" customFormat="1" ht="12" customHeight="1">
      <c r="A75" s="427" t="s">
        <v>824</v>
      </c>
      <c r="B75" s="409" t="s">
        <v>800</v>
      </c>
      <c r="C75" s="301">
        <f>'9.1. melléklet'!C75-'9.1.2.melléklet'!C75-'9.1.3. melléklet '!C75</f>
        <v>100000</v>
      </c>
    </row>
    <row r="76" spans="1:3" s="97" customFormat="1" ht="12" customHeight="1" thickBot="1">
      <c r="A76" s="429" t="s">
        <v>825</v>
      </c>
      <c r="B76" s="411" t="s">
        <v>801</v>
      </c>
      <c r="C76" s="967">
        <f>'9.1. melléklet'!C76-'9.1.2.melléklet'!C76-'9.1.3. melléklet '!C76</f>
        <v>0</v>
      </c>
    </row>
    <row r="77" spans="1:3" s="96" customFormat="1" ht="12" customHeight="1" thickBot="1">
      <c r="A77" s="430" t="s">
        <v>802</v>
      </c>
      <c r="B77" s="293" t="s">
        <v>803</v>
      </c>
      <c r="C77" s="968">
        <f>'9.1. melléklet'!C77-'9.1.2.melléklet'!C77-'9.1.3. melléklet '!C77</f>
        <v>0</v>
      </c>
    </row>
    <row r="78" spans="1:3" s="97" customFormat="1" ht="12" customHeight="1">
      <c r="A78" s="427" t="s">
        <v>826</v>
      </c>
      <c r="B78" s="409" t="s">
        <v>804</v>
      </c>
      <c r="C78" s="301">
        <f>'9.1. melléklet'!C78-'9.1.2.melléklet'!C78-'9.1.3. melléklet '!C78</f>
        <v>0</v>
      </c>
    </row>
    <row r="79" spans="1:3" s="97" customFormat="1" ht="12" customHeight="1">
      <c r="A79" s="428" t="s">
        <v>827</v>
      </c>
      <c r="B79" s="410" t="s">
        <v>805</v>
      </c>
      <c r="C79" s="301">
        <f>'9.1. melléklet'!C79-'9.1.2.melléklet'!C79-'9.1.3. melléklet '!C79</f>
        <v>0</v>
      </c>
    </row>
    <row r="80" spans="1:3" s="97" customFormat="1" ht="12" customHeight="1" thickBot="1">
      <c r="A80" s="429" t="s">
        <v>828</v>
      </c>
      <c r="B80" s="411" t="s">
        <v>806</v>
      </c>
      <c r="C80" s="967">
        <f>'9.1. melléklet'!C80-'9.1.2.melléklet'!C80-'9.1.3. melléklet '!C80</f>
        <v>0</v>
      </c>
    </row>
    <row r="81" spans="1:3" s="97" customFormat="1" ht="12" customHeight="1" thickBot="1">
      <c r="A81" s="430" t="s">
        <v>807</v>
      </c>
      <c r="B81" s="293" t="s">
        <v>829</v>
      </c>
      <c r="C81" s="968">
        <f>'9.1. melléklet'!C81-'9.1.2.melléklet'!C81-'9.1.3. melléklet '!C81</f>
        <v>0</v>
      </c>
    </row>
    <row r="82" spans="1:3" s="97" customFormat="1" ht="12" customHeight="1">
      <c r="A82" s="431" t="s">
        <v>808</v>
      </c>
      <c r="B82" s="409" t="s">
        <v>809</v>
      </c>
      <c r="C82" s="301">
        <f>'9.1. melléklet'!C82-'9.1.2.melléklet'!C82-'9.1.3. melléklet '!C82</f>
        <v>0</v>
      </c>
    </row>
    <row r="83" spans="1:3" s="97" customFormat="1" ht="12" customHeight="1">
      <c r="A83" s="432" t="s">
        <v>810</v>
      </c>
      <c r="B83" s="410" t="s">
        <v>811</v>
      </c>
      <c r="C83" s="301">
        <f>'9.1. melléklet'!C83-'9.1.2.melléklet'!C83-'9.1.3. melléklet '!C83</f>
        <v>0</v>
      </c>
    </row>
    <row r="84" spans="1:3" s="97" customFormat="1" ht="12" customHeight="1">
      <c r="A84" s="432" t="s">
        <v>812</v>
      </c>
      <c r="B84" s="410" t="s">
        <v>813</v>
      </c>
      <c r="C84" s="301">
        <f>'9.1. melléklet'!C84-'9.1.2.melléklet'!C84-'9.1.3. melléklet '!C84</f>
        <v>0</v>
      </c>
    </row>
    <row r="85" spans="1:3" s="96" customFormat="1" ht="12" customHeight="1" thickBot="1">
      <c r="A85" s="433" t="s">
        <v>814</v>
      </c>
      <c r="B85" s="411" t="s">
        <v>815</v>
      </c>
      <c r="C85" s="967">
        <f>'9.1. melléklet'!C85-'9.1.2.melléklet'!C85-'9.1.3. melléklet '!C85</f>
        <v>0</v>
      </c>
    </row>
    <row r="86" spans="1:3" s="96" customFormat="1" ht="12" customHeight="1" thickBot="1">
      <c r="A86" s="430" t="s">
        <v>816</v>
      </c>
      <c r="B86" s="293" t="s">
        <v>817</v>
      </c>
      <c r="C86" s="968">
        <f>'9.1. melléklet'!C86-'9.1.2.melléklet'!C86-'9.1.3. melléklet '!C86</f>
        <v>0</v>
      </c>
    </row>
    <row r="87" spans="1:3" s="96" customFormat="1" ht="12" customHeight="1" thickBot="1">
      <c r="A87" s="430" t="s">
        <v>818</v>
      </c>
      <c r="B87" s="417" t="s">
        <v>819</v>
      </c>
      <c r="C87" s="968">
        <f>C65+C69+C74+C77+C81+C86</f>
        <v>100000</v>
      </c>
    </row>
    <row r="88" spans="1:3" s="96" customFormat="1" ht="12" customHeight="1" thickBot="1">
      <c r="A88" s="434" t="s">
        <v>832</v>
      </c>
      <c r="B88" s="419" t="s">
        <v>75</v>
      </c>
      <c r="C88" s="968">
        <f>C87+C64</f>
        <v>563580</v>
      </c>
    </row>
    <row r="89" spans="1:3" s="97" customFormat="1" ht="15" customHeight="1">
      <c r="A89" s="242"/>
      <c r="B89" s="243"/>
      <c r="C89" s="369"/>
    </row>
    <row r="90" spans="1:3" ht="13.5" thickBot="1">
      <c r="A90" s="435"/>
      <c r="B90" s="245"/>
      <c r="C90" s="370"/>
    </row>
    <row r="91" spans="1:3" s="59" customFormat="1" ht="16.5" customHeight="1" thickBot="1">
      <c r="A91" s="246"/>
      <c r="B91" s="247" t="s">
        <v>517</v>
      </c>
      <c r="C91" s="371"/>
    </row>
    <row r="92" spans="1:3" s="98" customFormat="1" ht="12" customHeight="1" thickBot="1">
      <c r="A92" s="401" t="s">
        <v>477</v>
      </c>
      <c r="B92" s="31" t="s">
        <v>835</v>
      </c>
      <c r="C92" s="297">
        <f>SUM(C93:C97)</f>
        <v>322260</v>
      </c>
    </row>
    <row r="93" spans="1:3" ht="12" customHeight="1">
      <c r="A93" s="436" t="s">
        <v>562</v>
      </c>
      <c r="B93" s="10" t="s">
        <v>507</v>
      </c>
      <c r="C93" s="299">
        <f>'9.1. melléklet'!C93-'9.1.2.melléklet'!C92</f>
        <v>38015</v>
      </c>
    </row>
    <row r="94" spans="1:3" ht="12" customHeight="1">
      <c r="A94" s="428" t="s">
        <v>563</v>
      </c>
      <c r="B94" s="8" t="s">
        <v>643</v>
      </c>
      <c r="C94" s="300">
        <f>'9.1. melléklet'!C94-'9.1.2.melléklet'!C93</f>
        <v>10486</v>
      </c>
    </row>
    <row r="95" spans="1:3" ht="12" customHeight="1">
      <c r="A95" s="428" t="s">
        <v>564</v>
      </c>
      <c r="B95" s="8" t="s">
        <v>600</v>
      </c>
      <c r="C95" s="300">
        <f>'9.1. melléklet'!C95-'9.1.2.melléklet'!C94</f>
        <v>136249</v>
      </c>
    </row>
    <row r="96" spans="1:3" ht="12" customHeight="1">
      <c r="A96" s="428" t="s">
        <v>565</v>
      </c>
      <c r="B96" s="11" t="s">
        <v>644</v>
      </c>
      <c r="C96" s="300">
        <f>'9.1. melléklet'!C96-'9.1.2.melléklet'!C95</f>
        <v>9611</v>
      </c>
    </row>
    <row r="97" spans="1:3" ht="12" customHeight="1">
      <c r="A97" s="428" t="s">
        <v>576</v>
      </c>
      <c r="B97" s="19" t="s">
        <v>645</v>
      </c>
      <c r="C97" s="300">
        <f>'9.1. melléklet'!C97-'9.1.2.melléklet'!C96</f>
        <v>127899</v>
      </c>
    </row>
    <row r="98" spans="1:3" ht="12" customHeight="1">
      <c r="A98" s="428" t="s">
        <v>566</v>
      </c>
      <c r="B98" s="8" t="s">
        <v>836</v>
      </c>
      <c r="C98" s="300">
        <f>'9.1. melléklet'!C98-'9.1.2.melléklet'!C97</f>
        <v>0</v>
      </c>
    </row>
    <row r="99" spans="1:3" ht="12" customHeight="1">
      <c r="A99" s="428" t="s">
        <v>567</v>
      </c>
      <c r="B99" s="141" t="s">
        <v>837</v>
      </c>
      <c r="C99" s="300">
        <f>'9.1. melléklet'!C99-'9.1.2.melléklet'!C98</f>
        <v>0</v>
      </c>
    </row>
    <row r="100" spans="1:3" ht="12" customHeight="1">
      <c r="A100" s="428" t="s">
        <v>577</v>
      </c>
      <c r="B100" s="142" t="s">
        <v>838</v>
      </c>
      <c r="C100" s="300">
        <f>'9.1. melléklet'!C100-'9.1.2.melléklet'!C99</f>
        <v>0</v>
      </c>
    </row>
    <row r="101" spans="1:3" ht="12" customHeight="1">
      <c r="A101" s="428" t="s">
        <v>578</v>
      </c>
      <c r="B101" s="142" t="s">
        <v>839</v>
      </c>
      <c r="C101" s="300">
        <f>'9.1. melléklet'!C101-'9.1.2.melléklet'!C100</f>
        <v>0</v>
      </c>
    </row>
    <row r="102" spans="1:3" ht="12" customHeight="1">
      <c r="A102" s="428" t="s">
        <v>579</v>
      </c>
      <c r="B102" s="141" t="s">
        <v>261</v>
      </c>
      <c r="C102" s="300">
        <f>'9.1. melléklet'!C102-'9.1.2.melléklet'!C101</f>
        <v>124149</v>
      </c>
    </row>
    <row r="103" spans="1:3" ht="12" customHeight="1">
      <c r="A103" s="428" t="s">
        <v>580</v>
      </c>
      <c r="B103" s="141" t="s">
        <v>246</v>
      </c>
      <c r="C103" s="300">
        <f>'9.1. melléklet'!C103-'9.1.2.melléklet'!C102</f>
        <v>2000</v>
      </c>
    </row>
    <row r="104" spans="1:3" ht="12" customHeight="1">
      <c r="A104" s="428" t="s">
        <v>582</v>
      </c>
      <c r="B104" s="142" t="s">
        <v>842</v>
      </c>
      <c r="C104" s="300">
        <f>'9.1. melléklet'!C104-'9.1.2.melléklet'!C103</f>
        <v>0</v>
      </c>
    </row>
    <row r="105" spans="1:3" ht="12" customHeight="1">
      <c r="A105" s="437" t="s">
        <v>646</v>
      </c>
      <c r="B105" s="143" t="s">
        <v>843</v>
      </c>
      <c r="C105" s="300">
        <f>'9.1. melléklet'!C105-'9.1.2.melléklet'!C104</f>
        <v>0</v>
      </c>
    </row>
    <row r="106" spans="1:3" ht="12" customHeight="1">
      <c r="A106" s="428" t="s">
        <v>833</v>
      </c>
      <c r="B106" s="142" t="s">
        <v>247</v>
      </c>
      <c r="C106" s="300">
        <f>'9.1. melléklet'!C106-'9.1.2.melléklet'!C105</f>
        <v>0</v>
      </c>
    </row>
    <row r="107" spans="1:3" ht="12" customHeight="1" thickBot="1">
      <c r="A107" s="438" t="s">
        <v>834</v>
      </c>
      <c r="B107" s="144" t="s">
        <v>845</v>
      </c>
      <c r="C107" s="306">
        <f>'9.1. melléklet'!C107-'9.1.2.melléklet'!C106</f>
        <v>1750</v>
      </c>
    </row>
    <row r="108" spans="1:3" ht="12" customHeight="1" thickBot="1">
      <c r="A108" s="32" t="s">
        <v>478</v>
      </c>
      <c r="B108" s="30" t="s">
        <v>846</v>
      </c>
      <c r="C108" s="299">
        <f>C109+C111+C113</f>
        <v>98800</v>
      </c>
    </row>
    <row r="109" spans="1:3" ht="12" customHeight="1">
      <c r="A109" s="427" t="s">
        <v>568</v>
      </c>
      <c r="B109" s="8" t="s">
        <v>693</v>
      </c>
      <c r="C109" s="299">
        <f>'9.1. melléklet'!C109-'9.1.2.melléklet'!C108</f>
        <v>18354</v>
      </c>
    </row>
    <row r="110" spans="1:3" ht="12" customHeight="1">
      <c r="A110" s="427" t="s">
        <v>569</v>
      </c>
      <c r="B110" s="12" t="s">
        <v>850</v>
      </c>
      <c r="C110" s="300">
        <f>'9.1. melléklet'!C110-'9.1.2.melléklet'!C109</f>
        <v>0</v>
      </c>
    </row>
    <row r="111" spans="1:3" ht="12" customHeight="1">
      <c r="A111" s="427" t="s">
        <v>570</v>
      </c>
      <c r="B111" s="12" t="s">
        <v>647</v>
      </c>
      <c r="C111" s="300">
        <v>31681</v>
      </c>
    </row>
    <row r="112" spans="1:3" ht="12" customHeight="1">
      <c r="A112" s="427" t="s">
        <v>571</v>
      </c>
      <c r="B112" s="12" t="s">
        <v>851</v>
      </c>
      <c r="C112" s="300">
        <f>'9.1. melléklet'!C112-'9.1.2.melléklet'!C111</f>
        <v>0</v>
      </c>
    </row>
    <row r="113" spans="1:3" ht="12" customHeight="1">
      <c r="A113" s="427" t="s">
        <v>572</v>
      </c>
      <c r="B113" s="295" t="s">
        <v>696</v>
      </c>
      <c r="C113" s="300">
        <f>C116+C117</f>
        <v>48765</v>
      </c>
    </row>
    <row r="114" spans="1:3" ht="12" customHeight="1">
      <c r="A114" s="427" t="s">
        <v>581</v>
      </c>
      <c r="B114" s="294" t="s">
        <v>88</v>
      </c>
      <c r="C114" s="300">
        <f>'9.1. melléklet'!C114-'9.1.2.melléklet'!C113</f>
        <v>0</v>
      </c>
    </row>
    <row r="115" spans="1:3" ht="12" customHeight="1">
      <c r="A115" s="427" t="s">
        <v>583</v>
      </c>
      <c r="B115" s="405" t="s">
        <v>856</v>
      </c>
      <c r="C115" s="300">
        <f>'9.1. melléklet'!C115-'9.1.2.melléklet'!C114</f>
        <v>0</v>
      </c>
    </row>
    <row r="116" spans="1:3" ht="12" customHeight="1">
      <c r="A116" s="427" t="s">
        <v>648</v>
      </c>
      <c r="B116" s="759" t="s">
        <v>305</v>
      </c>
      <c r="C116" s="300">
        <f>'9.1. melléklet'!C116-'9.1.2.melléklet'!C115</f>
        <v>31646</v>
      </c>
    </row>
    <row r="117" spans="1:3" ht="12" customHeight="1">
      <c r="A117" s="427" t="s">
        <v>649</v>
      </c>
      <c r="B117" s="1057" t="s">
        <v>306</v>
      </c>
      <c r="C117" s="300">
        <f>'9.1. melléklet'!C117-'9.1.2.melléklet'!C116</f>
        <v>17119</v>
      </c>
    </row>
    <row r="118" spans="1:3" ht="12" customHeight="1">
      <c r="A118" s="427" t="s">
        <v>650</v>
      </c>
      <c r="B118" s="142" t="s">
        <v>260</v>
      </c>
      <c r="C118" s="300">
        <f>'9.1. melléklet'!C118-'9.1.2.melléklet'!C117</f>
        <v>0</v>
      </c>
    </row>
    <row r="119" spans="1:3" ht="12" customHeight="1">
      <c r="A119" s="427" t="s">
        <v>847</v>
      </c>
      <c r="B119" s="142" t="s">
        <v>842</v>
      </c>
      <c r="C119" s="300">
        <f>'9.1. melléklet'!C119-'9.1.2.melléklet'!C118</f>
        <v>0</v>
      </c>
    </row>
    <row r="120" spans="1:3" ht="12" customHeight="1">
      <c r="A120" s="427" t="s">
        <v>848</v>
      </c>
      <c r="B120" s="142" t="s">
        <v>853</v>
      </c>
      <c r="C120" s="300">
        <f>'9.1. melléklet'!C120-'9.1.2.melléklet'!C119</f>
        <v>0</v>
      </c>
    </row>
    <row r="121" spans="1:3" ht="12" customHeight="1" thickBot="1">
      <c r="A121" s="437" t="s">
        <v>849</v>
      </c>
      <c r="B121" s="142" t="s">
        <v>852</v>
      </c>
      <c r="C121" s="306"/>
    </row>
    <row r="122" spans="1:3" ht="12" customHeight="1" thickBot="1">
      <c r="A122" s="32" t="s">
        <v>479</v>
      </c>
      <c r="B122" s="124" t="s">
        <v>857</v>
      </c>
      <c r="C122" s="299">
        <f>'9.1. melléklet'!C122-'9.1.2.melléklet'!C121</f>
        <v>60867</v>
      </c>
    </row>
    <row r="123" spans="1:3" ht="12" customHeight="1">
      <c r="A123" s="427" t="s">
        <v>551</v>
      </c>
      <c r="B123" s="9" t="s">
        <v>519</v>
      </c>
      <c r="C123" s="299">
        <f>'9.1. melléklet'!C123-'9.1.2.melléklet'!C122</f>
        <v>27460</v>
      </c>
    </row>
    <row r="124" spans="1:3" ht="12" customHeight="1" thickBot="1">
      <c r="A124" s="429" t="s">
        <v>552</v>
      </c>
      <c r="B124" s="12" t="s">
        <v>520</v>
      </c>
      <c r="C124" s="306">
        <f>'9.1. melléklet'!C124-'9.1.2.melléklet'!C123</f>
        <v>33407</v>
      </c>
    </row>
    <row r="125" spans="1:3" ht="12" customHeight="1" thickBot="1">
      <c r="A125" s="32" t="s">
        <v>480</v>
      </c>
      <c r="B125" s="124" t="s">
        <v>858</v>
      </c>
      <c r="C125" s="299">
        <f>'9.1. melléklet'!C125-'9.1.2.melléklet'!C124</f>
        <v>481927</v>
      </c>
    </row>
    <row r="126" spans="1:3" ht="12" customHeight="1" thickBot="1">
      <c r="A126" s="32" t="s">
        <v>481</v>
      </c>
      <c r="B126" s="124" t="s">
        <v>859</v>
      </c>
      <c r="C126" s="299">
        <f>'9.1. melléklet'!C126-'9.1.2.melléklet'!C125</f>
        <v>0</v>
      </c>
    </row>
    <row r="127" spans="1:3" s="98" customFormat="1" ht="12" customHeight="1">
      <c r="A127" s="427" t="s">
        <v>555</v>
      </c>
      <c r="B127" s="9" t="s">
        <v>860</v>
      </c>
      <c r="C127" s="299">
        <f>'9.1. melléklet'!C127-'9.1.2.melléklet'!C126</f>
        <v>0</v>
      </c>
    </row>
    <row r="128" spans="1:3" ht="12" customHeight="1">
      <c r="A128" s="427" t="s">
        <v>556</v>
      </c>
      <c r="B128" s="9" t="s">
        <v>861</v>
      </c>
      <c r="C128" s="300">
        <f>'9.1. melléklet'!C128-'9.1.2.melléklet'!C127</f>
        <v>0</v>
      </c>
    </row>
    <row r="129" spans="1:3" ht="12" customHeight="1" thickBot="1">
      <c r="A129" s="437" t="s">
        <v>557</v>
      </c>
      <c r="B129" s="7" t="s">
        <v>862</v>
      </c>
      <c r="C129" s="306">
        <f>'9.1. melléklet'!C129-'9.1.2.melléklet'!C128</f>
        <v>0</v>
      </c>
    </row>
    <row r="130" spans="1:3" ht="12" customHeight="1" thickBot="1">
      <c r="A130" s="32" t="s">
        <v>482</v>
      </c>
      <c r="B130" s="124" t="s">
        <v>29</v>
      </c>
      <c r="C130" s="299">
        <f>'9.1. melléklet'!C130-'9.1.2.melléklet'!C129</f>
        <v>0</v>
      </c>
    </row>
    <row r="131" spans="1:3" ht="12" customHeight="1">
      <c r="A131" s="427" t="s">
        <v>558</v>
      </c>
      <c r="B131" s="9" t="s">
        <v>863</v>
      </c>
      <c r="C131" s="299">
        <f>'9.1. melléklet'!C131-'9.1.2.melléklet'!C130</f>
        <v>0</v>
      </c>
    </row>
    <row r="132" spans="1:3" ht="12" customHeight="1">
      <c r="A132" s="427" t="s">
        <v>559</v>
      </c>
      <c r="B132" s="9" t="s">
        <v>864</v>
      </c>
      <c r="C132" s="300">
        <f>'9.1. melléklet'!C132-'9.1.2.melléklet'!C131</f>
        <v>0</v>
      </c>
    </row>
    <row r="133" spans="1:3" ht="12" customHeight="1">
      <c r="A133" s="427" t="s">
        <v>767</v>
      </c>
      <c r="B133" s="9" t="s">
        <v>865</v>
      </c>
      <c r="C133" s="300">
        <f>'9.1. melléklet'!C133-'9.1.2.melléklet'!C132</f>
        <v>0</v>
      </c>
    </row>
    <row r="134" spans="1:3" s="98" customFormat="1" ht="12" customHeight="1" thickBot="1">
      <c r="A134" s="437" t="s">
        <v>768</v>
      </c>
      <c r="B134" s="7" t="s">
        <v>866</v>
      </c>
      <c r="C134" s="306">
        <f>'9.1. melléklet'!C134-'9.1.2.melléklet'!C133</f>
        <v>0</v>
      </c>
    </row>
    <row r="135" spans="1:11" ht="12" customHeight="1" thickBot="1">
      <c r="A135" s="32" t="s">
        <v>483</v>
      </c>
      <c r="B135" s="124" t="s">
        <v>867</v>
      </c>
      <c r="C135" s="299">
        <f>C138</f>
        <v>81653</v>
      </c>
      <c r="K135" s="254"/>
    </row>
    <row r="136" spans="1:3" ht="12.75">
      <c r="A136" s="427" t="s">
        <v>560</v>
      </c>
      <c r="B136" s="9" t="s">
        <v>868</v>
      </c>
      <c r="C136" s="299">
        <f>'9.1. melléklet'!C136-'9.1.2.melléklet'!C135</f>
        <v>0</v>
      </c>
    </row>
    <row r="137" spans="1:3" ht="12" customHeight="1">
      <c r="A137" s="427" t="s">
        <v>561</v>
      </c>
      <c r="B137" s="9" t="s">
        <v>878</v>
      </c>
      <c r="C137" s="300">
        <f>'9.1. melléklet'!C137-'9.1.2.melléklet'!C136</f>
        <v>0</v>
      </c>
    </row>
    <row r="138" spans="1:3" s="98" customFormat="1" ht="12" customHeight="1">
      <c r="A138" s="427" t="s">
        <v>779</v>
      </c>
      <c r="B138" s="9" t="s">
        <v>869</v>
      </c>
      <c r="C138" s="300">
        <f>'9.1. melléklet'!C138-'9.1.2.melléklet'!C137-'9.1.3. melléklet '!C9</f>
        <v>81653</v>
      </c>
    </row>
    <row r="139" spans="1:3" s="98" customFormat="1" ht="12" customHeight="1" thickBot="1">
      <c r="A139" s="437" t="s">
        <v>780</v>
      </c>
      <c r="B139" s="7" t="s">
        <v>870</v>
      </c>
      <c r="C139" s="306">
        <f>'9.1. melléklet'!C139-'9.1.2.melléklet'!C138</f>
        <v>0</v>
      </c>
    </row>
    <row r="140" spans="1:3" s="98" customFormat="1" ht="12" customHeight="1" thickBot="1">
      <c r="A140" s="32" t="s">
        <v>484</v>
      </c>
      <c r="B140" s="124" t="s">
        <v>871</v>
      </c>
      <c r="C140" s="299">
        <f>'9.1. melléklet'!C140-'9.1.2.melléklet'!C139</f>
        <v>0</v>
      </c>
    </row>
    <row r="141" spans="1:3" s="98" customFormat="1" ht="12" customHeight="1">
      <c r="A141" s="427" t="s">
        <v>641</v>
      </c>
      <c r="B141" s="9" t="s">
        <v>872</v>
      </c>
      <c r="C141" s="299">
        <f>'9.1. melléklet'!C141-'9.1.2.melléklet'!C140</f>
        <v>0</v>
      </c>
    </row>
    <row r="142" spans="1:3" s="98" customFormat="1" ht="12" customHeight="1">
      <c r="A142" s="427" t="s">
        <v>642</v>
      </c>
      <c r="B142" s="9" t="s">
        <v>873</v>
      </c>
      <c r="C142" s="300">
        <f>'9.1. melléklet'!C142-'9.1.2.melléklet'!C141</f>
        <v>0</v>
      </c>
    </row>
    <row r="143" spans="1:3" s="98" customFormat="1" ht="12" customHeight="1">
      <c r="A143" s="427" t="s">
        <v>695</v>
      </c>
      <c r="B143" s="9" t="s">
        <v>874</v>
      </c>
      <c r="C143" s="300">
        <f>'9.1. melléklet'!C143-'9.1.2.melléklet'!C142</f>
        <v>0</v>
      </c>
    </row>
    <row r="144" spans="1:3" ht="12.75" customHeight="1" thickBot="1">
      <c r="A144" s="427" t="s">
        <v>782</v>
      </c>
      <c r="B144" s="9" t="s">
        <v>875</v>
      </c>
      <c r="C144" s="306">
        <f>'9.1. melléklet'!C144-'9.1.2.melléklet'!C143</f>
        <v>0</v>
      </c>
    </row>
    <row r="145" spans="1:3" ht="12" customHeight="1" thickBot="1">
      <c r="A145" s="32" t="s">
        <v>485</v>
      </c>
      <c r="B145" s="124" t="s">
        <v>876</v>
      </c>
      <c r="C145" s="299">
        <f>C140+C135+C130+C126</f>
        <v>81653</v>
      </c>
    </row>
    <row r="146" spans="1:3" ht="15" customHeight="1" thickBot="1">
      <c r="A146" s="439" t="s">
        <v>486</v>
      </c>
      <c r="B146" s="381" t="s">
        <v>877</v>
      </c>
      <c r="C146" s="968">
        <f>C125+C145</f>
        <v>563580</v>
      </c>
    </row>
    <row r="147" spans="1:3" ht="13.5" thickBot="1">
      <c r="A147" s="389"/>
      <c r="B147" s="390"/>
      <c r="C147" s="391"/>
    </row>
    <row r="148" spans="1:3" ht="15" customHeight="1" thickBot="1">
      <c r="A148" s="251" t="s">
        <v>666</v>
      </c>
      <c r="B148" s="252"/>
      <c r="C148" s="121">
        <v>17</v>
      </c>
    </row>
    <row r="149" spans="1:3" ht="14.25" customHeight="1" thickBot="1">
      <c r="A149" s="251" t="s">
        <v>667</v>
      </c>
      <c r="B149" s="252"/>
      <c r="C149" s="12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2" customWidth="1"/>
    <col min="2" max="2" width="72.00390625" style="393" customWidth="1"/>
    <col min="3" max="3" width="25.00390625" style="394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60</v>
      </c>
    </row>
    <row r="2" spans="1:3" s="94" customFormat="1" ht="21" customHeight="1">
      <c r="A2" s="399" t="s">
        <v>524</v>
      </c>
      <c r="B2" s="359" t="s">
        <v>689</v>
      </c>
      <c r="C2" s="361" t="s">
        <v>511</v>
      </c>
    </row>
    <row r="3" spans="1:3" s="94" customFormat="1" ht="16.5" thickBot="1">
      <c r="A3" s="231" t="s">
        <v>663</v>
      </c>
      <c r="B3" s="360" t="s">
        <v>90</v>
      </c>
      <c r="C3" s="362">
        <v>3</v>
      </c>
    </row>
    <row r="4" spans="1:3" s="95" customFormat="1" ht="15.75" customHeight="1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363" t="s">
        <v>514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515</v>
      </c>
      <c r="C7" s="364"/>
    </row>
    <row r="8" spans="1:3" s="59" customFormat="1" ht="12" customHeight="1" thickBot="1">
      <c r="A8" s="32" t="s">
        <v>477</v>
      </c>
      <c r="B8" s="21" t="s">
        <v>723</v>
      </c>
      <c r="C8" s="298">
        <f>+C9+C10+C11+C12+C13+C14</f>
        <v>0</v>
      </c>
    </row>
    <row r="9" spans="1:3" s="96" customFormat="1" ht="12" customHeight="1">
      <c r="A9" s="427" t="s">
        <v>562</v>
      </c>
      <c r="B9" s="409" t="s">
        <v>724</v>
      </c>
      <c r="C9" s="301"/>
    </row>
    <row r="10" spans="1:3" s="97" customFormat="1" ht="12" customHeight="1">
      <c r="A10" s="428" t="s">
        <v>563</v>
      </c>
      <c r="B10" s="410" t="s">
        <v>725</v>
      </c>
      <c r="C10" s="300"/>
    </row>
    <row r="11" spans="1:3" s="97" customFormat="1" ht="12" customHeight="1">
      <c r="A11" s="428" t="s">
        <v>564</v>
      </c>
      <c r="B11" s="410" t="s">
        <v>726</v>
      </c>
      <c r="C11" s="300"/>
    </row>
    <row r="12" spans="1:3" s="97" customFormat="1" ht="12" customHeight="1">
      <c r="A12" s="428" t="s">
        <v>565</v>
      </c>
      <c r="B12" s="410" t="s">
        <v>727</v>
      </c>
      <c r="C12" s="300"/>
    </row>
    <row r="13" spans="1:3" s="97" customFormat="1" ht="12" customHeight="1">
      <c r="A13" s="428" t="s">
        <v>608</v>
      </c>
      <c r="B13" s="410" t="s">
        <v>728</v>
      </c>
      <c r="C13" s="851"/>
    </row>
    <row r="14" spans="1:3" s="96" customFormat="1" ht="12" customHeight="1" thickBot="1">
      <c r="A14" s="429" t="s">
        <v>566</v>
      </c>
      <c r="B14" s="411" t="s">
        <v>729</v>
      </c>
      <c r="C14" s="852"/>
    </row>
    <row r="15" spans="1:3" s="96" customFormat="1" ht="12" customHeight="1" thickBot="1">
      <c r="A15" s="32" t="s">
        <v>478</v>
      </c>
      <c r="B15" s="293" t="s">
        <v>730</v>
      </c>
      <c r="C15" s="298">
        <f>+C16+C17+C18+C19+C20</f>
        <v>0</v>
      </c>
    </row>
    <row r="16" spans="1:3" s="96" customFormat="1" ht="12" customHeight="1">
      <c r="A16" s="427" t="s">
        <v>568</v>
      </c>
      <c r="B16" s="409" t="s">
        <v>731</v>
      </c>
      <c r="C16" s="301"/>
    </row>
    <row r="17" spans="1:3" s="96" customFormat="1" ht="12" customHeight="1">
      <c r="A17" s="428" t="s">
        <v>569</v>
      </c>
      <c r="B17" s="410" t="s">
        <v>732</v>
      </c>
      <c r="C17" s="300"/>
    </row>
    <row r="18" spans="1:3" s="96" customFormat="1" ht="12" customHeight="1">
      <c r="A18" s="428" t="s">
        <v>570</v>
      </c>
      <c r="B18" s="410" t="s">
        <v>82</v>
      </c>
      <c r="C18" s="300"/>
    </row>
    <row r="19" spans="1:3" s="96" customFormat="1" ht="12" customHeight="1">
      <c r="A19" s="428" t="s">
        <v>571</v>
      </c>
      <c r="B19" s="410" t="s">
        <v>83</v>
      </c>
      <c r="C19" s="300"/>
    </row>
    <row r="20" spans="1:3" s="96" customFormat="1" ht="12" customHeight="1">
      <c r="A20" s="428" t="s">
        <v>572</v>
      </c>
      <c r="B20" s="410" t="s">
        <v>733</v>
      </c>
      <c r="C20" s="300"/>
    </row>
    <row r="21" spans="1:3" s="97" customFormat="1" ht="12" customHeight="1" thickBot="1">
      <c r="A21" s="429" t="s">
        <v>581</v>
      </c>
      <c r="B21" s="411" t="s">
        <v>734</v>
      </c>
      <c r="C21" s="302"/>
    </row>
    <row r="22" spans="1:3" s="97" customFormat="1" ht="12" customHeight="1" thickBot="1">
      <c r="A22" s="32" t="s">
        <v>479</v>
      </c>
      <c r="B22" s="21" t="s">
        <v>735</v>
      </c>
      <c r="C22" s="298">
        <f>+C23+C24+C25+C26+C27</f>
        <v>0</v>
      </c>
    </row>
    <row r="23" spans="1:3" s="97" customFormat="1" ht="12" customHeight="1">
      <c r="A23" s="427" t="s">
        <v>551</v>
      </c>
      <c r="B23" s="409" t="s">
        <v>736</v>
      </c>
      <c r="C23" s="301"/>
    </row>
    <row r="24" spans="1:3" s="96" customFormat="1" ht="12" customHeight="1">
      <c r="A24" s="428" t="s">
        <v>552</v>
      </c>
      <c r="B24" s="410" t="s">
        <v>737</v>
      </c>
      <c r="C24" s="300"/>
    </row>
    <row r="25" spans="1:3" s="97" customFormat="1" ht="12" customHeight="1">
      <c r="A25" s="428" t="s">
        <v>553</v>
      </c>
      <c r="B25" s="410" t="s">
        <v>84</v>
      </c>
      <c r="C25" s="300"/>
    </row>
    <row r="26" spans="1:3" s="97" customFormat="1" ht="12" customHeight="1">
      <c r="A26" s="428" t="s">
        <v>554</v>
      </c>
      <c r="B26" s="410" t="s">
        <v>85</v>
      </c>
      <c r="C26" s="300"/>
    </row>
    <row r="27" spans="1:3" s="97" customFormat="1" ht="12" customHeight="1">
      <c r="A27" s="428" t="s">
        <v>631</v>
      </c>
      <c r="B27" s="410" t="s">
        <v>738</v>
      </c>
      <c r="C27" s="300"/>
    </row>
    <row r="28" spans="1:3" s="97" customFormat="1" ht="12" customHeight="1" thickBot="1">
      <c r="A28" s="429" t="s">
        <v>632</v>
      </c>
      <c r="B28" s="411" t="s">
        <v>739</v>
      </c>
      <c r="C28" s="302"/>
    </row>
    <row r="29" spans="1:3" s="97" customFormat="1" ht="12" customHeight="1" thickBot="1">
      <c r="A29" s="32" t="s">
        <v>633</v>
      </c>
      <c r="B29" s="21" t="s">
        <v>740</v>
      </c>
      <c r="C29" s="304">
        <f>+C30+C33+C34+C35</f>
        <v>0</v>
      </c>
    </row>
    <row r="30" spans="1:3" s="97" customFormat="1" ht="12" customHeight="1">
      <c r="A30" s="427" t="s">
        <v>741</v>
      </c>
      <c r="B30" s="409" t="s">
        <v>747</v>
      </c>
      <c r="C30" s="404">
        <f>+C31+C32</f>
        <v>0</v>
      </c>
    </row>
    <row r="31" spans="1:3" s="97" customFormat="1" ht="12" customHeight="1">
      <c r="A31" s="428" t="s">
        <v>742</v>
      </c>
      <c r="B31" s="410" t="s">
        <v>748</v>
      </c>
      <c r="C31" s="300"/>
    </row>
    <row r="32" spans="1:3" s="97" customFormat="1" ht="12" customHeight="1">
      <c r="A32" s="428" t="s">
        <v>743</v>
      </c>
      <c r="B32" s="410" t="s">
        <v>749</v>
      </c>
      <c r="C32" s="300"/>
    </row>
    <row r="33" spans="1:3" s="97" customFormat="1" ht="12" customHeight="1">
      <c r="A33" s="428" t="s">
        <v>744</v>
      </c>
      <c r="B33" s="410" t="s">
        <v>750</v>
      </c>
      <c r="C33" s="300"/>
    </row>
    <row r="34" spans="1:3" s="97" customFormat="1" ht="12" customHeight="1">
      <c r="A34" s="428" t="s">
        <v>745</v>
      </c>
      <c r="B34" s="410" t="s">
        <v>751</v>
      </c>
      <c r="C34" s="300"/>
    </row>
    <row r="35" spans="1:3" s="97" customFormat="1" ht="12" customHeight="1" thickBot="1">
      <c r="A35" s="429" t="s">
        <v>746</v>
      </c>
      <c r="B35" s="411" t="s">
        <v>752</v>
      </c>
      <c r="C35" s="302"/>
    </row>
    <row r="36" spans="1:3" s="97" customFormat="1" ht="12" customHeight="1" thickBot="1">
      <c r="A36" s="32" t="s">
        <v>481</v>
      </c>
      <c r="B36" s="21" t="s">
        <v>753</v>
      </c>
      <c r="C36" s="298">
        <f>SUM(C37:C46)</f>
        <v>4650</v>
      </c>
    </row>
    <row r="37" spans="1:3" s="97" customFormat="1" ht="12" customHeight="1">
      <c r="A37" s="427" t="s">
        <v>555</v>
      </c>
      <c r="B37" s="409" t="s">
        <v>756</v>
      </c>
      <c r="C37" s="301"/>
    </row>
    <row r="38" spans="1:3" s="97" customFormat="1" ht="12" customHeight="1">
      <c r="A38" s="428" t="s">
        <v>556</v>
      </c>
      <c r="B38" s="410" t="s">
        <v>757</v>
      </c>
      <c r="C38" s="300">
        <v>4650</v>
      </c>
    </row>
    <row r="39" spans="1:3" s="97" customFormat="1" ht="12" customHeight="1">
      <c r="A39" s="428" t="s">
        <v>557</v>
      </c>
      <c r="B39" s="410" t="s">
        <v>758</v>
      </c>
      <c r="C39" s="300"/>
    </row>
    <row r="40" spans="1:3" s="97" customFormat="1" ht="12" customHeight="1">
      <c r="A40" s="428" t="s">
        <v>635</v>
      </c>
      <c r="B40" s="410" t="s">
        <v>759</v>
      </c>
      <c r="C40" s="300"/>
    </row>
    <row r="41" spans="1:3" s="97" customFormat="1" ht="12" customHeight="1">
      <c r="A41" s="428" t="s">
        <v>636</v>
      </c>
      <c r="B41" s="410" t="s">
        <v>760</v>
      </c>
      <c r="C41" s="300"/>
    </row>
    <row r="42" spans="1:3" s="97" customFormat="1" ht="12" customHeight="1">
      <c r="A42" s="428" t="s">
        <v>637</v>
      </c>
      <c r="B42" s="410" t="s">
        <v>761</v>
      </c>
      <c r="C42" s="300"/>
    </row>
    <row r="43" spans="1:3" s="97" customFormat="1" ht="12" customHeight="1">
      <c r="A43" s="428" t="s">
        <v>638</v>
      </c>
      <c r="B43" s="410" t="s">
        <v>762</v>
      </c>
      <c r="C43" s="300"/>
    </row>
    <row r="44" spans="1:3" s="97" customFormat="1" ht="12" customHeight="1">
      <c r="A44" s="428" t="s">
        <v>639</v>
      </c>
      <c r="B44" s="410" t="s">
        <v>763</v>
      </c>
      <c r="C44" s="300"/>
    </row>
    <row r="45" spans="1:3" s="97" customFormat="1" ht="12" customHeight="1">
      <c r="A45" s="428" t="s">
        <v>754</v>
      </c>
      <c r="B45" s="410" t="s">
        <v>764</v>
      </c>
      <c r="C45" s="303"/>
    </row>
    <row r="46" spans="1:3" s="97" customFormat="1" ht="12" customHeight="1" thickBot="1">
      <c r="A46" s="429" t="s">
        <v>755</v>
      </c>
      <c r="B46" s="411" t="s">
        <v>765</v>
      </c>
      <c r="C46" s="398"/>
    </row>
    <row r="47" spans="1:3" s="97" customFormat="1" ht="12" customHeight="1" thickBot="1">
      <c r="A47" s="32" t="s">
        <v>482</v>
      </c>
      <c r="B47" s="21" t="s">
        <v>766</v>
      </c>
      <c r="C47" s="298">
        <f>SUM(C48:C52)</f>
        <v>0</v>
      </c>
    </row>
    <row r="48" spans="1:3" s="97" customFormat="1" ht="12" customHeight="1">
      <c r="A48" s="427" t="s">
        <v>558</v>
      </c>
      <c r="B48" s="409" t="s">
        <v>770</v>
      </c>
      <c r="C48" s="453"/>
    </row>
    <row r="49" spans="1:3" s="97" customFormat="1" ht="12" customHeight="1">
      <c r="A49" s="428" t="s">
        <v>559</v>
      </c>
      <c r="B49" s="410" t="s">
        <v>771</v>
      </c>
      <c r="C49" s="303"/>
    </row>
    <row r="50" spans="1:3" s="97" customFormat="1" ht="12" customHeight="1">
      <c r="A50" s="428" t="s">
        <v>767</v>
      </c>
      <c r="B50" s="410" t="s">
        <v>772</v>
      </c>
      <c r="C50" s="303"/>
    </row>
    <row r="51" spans="1:3" s="97" customFormat="1" ht="12" customHeight="1">
      <c r="A51" s="428" t="s">
        <v>768</v>
      </c>
      <c r="B51" s="410" t="s">
        <v>773</v>
      </c>
      <c r="C51" s="303"/>
    </row>
    <row r="52" spans="1:3" s="97" customFormat="1" ht="12" customHeight="1" thickBot="1">
      <c r="A52" s="429" t="s">
        <v>769</v>
      </c>
      <c r="B52" s="411" t="s">
        <v>774</v>
      </c>
      <c r="C52" s="398"/>
    </row>
    <row r="53" spans="1:3" s="97" customFormat="1" ht="12" customHeight="1" thickBot="1">
      <c r="A53" s="32" t="s">
        <v>640</v>
      </c>
      <c r="B53" s="21" t="s">
        <v>775</v>
      </c>
      <c r="C53" s="298">
        <f>SUM(C54:C56)</f>
        <v>0</v>
      </c>
    </row>
    <row r="54" spans="1:3" s="97" customFormat="1" ht="12" customHeight="1">
      <c r="A54" s="427" t="s">
        <v>560</v>
      </c>
      <c r="B54" s="409" t="s">
        <v>776</v>
      </c>
      <c r="C54" s="301"/>
    </row>
    <row r="55" spans="1:3" s="97" customFormat="1" ht="12" customHeight="1">
      <c r="A55" s="428" t="s">
        <v>561</v>
      </c>
      <c r="B55" s="410" t="s">
        <v>86</v>
      </c>
      <c r="C55" s="300"/>
    </row>
    <row r="56" spans="1:3" s="97" customFormat="1" ht="12" customHeight="1">
      <c r="A56" s="428" t="s">
        <v>779</v>
      </c>
      <c r="B56" s="410" t="s">
        <v>777</v>
      </c>
      <c r="C56" s="300"/>
    </row>
    <row r="57" spans="1:3" s="97" customFormat="1" ht="12" customHeight="1" thickBot="1">
      <c r="A57" s="429" t="s">
        <v>780</v>
      </c>
      <c r="B57" s="411" t="s">
        <v>778</v>
      </c>
      <c r="C57" s="302"/>
    </row>
    <row r="58" spans="1:3" s="97" customFormat="1" ht="12" customHeight="1" thickBot="1">
      <c r="A58" s="32" t="s">
        <v>484</v>
      </c>
      <c r="B58" s="293" t="s">
        <v>781</v>
      </c>
      <c r="C58" s="298">
        <f>SUM(C59:C61)</f>
        <v>0</v>
      </c>
    </row>
    <row r="59" spans="1:3" s="97" customFormat="1" ht="12" customHeight="1">
      <c r="A59" s="427" t="s">
        <v>641</v>
      </c>
      <c r="B59" s="409" t="s">
        <v>783</v>
      </c>
      <c r="C59" s="303"/>
    </row>
    <row r="60" spans="1:3" s="97" customFormat="1" ht="12" customHeight="1">
      <c r="A60" s="428" t="s">
        <v>642</v>
      </c>
      <c r="B60" s="410" t="s">
        <v>87</v>
      </c>
      <c r="C60" s="303"/>
    </row>
    <row r="61" spans="1:3" s="97" customFormat="1" ht="12" customHeight="1">
      <c r="A61" s="428" t="s">
        <v>695</v>
      </c>
      <c r="B61" s="410" t="s">
        <v>784</v>
      </c>
      <c r="C61" s="303"/>
    </row>
    <row r="62" spans="1:3" s="97" customFormat="1" ht="12" customHeight="1" thickBot="1">
      <c r="A62" s="429" t="s">
        <v>782</v>
      </c>
      <c r="B62" s="411" t="s">
        <v>785</v>
      </c>
      <c r="C62" s="303"/>
    </row>
    <row r="63" spans="1:3" s="97" customFormat="1" ht="12" customHeight="1" thickBot="1">
      <c r="A63" s="32" t="s">
        <v>485</v>
      </c>
      <c r="B63" s="21" t="s">
        <v>786</v>
      </c>
      <c r="C63" s="304">
        <f>+C8+C15+C22+C29+C36+C47+C53+C58</f>
        <v>4650</v>
      </c>
    </row>
    <row r="64" spans="1:3" s="97" customFormat="1" ht="12" customHeight="1" thickBot="1">
      <c r="A64" s="430" t="s">
        <v>30</v>
      </c>
      <c r="B64" s="293" t="s">
        <v>788</v>
      </c>
      <c r="C64" s="298">
        <f>SUM(C65:C67)</f>
        <v>0</v>
      </c>
    </row>
    <row r="65" spans="1:3" s="97" customFormat="1" ht="12" customHeight="1">
      <c r="A65" s="427" t="s">
        <v>821</v>
      </c>
      <c r="B65" s="409" t="s">
        <v>789</v>
      </c>
      <c r="C65" s="303"/>
    </row>
    <row r="66" spans="1:3" s="97" customFormat="1" ht="12" customHeight="1">
      <c r="A66" s="428" t="s">
        <v>830</v>
      </c>
      <c r="B66" s="410" t="s">
        <v>790</v>
      </c>
      <c r="C66" s="303"/>
    </row>
    <row r="67" spans="1:3" s="97" customFormat="1" ht="12" customHeight="1" thickBot="1">
      <c r="A67" s="429" t="s">
        <v>831</v>
      </c>
      <c r="B67" s="413" t="s">
        <v>791</v>
      </c>
      <c r="C67" s="303"/>
    </row>
    <row r="68" spans="1:3" s="97" customFormat="1" ht="12" customHeight="1" thickBot="1">
      <c r="A68" s="430" t="s">
        <v>792</v>
      </c>
      <c r="B68" s="293" t="s">
        <v>793</v>
      </c>
      <c r="C68" s="298">
        <f>SUM(C69:C72)</f>
        <v>0</v>
      </c>
    </row>
    <row r="69" spans="1:3" s="97" customFormat="1" ht="12" customHeight="1">
      <c r="A69" s="427" t="s">
        <v>609</v>
      </c>
      <c r="B69" s="409" t="s">
        <v>794</v>
      </c>
      <c r="C69" s="303"/>
    </row>
    <row r="70" spans="1:3" s="97" customFormat="1" ht="12" customHeight="1">
      <c r="A70" s="428" t="s">
        <v>610</v>
      </c>
      <c r="B70" s="410" t="s">
        <v>795</v>
      </c>
      <c r="C70" s="303"/>
    </row>
    <row r="71" spans="1:3" s="97" customFormat="1" ht="12" customHeight="1">
      <c r="A71" s="428" t="s">
        <v>822</v>
      </c>
      <c r="B71" s="410" t="s">
        <v>796</v>
      </c>
      <c r="C71" s="303"/>
    </row>
    <row r="72" spans="1:3" s="97" customFormat="1" ht="12" customHeight="1" thickBot="1">
      <c r="A72" s="429" t="s">
        <v>823</v>
      </c>
      <c r="B72" s="411" t="s">
        <v>797</v>
      </c>
      <c r="C72" s="303"/>
    </row>
    <row r="73" spans="1:3" s="97" customFormat="1" ht="12" customHeight="1" thickBot="1">
      <c r="A73" s="430" t="s">
        <v>798</v>
      </c>
      <c r="B73" s="293" t="s">
        <v>799</v>
      </c>
      <c r="C73" s="298">
        <f>SUM(C74:C75)</f>
        <v>0</v>
      </c>
    </row>
    <row r="74" spans="1:3" s="97" customFormat="1" ht="12" customHeight="1">
      <c r="A74" s="427" t="s">
        <v>824</v>
      </c>
      <c r="B74" s="409" t="s">
        <v>800</v>
      </c>
      <c r="C74" s="303"/>
    </row>
    <row r="75" spans="1:3" s="97" customFormat="1" ht="12" customHeight="1" thickBot="1">
      <c r="A75" s="429" t="s">
        <v>825</v>
      </c>
      <c r="B75" s="411" t="s">
        <v>801</v>
      </c>
      <c r="C75" s="303"/>
    </row>
    <row r="76" spans="1:3" s="96" customFormat="1" ht="12" customHeight="1" thickBot="1">
      <c r="A76" s="430" t="s">
        <v>802</v>
      </c>
      <c r="B76" s="293" t="s">
        <v>803</v>
      </c>
      <c r="C76" s="298">
        <f>SUM(C77:C79)</f>
        <v>0</v>
      </c>
    </row>
    <row r="77" spans="1:3" s="97" customFormat="1" ht="12" customHeight="1">
      <c r="A77" s="427" t="s">
        <v>826</v>
      </c>
      <c r="B77" s="409" t="s">
        <v>804</v>
      </c>
      <c r="C77" s="303"/>
    </row>
    <row r="78" spans="1:3" s="97" customFormat="1" ht="12" customHeight="1">
      <c r="A78" s="428" t="s">
        <v>827</v>
      </c>
      <c r="B78" s="410" t="s">
        <v>805</v>
      </c>
      <c r="C78" s="303"/>
    </row>
    <row r="79" spans="1:3" s="97" customFormat="1" ht="12" customHeight="1" thickBot="1">
      <c r="A79" s="429" t="s">
        <v>828</v>
      </c>
      <c r="B79" s="411" t="s">
        <v>806</v>
      </c>
      <c r="C79" s="303"/>
    </row>
    <row r="80" spans="1:3" s="97" customFormat="1" ht="12" customHeight="1" thickBot="1">
      <c r="A80" s="430" t="s">
        <v>807</v>
      </c>
      <c r="B80" s="293" t="s">
        <v>829</v>
      </c>
      <c r="C80" s="298">
        <f>SUM(C81:C84)</f>
        <v>0</v>
      </c>
    </row>
    <row r="81" spans="1:3" s="97" customFormat="1" ht="12" customHeight="1">
      <c r="A81" s="431" t="s">
        <v>808</v>
      </c>
      <c r="B81" s="409" t="s">
        <v>809</v>
      </c>
      <c r="C81" s="303"/>
    </row>
    <row r="82" spans="1:3" s="97" customFormat="1" ht="12" customHeight="1">
      <c r="A82" s="432" t="s">
        <v>810</v>
      </c>
      <c r="B82" s="410" t="s">
        <v>811</v>
      </c>
      <c r="C82" s="303"/>
    </row>
    <row r="83" spans="1:3" s="97" customFormat="1" ht="12" customHeight="1">
      <c r="A83" s="432" t="s">
        <v>812</v>
      </c>
      <c r="B83" s="410" t="s">
        <v>813</v>
      </c>
      <c r="C83" s="303"/>
    </row>
    <row r="84" spans="1:3" s="96" customFormat="1" ht="12" customHeight="1" thickBot="1">
      <c r="A84" s="433" t="s">
        <v>814</v>
      </c>
      <c r="B84" s="411" t="s">
        <v>815</v>
      </c>
      <c r="C84" s="303"/>
    </row>
    <row r="85" spans="1:3" s="96" customFormat="1" ht="12" customHeight="1" thickBot="1">
      <c r="A85" s="430" t="s">
        <v>816</v>
      </c>
      <c r="B85" s="293" t="s">
        <v>817</v>
      </c>
      <c r="C85" s="454"/>
    </row>
    <row r="86" spans="1:3" s="96" customFormat="1" ht="12" customHeight="1" thickBot="1">
      <c r="A86" s="430" t="s">
        <v>818</v>
      </c>
      <c r="B86" s="417" t="s">
        <v>819</v>
      </c>
      <c r="C86" s="304">
        <f>+C64+C68+C73+C76+C80+C85</f>
        <v>0</v>
      </c>
    </row>
    <row r="87" spans="1:3" s="96" customFormat="1" ht="12" customHeight="1" thickBot="1">
      <c r="A87" s="434" t="s">
        <v>832</v>
      </c>
      <c r="B87" s="419" t="s">
        <v>75</v>
      </c>
      <c r="C87" s="304">
        <f>+C63+C86</f>
        <v>4650</v>
      </c>
    </row>
    <row r="88" spans="1:3" s="97" customFormat="1" ht="15" customHeight="1">
      <c r="A88" s="242"/>
      <c r="B88" s="243"/>
      <c r="C88" s="369"/>
    </row>
    <row r="89" spans="1:3" ht="13.5" thickBot="1">
      <c r="A89" s="435"/>
      <c r="B89" s="245"/>
      <c r="C89" s="370"/>
    </row>
    <row r="90" spans="1:3" s="59" customFormat="1" ht="16.5" customHeight="1" thickBot="1">
      <c r="A90" s="246"/>
      <c r="B90" s="247" t="s">
        <v>517</v>
      </c>
      <c r="C90" s="371"/>
    </row>
    <row r="91" spans="1:3" s="98" customFormat="1" ht="12" customHeight="1" thickBot="1">
      <c r="A91" s="401" t="s">
        <v>477</v>
      </c>
      <c r="B91" s="31" t="s">
        <v>835</v>
      </c>
      <c r="C91" s="297">
        <f>SUM(C92:C96)</f>
        <v>3450</v>
      </c>
    </row>
    <row r="92" spans="1:3" ht="12" customHeight="1">
      <c r="A92" s="436" t="s">
        <v>562</v>
      </c>
      <c r="B92" s="10" t="s">
        <v>507</v>
      </c>
      <c r="C92" s="299"/>
    </row>
    <row r="93" spans="1:3" ht="12" customHeight="1">
      <c r="A93" s="428" t="s">
        <v>563</v>
      </c>
      <c r="B93" s="8" t="s">
        <v>643</v>
      </c>
      <c r="C93" s="300"/>
    </row>
    <row r="94" spans="1:3" ht="12" customHeight="1">
      <c r="A94" s="428" t="s">
        <v>564</v>
      </c>
      <c r="B94" s="8" t="s">
        <v>600</v>
      </c>
      <c r="C94" s="302"/>
    </row>
    <row r="95" spans="1:3" ht="12" customHeight="1">
      <c r="A95" s="428" t="s">
        <v>565</v>
      </c>
      <c r="B95" s="11" t="s">
        <v>644</v>
      </c>
      <c r="C95" s="302"/>
    </row>
    <row r="96" spans="1:3" ht="12" customHeight="1">
      <c r="A96" s="428" t="s">
        <v>576</v>
      </c>
      <c r="B96" s="19" t="s">
        <v>645</v>
      </c>
      <c r="C96" s="302">
        <v>3450</v>
      </c>
    </row>
    <row r="97" spans="1:3" ht="12" customHeight="1">
      <c r="A97" s="428" t="s">
        <v>566</v>
      </c>
      <c r="B97" s="8" t="s">
        <v>836</v>
      </c>
      <c r="C97" s="302"/>
    </row>
    <row r="98" spans="1:3" ht="12" customHeight="1">
      <c r="A98" s="428" t="s">
        <v>567</v>
      </c>
      <c r="B98" s="141" t="s">
        <v>837</v>
      </c>
      <c r="C98" s="302"/>
    </row>
    <row r="99" spans="1:3" ht="12" customHeight="1">
      <c r="A99" s="428" t="s">
        <v>577</v>
      </c>
      <c r="B99" s="142" t="s">
        <v>838</v>
      </c>
      <c r="C99" s="302"/>
    </row>
    <row r="100" spans="1:3" ht="12" customHeight="1">
      <c r="A100" s="428" t="s">
        <v>578</v>
      </c>
      <c r="B100" s="142" t="s">
        <v>839</v>
      </c>
      <c r="C100" s="302"/>
    </row>
    <row r="101" spans="1:3" ht="12" customHeight="1">
      <c r="A101" s="428" t="s">
        <v>579</v>
      </c>
      <c r="B101" s="141" t="s">
        <v>840</v>
      </c>
      <c r="C101" s="302">
        <v>2000</v>
      </c>
    </row>
    <row r="102" spans="1:3" ht="12" customHeight="1">
      <c r="A102" s="428" t="s">
        <v>580</v>
      </c>
      <c r="B102" s="141" t="s">
        <v>841</v>
      </c>
      <c r="C102" s="302"/>
    </row>
    <row r="103" spans="1:3" ht="12" customHeight="1">
      <c r="A103" s="428" t="s">
        <v>582</v>
      </c>
      <c r="B103" s="142" t="s">
        <v>842</v>
      </c>
      <c r="C103" s="302"/>
    </row>
    <row r="104" spans="1:3" ht="12" customHeight="1">
      <c r="A104" s="437" t="s">
        <v>646</v>
      </c>
      <c r="B104" s="143" t="s">
        <v>843</v>
      </c>
      <c r="C104" s="302"/>
    </row>
    <row r="105" spans="1:3" ht="12" customHeight="1">
      <c r="A105" s="428" t="s">
        <v>833</v>
      </c>
      <c r="B105" s="143" t="s">
        <v>844</v>
      </c>
      <c r="C105" s="302"/>
    </row>
    <row r="106" spans="1:3" ht="12" customHeight="1" thickBot="1">
      <c r="A106" s="438" t="s">
        <v>834</v>
      </c>
      <c r="B106" s="144" t="s">
        <v>845</v>
      </c>
      <c r="C106" s="306">
        <v>1450</v>
      </c>
    </row>
    <row r="107" spans="1:3" ht="12" customHeight="1" thickBot="1">
      <c r="A107" s="32" t="s">
        <v>478</v>
      </c>
      <c r="B107" s="30" t="s">
        <v>846</v>
      </c>
      <c r="C107" s="298">
        <f>+C108+C110+C112</f>
        <v>1200</v>
      </c>
    </row>
    <row r="108" spans="1:3" ht="12" customHeight="1">
      <c r="A108" s="427" t="s">
        <v>568</v>
      </c>
      <c r="B108" s="8" t="s">
        <v>693</v>
      </c>
      <c r="C108" s="301"/>
    </row>
    <row r="109" spans="1:3" ht="12" customHeight="1">
      <c r="A109" s="427" t="s">
        <v>569</v>
      </c>
      <c r="B109" s="12" t="s">
        <v>850</v>
      </c>
      <c r="C109" s="301"/>
    </row>
    <row r="110" spans="1:3" ht="12" customHeight="1">
      <c r="A110" s="427" t="s">
        <v>570</v>
      </c>
      <c r="B110" s="12" t="s">
        <v>647</v>
      </c>
      <c r="C110" s="300"/>
    </row>
    <row r="111" spans="1:3" ht="12" customHeight="1">
      <c r="A111" s="427" t="s">
        <v>571</v>
      </c>
      <c r="B111" s="12" t="s">
        <v>851</v>
      </c>
      <c r="C111" s="271"/>
    </row>
    <row r="112" spans="1:3" ht="12" customHeight="1">
      <c r="A112" s="427" t="s">
        <v>572</v>
      </c>
      <c r="B112" s="295" t="s">
        <v>696</v>
      </c>
      <c r="C112" s="271">
        <v>1200</v>
      </c>
    </row>
    <row r="113" spans="1:3" ht="12" customHeight="1">
      <c r="A113" s="427" t="s">
        <v>581</v>
      </c>
      <c r="B113" s="294" t="s">
        <v>88</v>
      </c>
      <c r="C113" s="271"/>
    </row>
    <row r="114" spans="1:3" ht="12" customHeight="1">
      <c r="A114" s="427" t="s">
        <v>583</v>
      </c>
      <c r="B114" s="405" t="s">
        <v>856</v>
      </c>
      <c r="C114" s="271"/>
    </row>
    <row r="115" spans="1:3" ht="12" customHeight="1">
      <c r="A115" s="427" t="s">
        <v>648</v>
      </c>
      <c r="B115" s="142" t="s">
        <v>839</v>
      </c>
      <c r="C115" s="271"/>
    </row>
    <row r="116" spans="1:3" ht="12" customHeight="1">
      <c r="A116" s="427" t="s">
        <v>649</v>
      </c>
      <c r="B116" s="142" t="s">
        <v>855</v>
      </c>
      <c r="C116" s="271"/>
    </row>
    <row r="117" spans="1:3" ht="12" customHeight="1">
      <c r="A117" s="427" t="s">
        <v>650</v>
      </c>
      <c r="B117" s="142" t="s">
        <v>854</v>
      </c>
      <c r="C117" s="271"/>
    </row>
    <row r="118" spans="1:3" ht="12" customHeight="1">
      <c r="A118" s="427" t="s">
        <v>847</v>
      </c>
      <c r="B118" s="142" t="s">
        <v>842</v>
      </c>
      <c r="C118" s="271"/>
    </row>
    <row r="119" spans="1:3" ht="12" customHeight="1">
      <c r="A119" s="427" t="s">
        <v>848</v>
      </c>
      <c r="B119" s="142" t="s">
        <v>853</v>
      </c>
      <c r="C119" s="271"/>
    </row>
    <row r="120" spans="1:3" ht="12" customHeight="1" thickBot="1">
      <c r="A120" s="437" t="s">
        <v>849</v>
      </c>
      <c r="B120" s="142" t="s">
        <v>852</v>
      </c>
      <c r="C120" s="272">
        <v>1200</v>
      </c>
    </row>
    <row r="121" spans="1:3" ht="12" customHeight="1" thickBot="1">
      <c r="A121" s="32" t="s">
        <v>479</v>
      </c>
      <c r="B121" s="124" t="s">
        <v>857</v>
      </c>
      <c r="C121" s="298">
        <f>+C122+C123</f>
        <v>0</v>
      </c>
    </row>
    <row r="122" spans="1:3" ht="12" customHeight="1">
      <c r="A122" s="427" t="s">
        <v>551</v>
      </c>
      <c r="B122" s="9" t="s">
        <v>519</v>
      </c>
      <c r="C122" s="301"/>
    </row>
    <row r="123" spans="1:3" ht="12" customHeight="1" thickBot="1">
      <c r="A123" s="429" t="s">
        <v>552</v>
      </c>
      <c r="B123" s="12" t="s">
        <v>520</v>
      </c>
      <c r="C123" s="302"/>
    </row>
    <row r="124" spans="1:3" ht="12" customHeight="1" thickBot="1">
      <c r="A124" s="32" t="s">
        <v>480</v>
      </c>
      <c r="B124" s="124" t="s">
        <v>858</v>
      </c>
      <c r="C124" s="298">
        <f>+C91+C107+C121</f>
        <v>4650</v>
      </c>
    </row>
    <row r="125" spans="1:3" ht="12" customHeight="1" thickBot="1">
      <c r="A125" s="32" t="s">
        <v>481</v>
      </c>
      <c r="B125" s="124" t="s">
        <v>859</v>
      </c>
      <c r="C125" s="298">
        <f>+C126+C127+C128</f>
        <v>0</v>
      </c>
    </row>
    <row r="126" spans="1:3" s="98" customFormat="1" ht="12" customHeight="1">
      <c r="A126" s="427" t="s">
        <v>555</v>
      </c>
      <c r="B126" s="9" t="s">
        <v>860</v>
      </c>
      <c r="C126" s="271"/>
    </row>
    <row r="127" spans="1:3" ht="12" customHeight="1">
      <c r="A127" s="427" t="s">
        <v>556</v>
      </c>
      <c r="B127" s="9" t="s">
        <v>861</v>
      </c>
      <c r="C127" s="271"/>
    </row>
    <row r="128" spans="1:3" ht="12" customHeight="1" thickBot="1">
      <c r="A128" s="437" t="s">
        <v>557</v>
      </c>
      <c r="B128" s="7" t="s">
        <v>862</v>
      </c>
      <c r="C128" s="271"/>
    </row>
    <row r="129" spans="1:3" ht="12" customHeight="1" thickBot="1">
      <c r="A129" s="32" t="s">
        <v>482</v>
      </c>
      <c r="B129" s="124" t="s">
        <v>29</v>
      </c>
      <c r="C129" s="298">
        <f>+C130+C131+C132+C133</f>
        <v>0</v>
      </c>
    </row>
    <row r="130" spans="1:3" ht="12" customHeight="1">
      <c r="A130" s="427" t="s">
        <v>558</v>
      </c>
      <c r="B130" s="9" t="s">
        <v>863</v>
      </c>
      <c r="C130" s="271"/>
    </row>
    <row r="131" spans="1:3" ht="12" customHeight="1">
      <c r="A131" s="427" t="s">
        <v>559</v>
      </c>
      <c r="B131" s="9" t="s">
        <v>864</v>
      </c>
      <c r="C131" s="271"/>
    </row>
    <row r="132" spans="1:3" ht="12" customHeight="1">
      <c r="A132" s="427" t="s">
        <v>767</v>
      </c>
      <c r="B132" s="9" t="s">
        <v>865</v>
      </c>
      <c r="C132" s="271"/>
    </row>
    <row r="133" spans="1:3" s="98" customFormat="1" ht="12" customHeight="1" thickBot="1">
      <c r="A133" s="437" t="s">
        <v>768</v>
      </c>
      <c r="B133" s="7" t="s">
        <v>866</v>
      </c>
      <c r="C133" s="271"/>
    </row>
    <row r="134" spans="1:11" ht="12" customHeight="1" thickBot="1">
      <c r="A134" s="32" t="s">
        <v>483</v>
      </c>
      <c r="B134" s="124" t="s">
        <v>867</v>
      </c>
      <c r="C134" s="304">
        <f>+C135+C136+C137+C138</f>
        <v>0</v>
      </c>
      <c r="K134" s="254"/>
    </row>
    <row r="135" spans="1:3" ht="12.75">
      <c r="A135" s="427" t="s">
        <v>560</v>
      </c>
      <c r="B135" s="9" t="s">
        <v>868</v>
      </c>
      <c r="C135" s="271"/>
    </row>
    <row r="136" spans="1:3" ht="12" customHeight="1">
      <c r="A136" s="427" t="s">
        <v>561</v>
      </c>
      <c r="B136" s="9" t="s">
        <v>878</v>
      </c>
      <c r="C136" s="271"/>
    </row>
    <row r="137" spans="1:3" s="98" customFormat="1" ht="12" customHeight="1">
      <c r="A137" s="427" t="s">
        <v>779</v>
      </c>
      <c r="B137" s="9" t="s">
        <v>869</v>
      </c>
      <c r="C137" s="271"/>
    </row>
    <row r="138" spans="1:3" s="98" customFormat="1" ht="12" customHeight="1" thickBot="1">
      <c r="A138" s="437" t="s">
        <v>780</v>
      </c>
      <c r="B138" s="7" t="s">
        <v>870</v>
      </c>
      <c r="C138" s="271"/>
    </row>
    <row r="139" spans="1:3" s="98" customFormat="1" ht="12" customHeight="1" thickBot="1">
      <c r="A139" s="32" t="s">
        <v>484</v>
      </c>
      <c r="B139" s="124" t="s">
        <v>871</v>
      </c>
      <c r="C139" s="307">
        <f>+C140+C141+C142+C143</f>
        <v>0</v>
      </c>
    </row>
    <row r="140" spans="1:3" s="98" customFormat="1" ht="12" customHeight="1">
      <c r="A140" s="427" t="s">
        <v>641</v>
      </c>
      <c r="B140" s="9" t="s">
        <v>872</v>
      </c>
      <c r="C140" s="271"/>
    </row>
    <row r="141" spans="1:3" s="98" customFormat="1" ht="12" customHeight="1">
      <c r="A141" s="427" t="s">
        <v>642</v>
      </c>
      <c r="B141" s="9" t="s">
        <v>873</v>
      </c>
      <c r="C141" s="271"/>
    </row>
    <row r="142" spans="1:3" s="98" customFormat="1" ht="12" customHeight="1">
      <c r="A142" s="427" t="s">
        <v>695</v>
      </c>
      <c r="B142" s="9" t="s">
        <v>874</v>
      </c>
      <c r="C142" s="271"/>
    </row>
    <row r="143" spans="1:3" ht="12.75" customHeight="1" thickBot="1">
      <c r="A143" s="427" t="s">
        <v>782</v>
      </c>
      <c r="B143" s="9" t="s">
        <v>875</v>
      </c>
      <c r="C143" s="271"/>
    </row>
    <row r="144" spans="1:3" ht="12" customHeight="1" thickBot="1">
      <c r="A144" s="32" t="s">
        <v>485</v>
      </c>
      <c r="B144" s="124" t="s">
        <v>876</v>
      </c>
      <c r="C144" s="421">
        <f>+C125+C129+C134+C139</f>
        <v>0</v>
      </c>
    </row>
    <row r="145" spans="1:3" ht="15" customHeight="1" thickBot="1">
      <c r="A145" s="439" t="s">
        <v>486</v>
      </c>
      <c r="B145" s="381" t="s">
        <v>877</v>
      </c>
      <c r="C145" s="421">
        <f>+C124+C144</f>
        <v>4650</v>
      </c>
    </row>
    <row r="146" spans="1:3" ht="13.5" thickBot="1">
      <c r="A146" s="389"/>
      <c r="B146" s="390"/>
      <c r="C146" s="391"/>
    </row>
    <row r="147" spans="1:3" ht="15" customHeight="1" thickBot="1">
      <c r="A147" s="251" t="s">
        <v>666</v>
      </c>
      <c r="B147" s="252"/>
      <c r="C147" s="121"/>
    </row>
    <row r="148" spans="1:3" ht="14.25" customHeight="1" thickBot="1">
      <c r="A148" s="251" t="s">
        <v>667</v>
      </c>
      <c r="B148" s="252"/>
      <c r="C148" s="12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27" sqref="E27"/>
    </sheetView>
  </sheetViews>
  <sheetFormatPr defaultColWidth="9.00390625" defaultRowHeight="12.75"/>
  <cols>
    <col min="1" max="1" width="19.50390625" style="392" customWidth="1"/>
    <col min="2" max="2" width="72.00390625" style="393" customWidth="1"/>
    <col min="3" max="3" width="25.00390625" style="394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61</v>
      </c>
    </row>
    <row r="2" spans="1:3" s="94" customFormat="1" ht="21" customHeight="1">
      <c r="A2" s="399" t="s">
        <v>524</v>
      </c>
      <c r="B2" s="359" t="s">
        <v>689</v>
      </c>
      <c r="C2" s="361" t="s">
        <v>511</v>
      </c>
    </row>
    <row r="3" spans="1:3" s="94" customFormat="1" ht="16.5" thickBot="1">
      <c r="A3" s="231" t="s">
        <v>663</v>
      </c>
      <c r="B3" s="360" t="s">
        <v>91</v>
      </c>
      <c r="C3" s="362">
        <v>4</v>
      </c>
    </row>
    <row r="4" spans="1:3" s="95" customFormat="1" ht="15.75" customHeight="1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363" t="s">
        <v>514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515</v>
      </c>
      <c r="C7" s="364"/>
    </row>
    <row r="8" spans="1:3" s="59" customFormat="1" ht="12" customHeight="1" thickBot="1">
      <c r="A8" s="32" t="s">
        <v>477</v>
      </c>
      <c r="B8" s="21" t="s">
        <v>723</v>
      </c>
      <c r="C8" s="298">
        <f>+C9+C10+C11+C12+C13+C14</f>
        <v>99661</v>
      </c>
    </row>
    <row r="9" spans="1:3" s="96" customFormat="1" ht="12" customHeight="1">
      <c r="A9" s="427" t="s">
        <v>562</v>
      </c>
      <c r="B9" s="409" t="s">
        <v>724</v>
      </c>
      <c r="C9" s="301">
        <f>'5. tájékoztató '!I7</f>
        <v>99661</v>
      </c>
    </row>
    <row r="10" spans="1:3" s="97" customFormat="1" ht="12" customHeight="1">
      <c r="A10" s="428" t="s">
        <v>563</v>
      </c>
      <c r="B10" s="410" t="s">
        <v>725</v>
      </c>
      <c r="C10" s="300"/>
    </row>
    <row r="11" spans="1:3" s="97" customFormat="1" ht="12" customHeight="1">
      <c r="A11" s="428" t="s">
        <v>564</v>
      </c>
      <c r="B11" s="410" t="s">
        <v>726</v>
      </c>
      <c r="C11" s="300"/>
    </row>
    <row r="12" spans="1:3" s="97" customFormat="1" ht="12" customHeight="1">
      <c r="A12" s="428" t="s">
        <v>565</v>
      </c>
      <c r="B12" s="410" t="s">
        <v>727</v>
      </c>
      <c r="C12" s="300"/>
    </row>
    <row r="13" spans="1:3" s="97" customFormat="1" ht="12" customHeight="1">
      <c r="A13" s="428" t="s">
        <v>608</v>
      </c>
      <c r="B13" s="410" t="s">
        <v>728</v>
      </c>
      <c r="C13" s="851"/>
    </row>
    <row r="14" spans="1:3" s="96" customFormat="1" ht="12" customHeight="1" thickBot="1">
      <c r="A14" s="429" t="s">
        <v>566</v>
      </c>
      <c r="B14" s="411" t="s">
        <v>729</v>
      </c>
      <c r="C14" s="852"/>
    </row>
    <row r="15" spans="1:3" s="96" customFormat="1" ht="12" customHeight="1" thickBot="1">
      <c r="A15" s="32" t="s">
        <v>478</v>
      </c>
      <c r="B15" s="293" t="s">
        <v>730</v>
      </c>
      <c r="C15" s="298">
        <f>+C16+C17+C18+C19+C20</f>
        <v>0</v>
      </c>
    </row>
    <row r="16" spans="1:3" s="96" customFormat="1" ht="12" customHeight="1">
      <c r="A16" s="427" t="s">
        <v>568</v>
      </c>
      <c r="B16" s="409" t="s">
        <v>731</v>
      </c>
      <c r="C16" s="301"/>
    </row>
    <row r="17" spans="1:3" s="96" customFormat="1" ht="12" customHeight="1">
      <c r="A17" s="428" t="s">
        <v>569</v>
      </c>
      <c r="B17" s="410" t="s">
        <v>732</v>
      </c>
      <c r="C17" s="300"/>
    </row>
    <row r="18" spans="1:3" s="96" customFormat="1" ht="12" customHeight="1">
      <c r="A18" s="428" t="s">
        <v>570</v>
      </c>
      <c r="B18" s="410" t="s">
        <v>82</v>
      </c>
      <c r="C18" s="300"/>
    </row>
    <row r="19" spans="1:3" s="96" customFormat="1" ht="12" customHeight="1">
      <c r="A19" s="428" t="s">
        <v>571</v>
      </c>
      <c r="B19" s="410" t="s">
        <v>83</v>
      </c>
      <c r="C19" s="300"/>
    </row>
    <row r="20" spans="1:3" s="96" customFormat="1" ht="12" customHeight="1">
      <c r="A20" s="428" t="s">
        <v>572</v>
      </c>
      <c r="B20" s="410" t="s">
        <v>733</v>
      </c>
      <c r="C20" s="300"/>
    </row>
    <row r="21" spans="1:3" s="97" customFormat="1" ht="12" customHeight="1" thickBot="1">
      <c r="A21" s="429" t="s">
        <v>581</v>
      </c>
      <c r="B21" s="411" t="s">
        <v>734</v>
      </c>
      <c r="C21" s="302"/>
    </row>
    <row r="22" spans="1:3" s="97" customFormat="1" ht="12" customHeight="1" thickBot="1">
      <c r="A22" s="32" t="s">
        <v>479</v>
      </c>
      <c r="B22" s="21" t="s">
        <v>735</v>
      </c>
      <c r="C22" s="298">
        <f>+C23+C24+C25+C26+C27</f>
        <v>0</v>
      </c>
    </row>
    <row r="23" spans="1:3" s="97" customFormat="1" ht="12" customHeight="1">
      <c r="A23" s="427" t="s">
        <v>551</v>
      </c>
      <c r="B23" s="409" t="s">
        <v>736</v>
      </c>
      <c r="C23" s="301"/>
    </row>
    <row r="24" spans="1:3" s="96" customFormat="1" ht="12" customHeight="1">
      <c r="A24" s="428" t="s">
        <v>552</v>
      </c>
      <c r="B24" s="410" t="s">
        <v>737</v>
      </c>
      <c r="C24" s="300"/>
    </row>
    <row r="25" spans="1:3" s="97" customFormat="1" ht="12" customHeight="1">
      <c r="A25" s="428" t="s">
        <v>553</v>
      </c>
      <c r="B25" s="410" t="s">
        <v>84</v>
      </c>
      <c r="C25" s="300"/>
    </row>
    <row r="26" spans="1:3" s="97" customFormat="1" ht="12" customHeight="1">
      <c r="A26" s="428" t="s">
        <v>554</v>
      </c>
      <c r="B26" s="410" t="s">
        <v>85</v>
      </c>
      <c r="C26" s="300"/>
    </row>
    <row r="27" spans="1:3" s="97" customFormat="1" ht="12" customHeight="1">
      <c r="A27" s="428" t="s">
        <v>631</v>
      </c>
      <c r="B27" s="410" t="s">
        <v>738</v>
      </c>
      <c r="C27" s="300"/>
    </row>
    <row r="28" spans="1:3" s="97" customFormat="1" ht="12" customHeight="1" thickBot="1">
      <c r="A28" s="429" t="s">
        <v>632</v>
      </c>
      <c r="B28" s="411" t="s">
        <v>739</v>
      </c>
      <c r="C28" s="302"/>
    </row>
    <row r="29" spans="1:3" s="97" customFormat="1" ht="12" customHeight="1" thickBot="1">
      <c r="A29" s="32" t="s">
        <v>633</v>
      </c>
      <c r="B29" s="21" t="s">
        <v>740</v>
      </c>
      <c r="C29" s="304">
        <f>+C30+C33+C34+C35</f>
        <v>0</v>
      </c>
    </row>
    <row r="30" spans="1:3" s="97" customFormat="1" ht="12" customHeight="1">
      <c r="A30" s="427" t="s">
        <v>741</v>
      </c>
      <c r="B30" s="409" t="s">
        <v>747</v>
      </c>
      <c r="C30" s="404">
        <f>+C31+C32</f>
        <v>0</v>
      </c>
    </row>
    <row r="31" spans="1:3" s="97" customFormat="1" ht="12" customHeight="1">
      <c r="A31" s="428" t="s">
        <v>742</v>
      </c>
      <c r="B31" s="410" t="s">
        <v>748</v>
      </c>
      <c r="C31" s="300"/>
    </row>
    <row r="32" spans="1:3" s="97" customFormat="1" ht="12" customHeight="1">
      <c r="A32" s="428" t="s">
        <v>743</v>
      </c>
      <c r="B32" s="410" t="s">
        <v>749</v>
      </c>
      <c r="C32" s="300"/>
    </row>
    <row r="33" spans="1:3" s="97" customFormat="1" ht="12" customHeight="1">
      <c r="A33" s="428" t="s">
        <v>744</v>
      </c>
      <c r="B33" s="410" t="s">
        <v>750</v>
      </c>
      <c r="C33" s="300"/>
    </row>
    <row r="34" spans="1:3" s="97" customFormat="1" ht="12" customHeight="1">
      <c r="A34" s="428" t="s">
        <v>745</v>
      </c>
      <c r="B34" s="410" t="s">
        <v>751</v>
      </c>
      <c r="C34" s="300"/>
    </row>
    <row r="35" spans="1:3" s="97" customFormat="1" ht="12" customHeight="1" thickBot="1">
      <c r="A35" s="429" t="s">
        <v>746</v>
      </c>
      <c r="B35" s="411" t="s">
        <v>752</v>
      </c>
      <c r="C35" s="302"/>
    </row>
    <row r="36" spans="1:3" s="97" customFormat="1" ht="12" customHeight="1" thickBot="1">
      <c r="A36" s="32" t="s">
        <v>481</v>
      </c>
      <c r="B36" s="21" t="s">
        <v>753</v>
      </c>
      <c r="C36" s="298">
        <f>SUM(C37:C46)</f>
        <v>0</v>
      </c>
    </row>
    <row r="37" spans="1:3" s="97" customFormat="1" ht="12" customHeight="1">
      <c r="A37" s="427" t="s">
        <v>555</v>
      </c>
      <c r="B37" s="409" t="s">
        <v>756</v>
      </c>
      <c r="C37" s="301"/>
    </row>
    <row r="38" spans="1:3" s="97" customFormat="1" ht="12" customHeight="1">
      <c r="A38" s="428" t="s">
        <v>556</v>
      </c>
      <c r="B38" s="410" t="s">
        <v>757</v>
      </c>
      <c r="C38" s="300"/>
    </row>
    <row r="39" spans="1:3" s="97" customFormat="1" ht="12" customHeight="1">
      <c r="A39" s="428" t="s">
        <v>557</v>
      </c>
      <c r="B39" s="410" t="s">
        <v>758</v>
      </c>
      <c r="C39" s="300"/>
    </row>
    <row r="40" spans="1:3" s="97" customFormat="1" ht="12" customHeight="1">
      <c r="A40" s="428" t="s">
        <v>635</v>
      </c>
      <c r="B40" s="410" t="s">
        <v>759</v>
      </c>
      <c r="C40" s="300"/>
    </row>
    <row r="41" spans="1:3" s="97" customFormat="1" ht="12" customHeight="1">
      <c r="A41" s="428" t="s">
        <v>636</v>
      </c>
      <c r="B41" s="410" t="s">
        <v>760</v>
      </c>
      <c r="C41" s="300"/>
    </row>
    <row r="42" spans="1:3" s="97" customFormat="1" ht="12" customHeight="1">
      <c r="A42" s="428" t="s">
        <v>637</v>
      </c>
      <c r="B42" s="410" t="s">
        <v>761</v>
      </c>
      <c r="C42" s="300"/>
    </row>
    <row r="43" spans="1:3" s="97" customFormat="1" ht="12" customHeight="1">
      <c r="A43" s="428" t="s">
        <v>638</v>
      </c>
      <c r="B43" s="410" t="s">
        <v>762</v>
      </c>
      <c r="C43" s="300"/>
    </row>
    <row r="44" spans="1:3" s="97" customFormat="1" ht="12" customHeight="1">
      <c r="A44" s="428" t="s">
        <v>639</v>
      </c>
      <c r="B44" s="410" t="s">
        <v>763</v>
      </c>
      <c r="C44" s="300"/>
    </row>
    <row r="45" spans="1:3" s="97" customFormat="1" ht="12" customHeight="1">
      <c r="A45" s="428" t="s">
        <v>754</v>
      </c>
      <c r="B45" s="410" t="s">
        <v>764</v>
      </c>
      <c r="C45" s="303"/>
    </row>
    <row r="46" spans="1:3" s="97" customFormat="1" ht="12" customHeight="1" thickBot="1">
      <c r="A46" s="429" t="s">
        <v>755</v>
      </c>
      <c r="B46" s="411" t="s">
        <v>765</v>
      </c>
      <c r="C46" s="398"/>
    </row>
    <row r="47" spans="1:3" s="97" customFormat="1" ht="12" customHeight="1" thickBot="1">
      <c r="A47" s="32" t="s">
        <v>482</v>
      </c>
      <c r="B47" s="21" t="s">
        <v>766</v>
      </c>
      <c r="C47" s="298">
        <f>SUM(C48:C52)</f>
        <v>0</v>
      </c>
    </row>
    <row r="48" spans="1:3" s="97" customFormat="1" ht="12" customHeight="1">
      <c r="A48" s="427" t="s">
        <v>558</v>
      </c>
      <c r="B48" s="409" t="s">
        <v>770</v>
      </c>
      <c r="C48" s="453"/>
    </row>
    <row r="49" spans="1:3" s="97" customFormat="1" ht="12" customHeight="1">
      <c r="A49" s="428" t="s">
        <v>559</v>
      </c>
      <c r="B49" s="410" t="s">
        <v>771</v>
      </c>
      <c r="C49" s="303"/>
    </row>
    <row r="50" spans="1:3" s="97" customFormat="1" ht="12" customHeight="1">
      <c r="A50" s="428" t="s">
        <v>767</v>
      </c>
      <c r="B50" s="410" t="s">
        <v>772</v>
      </c>
      <c r="C50" s="303"/>
    </row>
    <row r="51" spans="1:3" s="97" customFormat="1" ht="12" customHeight="1">
      <c r="A51" s="428" t="s">
        <v>768</v>
      </c>
      <c r="B51" s="410" t="s">
        <v>773</v>
      </c>
      <c r="C51" s="303"/>
    </row>
    <row r="52" spans="1:3" s="97" customFormat="1" ht="12" customHeight="1" thickBot="1">
      <c r="A52" s="429" t="s">
        <v>769</v>
      </c>
      <c r="B52" s="411" t="s">
        <v>774</v>
      </c>
      <c r="C52" s="398"/>
    </row>
    <row r="53" spans="1:3" s="97" customFormat="1" ht="12" customHeight="1" thickBot="1">
      <c r="A53" s="32" t="s">
        <v>640</v>
      </c>
      <c r="B53" s="21" t="s">
        <v>775</v>
      </c>
      <c r="C53" s="298">
        <f>SUM(C54:C56)</f>
        <v>0</v>
      </c>
    </row>
    <row r="54" spans="1:3" s="97" customFormat="1" ht="12" customHeight="1">
      <c r="A54" s="427" t="s">
        <v>560</v>
      </c>
      <c r="B54" s="409" t="s">
        <v>776</v>
      </c>
      <c r="C54" s="301"/>
    </row>
    <row r="55" spans="1:3" s="97" customFormat="1" ht="12" customHeight="1">
      <c r="A55" s="428" t="s">
        <v>561</v>
      </c>
      <c r="B55" s="410" t="s">
        <v>86</v>
      </c>
      <c r="C55" s="300"/>
    </row>
    <row r="56" spans="1:3" s="97" customFormat="1" ht="12" customHeight="1">
      <c r="A56" s="428" t="s">
        <v>779</v>
      </c>
      <c r="B56" s="410" t="s">
        <v>777</v>
      </c>
      <c r="C56" s="300"/>
    </row>
    <row r="57" spans="1:3" s="97" customFormat="1" ht="12" customHeight="1" thickBot="1">
      <c r="A57" s="429" t="s">
        <v>780</v>
      </c>
      <c r="B57" s="411" t="s">
        <v>778</v>
      </c>
      <c r="C57" s="302"/>
    </row>
    <row r="58" spans="1:3" s="97" customFormat="1" ht="12" customHeight="1" thickBot="1">
      <c r="A58" s="32" t="s">
        <v>484</v>
      </c>
      <c r="B58" s="293" t="s">
        <v>781</v>
      </c>
      <c r="C58" s="298">
        <f>SUM(C59:C61)</f>
        <v>0</v>
      </c>
    </row>
    <row r="59" spans="1:3" s="97" customFormat="1" ht="12" customHeight="1">
      <c r="A59" s="427" t="s">
        <v>641</v>
      </c>
      <c r="B59" s="409" t="s">
        <v>783</v>
      </c>
      <c r="C59" s="303"/>
    </row>
    <row r="60" spans="1:3" s="97" customFormat="1" ht="12" customHeight="1">
      <c r="A60" s="428" t="s">
        <v>642</v>
      </c>
      <c r="B60" s="410" t="s">
        <v>87</v>
      </c>
      <c r="C60" s="303"/>
    </row>
    <row r="61" spans="1:3" s="97" customFormat="1" ht="12" customHeight="1">
      <c r="A61" s="428" t="s">
        <v>695</v>
      </c>
      <c r="B61" s="410" t="s">
        <v>784</v>
      </c>
      <c r="C61" s="303"/>
    </row>
    <row r="62" spans="1:3" s="97" customFormat="1" ht="12" customHeight="1" thickBot="1">
      <c r="A62" s="429" t="s">
        <v>782</v>
      </c>
      <c r="B62" s="411" t="s">
        <v>785</v>
      </c>
      <c r="C62" s="303"/>
    </row>
    <row r="63" spans="1:3" s="97" customFormat="1" ht="12" customHeight="1" thickBot="1">
      <c r="A63" s="32" t="s">
        <v>485</v>
      </c>
      <c r="B63" s="21" t="s">
        <v>786</v>
      </c>
      <c r="C63" s="304">
        <f>+C8+C15+C22+C29+C36+C47+C53+C58</f>
        <v>99661</v>
      </c>
    </row>
    <row r="64" spans="1:3" s="97" customFormat="1" ht="12" customHeight="1" thickBot="1">
      <c r="A64" s="430" t="s">
        <v>30</v>
      </c>
      <c r="B64" s="293" t="s">
        <v>788</v>
      </c>
      <c r="C64" s="298">
        <f>SUM(C65:C67)</f>
        <v>0</v>
      </c>
    </row>
    <row r="65" spans="1:3" s="97" customFormat="1" ht="12" customHeight="1">
      <c r="A65" s="427" t="s">
        <v>821</v>
      </c>
      <c r="B65" s="409" t="s">
        <v>789</v>
      </c>
      <c r="C65" s="303"/>
    </row>
    <row r="66" spans="1:3" s="97" customFormat="1" ht="12" customHeight="1">
      <c r="A66" s="428" t="s">
        <v>830</v>
      </c>
      <c r="B66" s="410" t="s">
        <v>790</v>
      </c>
      <c r="C66" s="303"/>
    </row>
    <row r="67" spans="1:3" s="97" customFormat="1" ht="12" customHeight="1" thickBot="1">
      <c r="A67" s="429" t="s">
        <v>831</v>
      </c>
      <c r="B67" s="413" t="s">
        <v>791</v>
      </c>
      <c r="C67" s="303"/>
    </row>
    <row r="68" spans="1:3" s="97" customFormat="1" ht="12" customHeight="1" thickBot="1">
      <c r="A68" s="430" t="s">
        <v>792</v>
      </c>
      <c r="B68" s="293" t="s">
        <v>793</v>
      </c>
      <c r="C68" s="298">
        <f>SUM(C69:C72)</f>
        <v>0</v>
      </c>
    </row>
    <row r="69" spans="1:3" s="97" customFormat="1" ht="12" customHeight="1">
      <c r="A69" s="427" t="s">
        <v>609</v>
      </c>
      <c r="B69" s="409" t="s">
        <v>794</v>
      </c>
      <c r="C69" s="303"/>
    </row>
    <row r="70" spans="1:3" s="97" customFormat="1" ht="12" customHeight="1">
      <c r="A70" s="428" t="s">
        <v>610</v>
      </c>
      <c r="B70" s="410" t="s">
        <v>795</v>
      </c>
      <c r="C70" s="303"/>
    </row>
    <row r="71" spans="1:3" s="97" customFormat="1" ht="12" customHeight="1">
      <c r="A71" s="428" t="s">
        <v>822</v>
      </c>
      <c r="B71" s="410" t="s">
        <v>796</v>
      </c>
      <c r="C71" s="303"/>
    </row>
    <row r="72" spans="1:3" s="97" customFormat="1" ht="12" customHeight="1" thickBot="1">
      <c r="A72" s="429" t="s">
        <v>823</v>
      </c>
      <c r="B72" s="411" t="s">
        <v>797</v>
      </c>
      <c r="C72" s="303"/>
    </row>
    <row r="73" spans="1:3" s="97" customFormat="1" ht="12" customHeight="1" thickBot="1">
      <c r="A73" s="430" t="s">
        <v>798</v>
      </c>
      <c r="B73" s="293" t="s">
        <v>799</v>
      </c>
      <c r="C73" s="298">
        <f>SUM(C74:C75)</f>
        <v>0</v>
      </c>
    </row>
    <row r="74" spans="1:3" s="97" customFormat="1" ht="12" customHeight="1">
      <c r="A74" s="427" t="s">
        <v>824</v>
      </c>
      <c r="B74" s="409" t="s">
        <v>800</v>
      </c>
      <c r="C74" s="303"/>
    </row>
    <row r="75" spans="1:3" s="97" customFormat="1" ht="12" customHeight="1" thickBot="1">
      <c r="A75" s="429" t="s">
        <v>825</v>
      </c>
      <c r="B75" s="411" t="s">
        <v>801</v>
      </c>
      <c r="C75" s="303"/>
    </row>
    <row r="76" spans="1:3" s="96" customFormat="1" ht="12" customHeight="1" thickBot="1">
      <c r="A76" s="430" t="s">
        <v>802</v>
      </c>
      <c r="B76" s="293" t="s">
        <v>803</v>
      </c>
      <c r="C76" s="298">
        <f>SUM(C77:C79)</f>
        <v>0</v>
      </c>
    </row>
    <row r="77" spans="1:3" s="97" customFormat="1" ht="12" customHeight="1">
      <c r="A77" s="427" t="s">
        <v>826</v>
      </c>
      <c r="B77" s="409" t="s">
        <v>804</v>
      </c>
      <c r="C77" s="303"/>
    </row>
    <row r="78" spans="1:3" s="97" customFormat="1" ht="12" customHeight="1">
      <c r="A78" s="428" t="s">
        <v>827</v>
      </c>
      <c r="B78" s="410" t="s">
        <v>805</v>
      </c>
      <c r="C78" s="303"/>
    </row>
    <row r="79" spans="1:3" s="97" customFormat="1" ht="12" customHeight="1" thickBot="1">
      <c r="A79" s="429" t="s">
        <v>828</v>
      </c>
      <c r="B79" s="411" t="s">
        <v>806</v>
      </c>
      <c r="C79" s="303"/>
    </row>
    <row r="80" spans="1:3" s="97" customFormat="1" ht="12" customHeight="1" thickBot="1">
      <c r="A80" s="430" t="s">
        <v>807</v>
      </c>
      <c r="B80" s="293" t="s">
        <v>829</v>
      </c>
      <c r="C80" s="298">
        <f>SUM(C81:C84)</f>
        <v>0</v>
      </c>
    </row>
    <row r="81" spans="1:3" s="97" customFormat="1" ht="12" customHeight="1">
      <c r="A81" s="431" t="s">
        <v>808</v>
      </c>
      <c r="B81" s="409" t="s">
        <v>809</v>
      </c>
      <c r="C81" s="303"/>
    </row>
    <row r="82" spans="1:3" s="97" customFormat="1" ht="12" customHeight="1">
      <c r="A82" s="432" t="s">
        <v>810</v>
      </c>
      <c r="B82" s="410" t="s">
        <v>811</v>
      </c>
      <c r="C82" s="303"/>
    </row>
    <row r="83" spans="1:3" s="97" customFormat="1" ht="12" customHeight="1">
      <c r="A83" s="432" t="s">
        <v>812</v>
      </c>
      <c r="B83" s="410" t="s">
        <v>813</v>
      </c>
      <c r="C83" s="303"/>
    </row>
    <row r="84" spans="1:3" s="96" customFormat="1" ht="12" customHeight="1" thickBot="1">
      <c r="A84" s="433" t="s">
        <v>814</v>
      </c>
      <c r="B84" s="411" t="s">
        <v>815</v>
      </c>
      <c r="C84" s="303"/>
    </row>
    <row r="85" spans="1:3" s="96" customFormat="1" ht="12" customHeight="1" thickBot="1">
      <c r="A85" s="430" t="s">
        <v>816</v>
      </c>
      <c r="B85" s="293" t="s">
        <v>817</v>
      </c>
      <c r="C85" s="454"/>
    </row>
    <row r="86" spans="1:3" s="96" customFormat="1" ht="12" customHeight="1" thickBot="1">
      <c r="A86" s="430" t="s">
        <v>818</v>
      </c>
      <c r="B86" s="417" t="s">
        <v>819</v>
      </c>
      <c r="C86" s="304">
        <f>+C64+C68+C73+C76+C80+C85</f>
        <v>0</v>
      </c>
    </row>
    <row r="87" spans="1:3" s="96" customFormat="1" ht="12" customHeight="1" thickBot="1">
      <c r="A87" s="434" t="s">
        <v>832</v>
      </c>
      <c r="B87" s="419" t="s">
        <v>75</v>
      </c>
      <c r="C87" s="304">
        <f>+C63+C86</f>
        <v>99661</v>
      </c>
    </row>
    <row r="88" spans="1:3" s="97" customFormat="1" ht="15" customHeight="1">
      <c r="A88" s="242"/>
      <c r="B88" s="243"/>
      <c r="C88" s="369"/>
    </row>
    <row r="89" spans="1:3" ht="13.5" thickBot="1">
      <c r="A89" s="435"/>
      <c r="B89" s="245"/>
      <c r="C89" s="370"/>
    </row>
    <row r="90" spans="1:3" s="59" customFormat="1" ht="16.5" customHeight="1" thickBot="1">
      <c r="A90" s="246"/>
      <c r="B90" s="247" t="s">
        <v>517</v>
      </c>
      <c r="C90" s="371"/>
    </row>
    <row r="91" spans="1:3" s="98" customFormat="1" ht="12" customHeight="1" thickBot="1">
      <c r="A91" s="401" t="s">
        <v>477</v>
      </c>
      <c r="B91" s="31" t="s">
        <v>835</v>
      </c>
      <c r="C91" s="297">
        <f>SUM(C92:C96)</f>
        <v>0</v>
      </c>
    </row>
    <row r="92" spans="1:3" ht="12" customHeight="1">
      <c r="A92" s="436" t="s">
        <v>562</v>
      </c>
      <c r="B92" s="10" t="s">
        <v>507</v>
      </c>
      <c r="C92" s="299"/>
    </row>
    <row r="93" spans="1:3" ht="12" customHeight="1">
      <c r="A93" s="428" t="s">
        <v>563</v>
      </c>
      <c r="B93" s="8" t="s">
        <v>643</v>
      </c>
      <c r="C93" s="300"/>
    </row>
    <row r="94" spans="1:3" ht="12" customHeight="1">
      <c r="A94" s="428" t="s">
        <v>564</v>
      </c>
      <c r="B94" s="8" t="s">
        <v>600</v>
      </c>
      <c r="C94" s="302"/>
    </row>
    <row r="95" spans="1:3" ht="12" customHeight="1">
      <c r="A95" s="428" t="s">
        <v>565</v>
      </c>
      <c r="B95" s="11" t="s">
        <v>644</v>
      </c>
      <c r="C95" s="302"/>
    </row>
    <row r="96" spans="1:3" ht="12" customHeight="1">
      <c r="A96" s="428" t="s">
        <v>576</v>
      </c>
      <c r="B96" s="19" t="s">
        <v>645</v>
      </c>
      <c r="C96" s="302"/>
    </row>
    <row r="97" spans="1:3" ht="12" customHeight="1">
      <c r="A97" s="428" t="s">
        <v>566</v>
      </c>
      <c r="B97" s="8" t="s">
        <v>836</v>
      </c>
      <c r="C97" s="302"/>
    </row>
    <row r="98" spans="1:3" ht="12" customHeight="1">
      <c r="A98" s="428" t="s">
        <v>567</v>
      </c>
      <c r="B98" s="141" t="s">
        <v>837</v>
      </c>
      <c r="C98" s="302"/>
    </row>
    <row r="99" spans="1:3" ht="12" customHeight="1">
      <c r="A99" s="428" t="s">
        <v>577</v>
      </c>
      <c r="B99" s="142" t="s">
        <v>838</v>
      </c>
      <c r="C99" s="302"/>
    </row>
    <row r="100" spans="1:3" ht="12" customHeight="1">
      <c r="A100" s="428" t="s">
        <v>578</v>
      </c>
      <c r="B100" s="142" t="s">
        <v>839</v>
      </c>
      <c r="C100" s="302"/>
    </row>
    <row r="101" spans="1:3" ht="12" customHeight="1">
      <c r="A101" s="428" t="s">
        <v>579</v>
      </c>
      <c r="B101" s="141" t="s">
        <v>161</v>
      </c>
      <c r="C101" s="302"/>
    </row>
    <row r="102" spans="1:3" ht="12" customHeight="1">
      <c r="A102" s="428" t="s">
        <v>580</v>
      </c>
      <c r="B102" s="141" t="s">
        <v>841</v>
      </c>
      <c r="C102" s="302"/>
    </row>
    <row r="103" spans="1:3" ht="12" customHeight="1">
      <c r="A103" s="428" t="s">
        <v>582</v>
      </c>
      <c r="B103" s="142" t="s">
        <v>842</v>
      </c>
      <c r="C103" s="302"/>
    </row>
    <row r="104" spans="1:3" ht="12" customHeight="1">
      <c r="A104" s="437" t="s">
        <v>646</v>
      </c>
      <c r="B104" s="143" t="s">
        <v>843</v>
      </c>
      <c r="C104" s="302"/>
    </row>
    <row r="105" spans="1:3" ht="12" customHeight="1">
      <c r="A105" s="428" t="s">
        <v>833</v>
      </c>
      <c r="B105" s="143" t="s">
        <v>844</v>
      </c>
      <c r="C105" s="302"/>
    </row>
    <row r="106" spans="1:3" ht="12" customHeight="1" thickBot="1">
      <c r="A106" s="438" t="s">
        <v>834</v>
      </c>
      <c r="B106" s="144" t="s">
        <v>845</v>
      </c>
      <c r="C106" s="306"/>
    </row>
    <row r="107" spans="1:3" ht="12" customHeight="1" thickBot="1">
      <c r="A107" s="32" t="s">
        <v>478</v>
      </c>
      <c r="B107" s="30" t="s">
        <v>846</v>
      </c>
      <c r="C107" s="298">
        <f>+C108+C110+C112</f>
        <v>0</v>
      </c>
    </row>
    <row r="108" spans="1:3" ht="12" customHeight="1">
      <c r="A108" s="427" t="s">
        <v>568</v>
      </c>
      <c r="B108" s="8" t="s">
        <v>693</v>
      </c>
      <c r="C108" s="301"/>
    </row>
    <row r="109" spans="1:3" ht="12" customHeight="1">
      <c r="A109" s="427" t="s">
        <v>569</v>
      </c>
      <c r="B109" s="12" t="s">
        <v>850</v>
      </c>
      <c r="C109" s="301"/>
    </row>
    <row r="110" spans="1:3" ht="12" customHeight="1">
      <c r="A110" s="427" t="s">
        <v>570</v>
      </c>
      <c r="B110" s="12" t="s">
        <v>647</v>
      </c>
      <c r="C110" s="300"/>
    </row>
    <row r="111" spans="1:3" ht="12" customHeight="1">
      <c r="A111" s="427" t="s">
        <v>571</v>
      </c>
      <c r="B111" s="12" t="s">
        <v>851</v>
      </c>
      <c r="C111" s="271"/>
    </row>
    <row r="112" spans="1:3" ht="12" customHeight="1">
      <c r="A112" s="427" t="s">
        <v>572</v>
      </c>
      <c r="B112" s="295" t="s">
        <v>696</v>
      </c>
      <c r="C112" s="271"/>
    </row>
    <row r="113" spans="1:3" ht="12" customHeight="1">
      <c r="A113" s="427" t="s">
        <v>581</v>
      </c>
      <c r="B113" s="294" t="s">
        <v>88</v>
      </c>
      <c r="C113" s="271"/>
    </row>
    <row r="114" spans="1:3" ht="12" customHeight="1">
      <c r="A114" s="427" t="s">
        <v>583</v>
      </c>
      <c r="B114" s="405" t="s">
        <v>856</v>
      </c>
      <c r="C114" s="271"/>
    </row>
    <row r="115" spans="1:3" ht="12" customHeight="1">
      <c r="A115" s="427" t="s">
        <v>648</v>
      </c>
      <c r="B115" s="142" t="s">
        <v>839</v>
      </c>
      <c r="C115" s="271"/>
    </row>
    <row r="116" spans="1:3" ht="12" customHeight="1">
      <c r="A116" s="427" t="s">
        <v>649</v>
      </c>
      <c r="B116" s="142" t="s">
        <v>855</v>
      </c>
      <c r="C116" s="271"/>
    </row>
    <row r="117" spans="1:3" ht="12" customHeight="1">
      <c r="A117" s="427" t="s">
        <v>650</v>
      </c>
      <c r="B117" s="142" t="s">
        <v>854</v>
      </c>
      <c r="C117" s="271"/>
    </row>
    <row r="118" spans="1:3" ht="12" customHeight="1">
      <c r="A118" s="427" t="s">
        <v>847</v>
      </c>
      <c r="B118" s="142" t="s">
        <v>842</v>
      </c>
      <c r="C118" s="271"/>
    </row>
    <row r="119" spans="1:3" ht="12" customHeight="1">
      <c r="A119" s="427" t="s">
        <v>848</v>
      </c>
      <c r="B119" s="142" t="s">
        <v>853</v>
      </c>
      <c r="C119" s="271"/>
    </row>
    <row r="120" spans="1:3" ht="12" customHeight="1" thickBot="1">
      <c r="A120" s="437" t="s">
        <v>849</v>
      </c>
      <c r="B120" s="142" t="s">
        <v>852</v>
      </c>
      <c r="C120" s="272"/>
    </row>
    <row r="121" spans="1:3" ht="12" customHeight="1" thickBot="1">
      <c r="A121" s="32" t="s">
        <v>479</v>
      </c>
      <c r="B121" s="124" t="s">
        <v>857</v>
      </c>
      <c r="C121" s="298">
        <f>+C122+C123</f>
        <v>0</v>
      </c>
    </row>
    <row r="122" spans="1:3" ht="12" customHeight="1">
      <c r="A122" s="427" t="s">
        <v>551</v>
      </c>
      <c r="B122" s="9" t="s">
        <v>519</v>
      </c>
      <c r="C122" s="301"/>
    </row>
    <row r="123" spans="1:3" ht="12" customHeight="1" thickBot="1">
      <c r="A123" s="429" t="s">
        <v>552</v>
      </c>
      <c r="B123" s="12" t="s">
        <v>520</v>
      </c>
      <c r="C123" s="302"/>
    </row>
    <row r="124" spans="1:3" ht="12" customHeight="1" thickBot="1">
      <c r="A124" s="32" t="s">
        <v>480</v>
      </c>
      <c r="B124" s="124" t="s">
        <v>858</v>
      </c>
      <c r="C124" s="298">
        <f>+C91+C107+C121</f>
        <v>0</v>
      </c>
    </row>
    <row r="125" spans="1:3" ht="12" customHeight="1" thickBot="1">
      <c r="A125" s="32" t="s">
        <v>481</v>
      </c>
      <c r="B125" s="124" t="s">
        <v>859</v>
      </c>
      <c r="C125" s="298">
        <f>+C126+C127+C128</f>
        <v>0</v>
      </c>
    </row>
    <row r="126" spans="1:3" s="98" customFormat="1" ht="12" customHeight="1">
      <c r="A126" s="427" t="s">
        <v>555</v>
      </c>
      <c r="B126" s="9" t="s">
        <v>860</v>
      </c>
      <c r="C126" s="271"/>
    </row>
    <row r="127" spans="1:3" ht="12" customHeight="1">
      <c r="A127" s="427" t="s">
        <v>556</v>
      </c>
      <c r="B127" s="9" t="s">
        <v>861</v>
      </c>
      <c r="C127" s="271"/>
    </row>
    <row r="128" spans="1:3" ht="12" customHeight="1" thickBot="1">
      <c r="A128" s="437" t="s">
        <v>557</v>
      </c>
      <c r="B128" s="7" t="s">
        <v>862</v>
      </c>
      <c r="C128" s="271"/>
    </row>
    <row r="129" spans="1:3" ht="12" customHeight="1" thickBot="1">
      <c r="A129" s="32" t="s">
        <v>482</v>
      </c>
      <c r="B129" s="124" t="s">
        <v>29</v>
      </c>
      <c r="C129" s="298">
        <f>+C130+C131+C132+C133</f>
        <v>0</v>
      </c>
    </row>
    <row r="130" spans="1:3" ht="12" customHeight="1">
      <c r="A130" s="427" t="s">
        <v>558</v>
      </c>
      <c r="B130" s="9" t="s">
        <v>863</v>
      </c>
      <c r="C130" s="271"/>
    </row>
    <row r="131" spans="1:3" ht="12" customHeight="1">
      <c r="A131" s="427" t="s">
        <v>559</v>
      </c>
      <c r="B131" s="9" t="s">
        <v>864</v>
      </c>
      <c r="C131" s="271"/>
    </row>
    <row r="132" spans="1:3" ht="12" customHeight="1">
      <c r="A132" s="427" t="s">
        <v>767</v>
      </c>
      <c r="B132" s="9" t="s">
        <v>865</v>
      </c>
      <c r="C132" s="271"/>
    </row>
    <row r="133" spans="1:3" s="98" customFormat="1" ht="12" customHeight="1" thickBot="1">
      <c r="A133" s="437" t="s">
        <v>768</v>
      </c>
      <c r="B133" s="7" t="s">
        <v>866</v>
      </c>
      <c r="C133" s="271"/>
    </row>
    <row r="134" spans="1:11" ht="12" customHeight="1" thickBot="1">
      <c r="A134" s="32" t="s">
        <v>483</v>
      </c>
      <c r="B134" s="124" t="s">
        <v>867</v>
      </c>
      <c r="C134" s="304">
        <f>+C135+C136+C137+C138</f>
        <v>99661</v>
      </c>
      <c r="K134" s="254"/>
    </row>
    <row r="135" spans="1:3" ht="12.75">
      <c r="A135" s="427" t="s">
        <v>560</v>
      </c>
      <c r="B135" s="9" t="s">
        <v>868</v>
      </c>
      <c r="C135" s="271"/>
    </row>
    <row r="136" spans="1:3" ht="12" customHeight="1">
      <c r="A136" s="427" t="s">
        <v>561</v>
      </c>
      <c r="B136" s="9" t="s">
        <v>878</v>
      </c>
      <c r="C136" s="271"/>
    </row>
    <row r="137" spans="1:3" s="98" customFormat="1" ht="12" customHeight="1">
      <c r="A137" s="427" t="s">
        <v>779</v>
      </c>
      <c r="B137" s="9" t="s">
        <v>328</v>
      </c>
      <c r="C137" s="271">
        <v>99661</v>
      </c>
    </row>
    <row r="138" spans="1:3" s="98" customFormat="1" ht="12" customHeight="1" thickBot="1">
      <c r="A138" s="437" t="s">
        <v>780</v>
      </c>
      <c r="B138" s="7" t="s">
        <v>870</v>
      </c>
      <c r="C138" s="271"/>
    </row>
    <row r="139" spans="1:3" s="98" customFormat="1" ht="12" customHeight="1" thickBot="1">
      <c r="A139" s="32" t="s">
        <v>484</v>
      </c>
      <c r="B139" s="124" t="s">
        <v>871</v>
      </c>
      <c r="C139" s="307">
        <f>+C140+C141+C142+C143</f>
        <v>0</v>
      </c>
    </row>
    <row r="140" spans="1:3" s="98" customFormat="1" ht="12" customHeight="1">
      <c r="A140" s="427" t="s">
        <v>641</v>
      </c>
      <c r="B140" s="9" t="s">
        <v>872</v>
      </c>
      <c r="C140" s="271"/>
    </row>
    <row r="141" spans="1:3" s="98" customFormat="1" ht="12" customHeight="1">
      <c r="A141" s="427" t="s">
        <v>642</v>
      </c>
      <c r="B141" s="9" t="s">
        <v>873</v>
      </c>
      <c r="C141" s="271"/>
    </row>
    <row r="142" spans="1:3" s="98" customFormat="1" ht="12" customHeight="1">
      <c r="A142" s="427" t="s">
        <v>695</v>
      </c>
      <c r="B142" s="9" t="s">
        <v>874</v>
      </c>
      <c r="C142" s="271"/>
    </row>
    <row r="143" spans="1:3" ht="12.75" customHeight="1" thickBot="1">
      <c r="A143" s="427" t="s">
        <v>782</v>
      </c>
      <c r="B143" s="9" t="s">
        <v>875</v>
      </c>
      <c r="C143" s="271"/>
    </row>
    <row r="144" spans="1:3" ht="12" customHeight="1" thickBot="1">
      <c r="A144" s="32" t="s">
        <v>485</v>
      </c>
      <c r="B144" s="124" t="s">
        <v>876</v>
      </c>
      <c r="C144" s="421">
        <f>+C125+C129+C134+C139</f>
        <v>99661</v>
      </c>
    </row>
    <row r="145" spans="1:3" ht="15" customHeight="1" thickBot="1">
      <c r="A145" s="439" t="s">
        <v>486</v>
      </c>
      <c r="B145" s="381" t="s">
        <v>877</v>
      </c>
      <c r="C145" s="421">
        <f>+C124+C144</f>
        <v>99661</v>
      </c>
    </row>
    <row r="146" spans="1:3" ht="13.5" thickBot="1">
      <c r="A146" s="389"/>
      <c r="B146" s="390"/>
      <c r="C146" s="391"/>
    </row>
    <row r="147" spans="1:3" ht="15" customHeight="1" thickBot="1">
      <c r="A147" s="251" t="s">
        <v>666</v>
      </c>
      <c r="B147" s="252"/>
      <c r="C147" s="121"/>
    </row>
    <row r="148" spans="1:3" ht="14.25" customHeight="1" thickBot="1">
      <c r="A148" s="251" t="s">
        <v>667</v>
      </c>
      <c r="B148" s="252"/>
      <c r="C14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7" t="s">
        <v>62</v>
      </c>
    </row>
    <row r="2" spans="1:3" s="448" customFormat="1" ht="25.5" customHeight="1">
      <c r="A2" s="399" t="s">
        <v>664</v>
      </c>
      <c r="B2" s="359" t="s">
        <v>97</v>
      </c>
      <c r="C2" s="374" t="s">
        <v>521</v>
      </c>
    </row>
    <row r="3" spans="1:3" s="448" customFormat="1" ht="24.75" thickBot="1">
      <c r="A3" s="440" t="s">
        <v>663</v>
      </c>
      <c r="B3" s="360" t="s">
        <v>35</v>
      </c>
      <c r="C3" s="375" t="s">
        <v>511</v>
      </c>
    </row>
    <row r="4" spans="1:3" s="449" customFormat="1" ht="15.75" customHeight="1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235" t="s">
        <v>514</v>
      </c>
    </row>
    <row r="6" spans="1:3" s="450" customFormat="1" ht="12.75" customHeight="1" thickBot="1">
      <c r="A6" s="201">
        <v>1</v>
      </c>
      <c r="B6" s="202">
        <v>2</v>
      </c>
      <c r="C6" s="203">
        <v>3</v>
      </c>
    </row>
    <row r="7" spans="1:3" s="450" customFormat="1" ht="15.75" customHeight="1" thickBot="1">
      <c r="A7" s="236"/>
      <c r="B7" s="237" t="s">
        <v>515</v>
      </c>
      <c r="C7" s="238"/>
    </row>
    <row r="8" spans="1:3" s="376" customFormat="1" ht="12" customHeight="1" thickBot="1">
      <c r="A8" s="201" t="s">
        <v>477</v>
      </c>
      <c r="B8" s="239" t="s">
        <v>36</v>
      </c>
      <c r="C8" s="318">
        <f>SUM(C9:C18)</f>
        <v>3000</v>
      </c>
    </row>
    <row r="9" spans="1:3" s="376" customFormat="1" ht="12" customHeight="1">
      <c r="A9" s="441" t="s">
        <v>562</v>
      </c>
      <c r="B9" s="10" t="s">
        <v>756</v>
      </c>
      <c r="C9" s="365"/>
    </row>
    <row r="10" spans="1:3" s="376" customFormat="1" ht="12" customHeight="1">
      <c r="A10" s="442" t="s">
        <v>563</v>
      </c>
      <c r="B10" s="8" t="s">
        <v>757</v>
      </c>
      <c r="C10" s="316">
        <f>'[1]Munka1'!$B$43</f>
        <v>3000</v>
      </c>
    </row>
    <row r="11" spans="1:3" s="376" customFormat="1" ht="12" customHeight="1">
      <c r="A11" s="442" t="s">
        <v>564</v>
      </c>
      <c r="B11" s="8" t="s">
        <v>758</v>
      </c>
      <c r="C11" s="316"/>
    </row>
    <row r="12" spans="1:3" s="376" customFormat="1" ht="12" customHeight="1">
      <c r="A12" s="442" t="s">
        <v>565</v>
      </c>
      <c r="B12" s="8" t="s">
        <v>759</v>
      </c>
      <c r="C12" s="316"/>
    </row>
    <row r="13" spans="1:3" s="376" customFormat="1" ht="12" customHeight="1">
      <c r="A13" s="442" t="s">
        <v>608</v>
      </c>
      <c r="B13" s="8" t="s">
        <v>760</v>
      </c>
      <c r="C13" s="316"/>
    </row>
    <row r="14" spans="1:3" s="376" customFormat="1" ht="12" customHeight="1">
      <c r="A14" s="442" t="s">
        <v>566</v>
      </c>
      <c r="B14" s="8" t="s">
        <v>37</v>
      </c>
      <c r="C14" s="316"/>
    </row>
    <row r="15" spans="1:3" s="376" customFormat="1" ht="12" customHeight="1">
      <c r="A15" s="442" t="s">
        <v>567</v>
      </c>
      <c r="B15" s="7" t="s">
        <v>38</v>
      </c>
      <c r="C15" s="316"/>
    </row>
    <row r="16" spans="1:3" s="376" customFormat="1" ht="12" customHeight="1">
      <c r="A16" s="442" t="s">
        <v>577</v>
      </c>
      <c r="B16" s="8" t="s">
        <v>763</v>
      </c>
      <c r="C16" s="366"/>
    </row>
    <row r="17" spans="1:3" s="451" customFormat="1" ht="12" customHeight="1">
      <c r="A17" s="442" t="s">
        <v>578</v>
      </c>
      <c r="B17" s="8" t="s">
        <v>764</v>
      </c>
      <c r="C17" s="316"/>
    </row>
    <row r="18" spans="1:3" s="451" customFormat="1" ht="12" customHeight="1" thickBot="1">
      <c r="A18" s="442" t="s">
        <v>579</v>
      </c>
      <c r="B18" s="7" t="s">
        <v>765</v>
      </c>
      <c r="C18" s="317"/>
    </row>
    <row r="19" spans="1:3" s="376" customFormat="1" ht="12" customHeight="1" thickBot="1">
      <c r="A19" s="201" t="s">
        <v>478</v>
      </c>
      <c r="B19" s="239" t="s">
        <v>39</v>
      </c>
      <c r="C19" s="318">
        <f>SUM(C20:C22)</f>
        <v>0</v>
      </c>
    </row>
    <row r="20" spans="1:3" s="451" customFormat="1" ht="12" customHeight="1">
      <c r="A20" s="442" t="s">
        <v>568</v>
      </c>
      <c r="B20" s="9" t="s">
        <v>731</v>
      </c>
      <c r="C20" s="316"/>
    </row>
    <row r="21" spans="1:3" s="451" customFormat="1" ht="12" customHeight="1">
      <c r="A21" s="442" t="s">
        <v>569</v>
      </c>
      <c r="B21" s="8" t="s">
        <v>40</v>
      </c>
      <c r="C21" s="316"/>
    </row>
    <row r="22" spans="1:3" s="451" customFormat="1" ht="12" customHeight="1">
      <c r="A22" s="442" t="s">
        <v>570</v>
      </c>
      <c r="B22" s="8" t="s">
        <v>41</v>
      </c>
      <c r="C22" s="316"/>
    </row>
    <row r="23" spans="1:3" s="451" customFormat="1" ht="12" customHeight="1" thickBot="1">
      <c r="A23" s="442" t="s">
        <v>571</v>
      </c>
      <c r="B23" s="8" t="s">
        <v>460</v>
      </c>
      <c r="C23" s="316"/>
    </row>
    <row r="24" spans="1:3" s="451" customFormat="1" ht="12" customHeight="1" thickBot="1">
      <c r="A24" s="209" t="s">
        <v>479</v>
      </c>
      <c r="B24" s="124" t="s">
        <v>634</v>
      </c>
      <c r="C24" s="345"/>
    </row>
    <row r="25" spans="1:3" s="451" customFormat="1" ht="12" customHeight="1" thickBot="1">
      <c r="A25" s="209" t="s">
        <v>480</v>
      </c>
      <c r="B25" s="124" t="s">
        <v>42</v>
      </c>
      <c r="C25" s="318">
        <f>+C26+C27</f>
        <v>0</v>
      </c>
    </row>
    <row r="26" spans="1:3" s="451" customFormat="1" ht="12" customHeight="1">
      <c r="A26" s="443" t="s">
        <v>741</v>
      </c>
      <c r="B26" s="444" t="s">
        <v>40</v>
      </c>
      <c r="C26" s="78"/>
    </row>
    <row r="27" spans="1:3" s="451" customFormat="1" ht="12" customHeight="1">
      <c r="A27" s="443" t="s">
        <v>744</v>
      </c>
      <c r="B27" s="445" t="s">
        <v>43</v>
      </c>
      <c r="C27" s="319"/>
    </row>
    <row r="28" spans="1:3" s="451" customFormat="1" ht="12" customHeight="1" thickBot="1">
      <c r="A28" s="442" t="s">
        <v>745</v>
      </c>
      <c r="B28" s="446" t="s">
        <v>44</v>
      </c>
      <c r="C28" s="85"/>
    </row>
    <row r="29" spans="1:3" s="451" customFormat="1" ht="12" customHeight="1" thickBot="1">
      <c r="A29" s="209" t="s">
        <v>481</v>
      </c>
      <c r="B29" s="124" t="s">
        <v>45</v>
      </c>
      <c r="C29" s="318">
        <f>+C30+C31+C32</f>
        <v>0</v>
      </c>
    </row>
    <row r="30" spans="1:3" s="451" customFormat="1" ht="12" customHeight="1">
      <c r="A30" s="443" t="s">
        <v>555</v>
      </c>
      <c r="B30" s="444" t="s">
        <v>770</v>
      </c>
      <c r="C30" s="78"/>
    </row>
    <row r="31" spans="1:3" s="451" customFormat="1" ht="12" customHeight="1">
      <c r="A31" s="443" t="s">
        <v>556</v>
      </c>
      <c r="B31" s="445" t="s">
        <v>771</v>
      </c>
      <c r="C31" s="319"/>
    </row>
    <row r="32" spans="1:3" s="451" customFormat="1" ht="12" customHeight="1" thickBot="1">
      <c r="A32" s="442" t="s">
        <v>557</v>
      </c>
      <c r="B32" s="140" t="s">
        <v>772</v>
      </c>
      <c r="C32" s="85"/>
    </row>
    <row r="33" spans="1:3" s="376" customFormat="1" ht="12" customHeight="1" thickBot="1">
      <c r="A33" s="209" t="s">
        <v>482</v>
      </c>
      <c r="B33" s="124" t="s">
        <v>884</v>
      </c>
      <c r="C33" s="345"/>
    </row>
    <row r="34" spans="1:3" s="376" customFormat="1" ht="12" customHeight="1" thickBot="1">
      <c r="A34" s="209" t="s">
        <v>483</v>
      </c>
      <c r="B34" s="124" t="s">
        <v>46</v>
      </c>
      <c r="C34" s="367"/>
    </row>
    <row r="35" spans="1:3" s="376" customFormat="1" ht="12" customHeight="1" thickBot="1">
      <c r="A35" s="201" t="s">
        <v>484</v>
      </c>
      <c r="B35" s="124" t="s">
        <v>47</v>
      </c>
      <c r="C35" s="368">
        <f>+C8+C19+C24+C25+C29+C33+C34</f>
        <v>3000</v>
      </c>
    </row>
    <row r="36" spans="1:3" s="376" customFormat="1" ht="12" customHeight="1" thickBot="1">
      <c r="A36" s="240" t="s">
        <v>485</v>
      </c>
      <c r="B36" s="124" t="s">
        <v>48</v>
      </c>
      <c r="C36" s="368">
        <f>+C37+C38+C39</f>
        <v>99661</v>
      </c>
    </row>
    <row r="37" spans="1:3" s="376" customFormat="1" ht="12" customHeight="1">
      <c r="A37" s="443" t="s">
        <v>49</v>
      </c>
      <c r="B37" s="444" t="s">
        <v>703</v>
      </c>
      <c r="C37" s="78"/>
    </row>
    <row r="38" spans="1:3" s="376" customFormat="1" ht="12" customHeight="1">
      <c r="A38" s="443" t="s">
        <v>50</v>
      </c>
      <c r="B38" s="445" t="s">
        <v>461</v>
      </c>
      <c r="C38" s="319"/>
    </row>
    <row r="39" spans="1:3" s="451" customFormat="1" ht="12" customHeight="1" thickBot="1">
      <c r="A39" s="442" t="s">
        <v>51</v>
      </c>
      <c r="B39" s="140" t="s">
        <v>52</v>
      </c>
      <c r="C39" s="1094">
        <f>'[4]Munka1'!$B$43</f>
        <v>99661</v>
      </c>
    </row>
    <row r="40" spans="1:3" s="451" customFormat="1" ht="15" customHeight="1" thickBot="1">
      <c r="A40" s="240" t="s">
        <v>486</v>
      </c>
      <c r="B40" s="241" t="s">
        <v>53</v>
      </c>
      <c r="C40" s="371">
        <f>+C35+C36</f>
        <v>102661</v>
      </c>
    </row>
    <row r="41" spans="1:3" s="451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50" customFormat="1" ht="16.5" customHeight="1" thickBot="1">
      <c r="A43" s="246"/>
      <c r="B43" s="247" t="s">
        <v>517</v>
      </c>
      <c r="C43" s="371"/>
    </row>
    <row r="44" spans="1:3" s="452" customFormat="1" ht="12" customHeight="1" thickBot="1">
      <c r="A44" s="209" t="s">
        <v>477</v>
      </c>
      <c r="B44" s="124" t="s">
        <v>54</v>
      </c>
      <c r="C44" s="318">
        <f>SUM(C45:C49)</f>
        <v>102661</v>
      </c>
    </row>
    <row r="45" spans="1:3" ht="12" customHeight="1">
      <c r="A45" s="442" t="s">
        <v>562</v>
      </c>
      <c r="B45" s="9" t="s">
        <v>507</v>
      </c>
      <c r="C45" s="81">
        <f>'[2]Munka1'!$B$45+'[2]Munka1'!$C$45</f>
        <v>68250</v>
      </c>
    </row>
    <row r="46" spans="1:3" ht="12" customHeight="1">
      <c r="A46" s="442" t="s">
        <v>563</v>
      </c>
      <c r="B46" s="8" t="s">
        <v>643</v>
      </c>
      <c r="C46" s="81">
        <f>'[2]Munka1'!$B$64+'[2]Munka1'!$C$64</f>
        <v>18670</v>
      </c>
    </row>
    <row r="47" spans="1:3" ht="12" customHeight="1">
      <c r="A47" s="442" t="s">
        <v>564</v>
      </c>
      <c r="B47" s="8" t="s">
        <v>600</v>
      </c>
      <c r="C47" s="81">
        <f>'[3]Munka1'!$B$97+'[3]Munka1'!$C$97</f>
        <v>15741</v>
      </c>
    </row>
    <row r="48" spans="1:3" ht="12" customHeight="1">
      <c r="A48" s="442" t="s">
        <v>565</v>
      </c>
      <c r="B48" s="8" t="s">
        <v>644</v>
      </c>
      <c r="C48" s="81"/>
    </row>
    <row r="49" spans="1:3" ht="12" customHeight="1" thickBot="1">
      <c r="A49" s="442" t="s">
        <v>608</v>
      </c>
      <c r="B49" s="8" t="s">
        <v>645</v>
      </c>
      <c r="C49" s="81"/>
    </row>
    <row r="50" spans="1:3" ht="12" customHeight="1" thickBot="1">
      <c r="A50" s="209" t="s">
        <v>478</v>
      </c>
      <c r="B50" s="124" t="s">
        <v>55</v>
      </c>
      <c r="C50" s="318">
        <f>SUM(C51:C53)</f>
        <v>0</v>
      </c>
    </row>
    <row r="51" spans="1:3" s="452" customFormat="1" ht="12" customHeight="1">
      <c r="A51" s="442" t="s">
        <v>568</v>
      </c>
      <c r="B51" s="9" t="s">
        <v>693</v>
      </c>
      <c r="C51" s="78"/>
    </row>
    <row r="52" spans="1:3" ht="12" customHeight="1">
      <c r="A52" s="442" t="s">
        <v>569</v>
      </c>
      <c r="B52" s="8" t="s">
        <v>647</v>
      </c>
      <c r="C52" s="81"/>
    </row>
    <row r="53" spans="1:3" ht="12" customHeight="1">
      <c r="A53" s="442" t="s">
        <v>570</v>
      </c>
      <c r="B53" s="8" t="s">
        <v>518</v>
      </c>
      <c r="C53" s="81"/>
    </row>
    <row r="54" spans="1:3" ht="12" customHeight="1" thickBot="1">
      <c r="A54" s="442" t="s">
        <v>571</v>
      </c>
      <c r="B54" s="8" t="s">
        <v>462</v>
      </c>
      <c r="C54" s="81"/>
    </row>
    <row r="55" spans="1:3" ht="15" customHeight="1" thickBot="1">
      <c r="A55" s="209" t="s">
        <v>479</v>
      </c>
      <c r="B55" s="248" t="s">
        <v>74</v>
      </c>
      <c r="C55" s="372">
        <f>+C44+C50</f>
        <v>102661</v>
      </c>
    </row>
    <row r="56" ht="13.5" thickBot="1">
      <c r="C56" s="373"/>
    </row>
    <row r="57" spans="1:3" ht="15" customHeight="1" thickBot="1">
      <c r="A57" s="251" t="s">
        <v>666</v>
      </c>
      <c r="B57" s="252"/>
      <c r="C57" s="121">
        <v>20</v>
      </c>
    </row>
    <row r="58" spans="1:3" ht="14.25" customHeight="1" thickBot="1">
      <c r="A58" s="251" t="s">
        <v>667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20" zoomScaleSheetLayoutView="100" workbookViewId="0" topLeftCell="A1">
      <selection activeCell="B38" sqref="B38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13.375" style="406" customWidth="1"/>
    <col min="5" max="16384" width="9.375" style="406" customWidth="1"/>
  </cols>
  <sheetData>
    <row r="1" spans="1:3" ht="15.75" customHeight="1">
      <c r="A1" s="1099" t="s">
        <v>474</v>
      </c>
      <c r="B1" s="1099"/>
      <c r="C1" s="1099"/>
    </row>
    <row r="2" spans="1:3" ht="15.75" customHeight="1" thickBot="1">
      <c r="A2" s="1098" t="s">
        <v>612</v>
      </c>
      <c r="B2" s="1098"/>
      <c r="C2" s="308" t="s">
        <v>694</v>
      </c>
    </row>
    <row r="3" spans="1:3" ht="37.5" customHeight="1" thickBot="1">
      <c r="A3" s="23" t="s">
        <v>532</v>
      </c>
      <c r="B3" s="24" t="s">
        <v>476</v>
      </c>
      <c r="C3" s="39" t="s">
        <v>371</v>
      </c>
    </row>
    <row r="4" spans="1:3" s="407" customFormat="1" ht="12" customHeight="1" thickBot="1">
      <c r="A4" s="401">
        <v>1</v>
      </c>
      <c r="B4" s="402">
        <v>2</v>
      </c>
      <c r="C4" s="403">
        <v>3</v>
      </c>
    </row>
    <row r="5" spans="1:3" s="408" customFormat="1" ht="12" customHeight="1" thickBot="1">
      <c r="A5" s="20" t="s">
        <v>477</v>
      </c>
      <c r="B5" s="21" t="s">
        <v>723</v>
      </c>
      <c r="C5" s="298">
        <f>+C6+C7+C8+C9+C10+C11</f>
        <v>388467</v>
      </c>
    </row>
    <row r="6" spans="1:3" s="408" customFormat="1" ht="12" customHeight="1">
      <c r="A6" s="15" t="s">
        <v>562</v>
      </c>
      <c r="B6" s="409" t="s">
        <v>724</v>
      </c>
      <c r="C6" s="301">
        <f>'9.1. melléklet'!C9</f>
        <v>129128</v>
      </c>
    </row>
    <row r="7" spans="1:3" s="408" customFormat="1" ht="12" customHeight="1">
      <c r="A7" s="14" t="s">
        <v>563</v>
      </c>
      <c r="B7" s="410" t="s">
        <v>725</v>
      </c>
      <c r="C7" s="301">
        <f>'9.1. melléklet'!C10</f>
        <v>114811</v>
      </c>
    </row>
    <row r="8" spans="1:3" s="408" customFormat="1" ht="12" customHeight="1">
      <c r="A8" s="14" t="s">
        <v>564</v>
      </c>
      <c r="B8" s="410" t="s">
        <v>726</v>
      </c>
      <c r="C8" s="301">
        <f>'9.1. melléklet'!C11</f>
        <v>138262</v>
      </c>
    </row>
    <row r="9" spans="1:3" s="408" customFormat="1" ht="12" customHeight="1">
      <c r="A9" s="14" t="s">
        <v>565</v>
      </c>
      <c r="B9" s="410" t="s">
        <v>727</v>
      </c>
      <c r="C9" s="301">
        <f>'9.1. melléklet'!C12</f>
        <v>6266</v>
      </c>
    </row>
    <row r="10" spans="1:3" s="408" customFormat="1" ht="12" customHeight="1">
      <c r="A10" s="14" t="s">
        <v>608</v>
      </c>
      <c r="B10" s="410" t="s">
        <v>728</v>
      </c>
      <c r="C10" s="301">
        <f>'9.1. melléklet'!C13</f>
        <v>0</v>
      </c>
    </row>
    <row r="11" spans="1:3" s="408" customFormat="1" ht="12" customHeight="1" thickBot="1">
      <c r="A11" s="16" t="s">
        <v>566</v>
      </c>
      <c r="B11" s="411" t="s">
        <v>729</v>
      </c>
      <c r="C11" s="967">
        <f>'9.1. melléklet'!C14</f>
        <v>0</v>
      </c>
    </row>
    <row r="12" spans="1:3" s="408" customFormat="1" ht="12" customHeight="1" thickBot="1">
      <c r="A12" s="20" t="s">
        <v>478</v>
      </c>
      <c r="B12" s="293" t="s">
        <v>730</v>
      </c>
      <c r="C12" s="968">
        <f>'9.1. melléklet'!C15</f>
        <v>9120</v>
      </c>
    </row>
    <row r="13" spans="1:3" s="408" customFormat="1" ht="12" customHeight="1">
      <c r="A13" s="15" t="s">
        <v>568</v>
      </c>
      <c r="B13" s="409" t="s">
        <v>731</v>
      </c>
      <c r="C13" s="301">
        <f>'9.1. melléklet'!C16</f>
        <v>0</v>
      </c>
    </row>
    <row r="14" spans="1:3" s="408" customFormat="1" ht="12" customHeight="1">
      <c r="A14" s="14" t="s">
        <v>569</v>
      </c>
      <c r="B14" s="410" t="s">
        <v>732</v>
      </c>
      <c r="C14" s="301">
        <f>'9.1. melléklet'!C17</f>
        <v>0</v>
      </c>
    </row>
    <row r="15" spans="1:3" s="408" customFormat="1" ht="12" customHeight="1">
      <c r="A15" s="14" t="s">
        <v>570</v>
      </c>
      <c r="B15" s="410" t="s">
        <v>157</v>
      </c>
      <c r="C15" s="301">
        <f>'9.1. melléklet'!C18</f>
        <v>0</v>
      </c>
    </row>
    <row r="16" spans="1:3" s="408" customFormat="1" ht="12" customHeight="1">
      <c r="A16" s="14" t="s">
        <v>571</v>
      </c>
      <c r="B16" s="410" t="s">
        <v>250</v>
      </c>
      <c r="C16" s="301">
        <f>'9.1. melléklet'!C19</f>
        <v>9120</v>
      </c>
    </row>
    <row r="17" spans="1:3" s="408" customFormat="1" ht="12" customHeight="1">
      <c r="A17" s="14" t="s">
        <v>572</v>
      </c>
      <c r="B17" s="410" t="s">
        <v>251</v>
      </c>
      <c r="C17" s="301">
        <f>'9.1. melléklet'!C20</f>
        <v>0</v>
      </c>
    </row>
    <row r="18" spans="1:3" s="408" customFormat="1" ht="12" customHeight="1" thickBot="1">
      <c r="A18" s="16" t="s">
        <v>581</v>
      </c>
      <c r="B18" s="411" t="s">
        <v>734</v>
      </c>
      <c r="C18" s="967">
        <f>'9.1. melléklet'!C21</f>
        <v>0</v>
      </c>
    </row>
    <row r="19" spans="1:3" s="408" customFormat="1" ht="12" customHeight="1" thickBot="1">
      <c r="A19" s="20" t="s">
        <v>479</v>
      </c>
      <c r="B19" s="21" t="s">
        <v>735</v>
      </c>
      <c r="C19" s="968">
        <f>'9.1. melléklet'!C22</f>
        <v>33407</v>
      </c>
    </row>
    <row r="20" spans="1:3" s="408" customFormat="1" ht="12" customHeight="1">
      <c r="A20" s="15" t="s">
        <v>551</v>
      </c>
      <c r="B20" s="409" t="s">
        <v>456</v>
      </c>
      <c r="C20" s="301">
        <f>'9.1. melléklet'!C23</f>
        <v>0</v>
      </c>
    </row>
    <row r="21" spans="1:3" s="408" customFormat="1" ht="12" customHeight="1">
      <c r="A21" s="14" t="s">
        <v>552</v>
      </c>
      <c r="B21" s="410" t="s">
        <v>737</v>
      </c>
      <c r="C21" s="301">
        <f>'9.1. melléklet'!C24</f>
        <v>0</v>
      </c>
    </row>
    <row r="22" spans="1:3" s="408" customFormat="1" ht="12" customHeight="1">
      <c r="A22" s="14" t="s">
        <v>553</v>
      </c>
      <c r="B22" s="410" t="s">
        <v>84</v>
      </c>
      <c r="C22" s="301">
        <f>'9.1. melléklet'!C25</f>
        <v>0</v>
      </c>
    </row>
    <row r="23" spans="1:3" s="408" customFormat="1" ht="12" customHeight="1">
      <c r="A23" s="14" t="s">
        <v>554</v>
      </c>
      <c r="B23" s="410" t="s">
        <v>738</v>
      </c>
      <c r="C23" s="301">
        <f>'9.1. melléklet'!C26</f>
        <v>0</v>
      </c>
    </row>
    <row r="24" spans="1:3" s="408" customFormat="1" ht="12" customHeight="1">
      <c r="A24" s="14" t="s">
        <v>631</v>
      </c>
      <c r="B24" s="410" t="s">
        <v>315</v>
      </c>
      <c r="C24" s="301">
        <f>'9.1. melléklet'!C27</f>
        <v>33407</v>
      </c>
    </row>
    <row r="25" spans="1:3" s="408" customFormat="1" ht="12" customHeight="1" thickBot="1">
      <c r="A25" s="16" t="s">
        <v>632</v>
      </c>
      <c r="B25" s="411" t="s">
        <v>739</v>
      </c>
      <c r="C25" s="967">
        <f>'9.1. melléklet'!C28</f>
        <v>0</v>
      </c>
    </row>
    <row r="26" spans="1:3" s="408" customFormat="1" ht="12" customHeight="1" thickBot="1">
      <c r="A26" s="20" t="s">
        <v>633</v>
      </c>
      <c r="B26" s="21" t="s">
        <v>740</v>
      </c>
      <c r="C26" s="968">
        <f>'9.1. melléklet'!C29</f>
        <v>114350</v>
      </c>
    </row>
    <row r="27" spans="1:3" s="408" customFormat="1" ht="12" customHeight="1">
      <c r="A27" s="15" t="s">
        <v>741</v>
      </c>
      <c r="B27" s="409" t="s">
        <v>747</v>
      </c>
      <c r="C27" s="301">
        <f>'9.1. melléklet'!C30</f>
        <v>95800</v>
      </c>
    </row>
    <row r="28" spans="1:3" s="408" customFormat="1" ht="12" customHeight="1">
      <c r="A28" s="14" t="s">
        <v>742</v>
      </c>
      <c r="B28" s="672" t="s">
        <v>255</v>
      </c>
      <c r="C28" s="301">
        <f>'9.1. melléklet'!C31</f>
        <v>5800</v>
      </c>
    </row>
    <row r="29" spans="1:3" s="408" customFormat="1" ht="12" customHeight="1">
      <c r="A29" s="14" t="s">
        <v>743</v>
      </c>
      <c r="B29" s="672" t="s">
        <v>256</v>
      </c>
      <c r="C29" s="301">
        <f>'9.1. melléklet'!C32</f>
        <v>90000</v>
      </c>
    </row>
    <row r="30" spans="1:3" s="408" customFormat="1" ht="12" customHeight="1">
      <c r="A30" s="14" t="s">
        <v>744</v>
      </c>
      <c r="B30" s="410" t="s">
        <v>750</v>
      </c>
      <c r="C30" s="301">
        <f>'9.1. melléklet'!C33</f>
        <v>16000</v>
      </c>
    </row>
    <row r="31" spans="1:3" s="408" customFormat="1" ht="12" customHeight="1">
      <c r="A31" s="14" t="s">
        <v>745</v>
      </c>
      <c r="B31" s="410" t="s">
        <v>218</v>
      </c>
      <c r="C31" s="301">
        <f>'9.1. melléklet'!C34</f>
        <v>250</v>
      </c>
    </row>
    <row r="32" spans="1:3" s="408" customFormat="1" ht="12" customHeight="1">
      <c r="A32" s="16" t="s">
        <v>746</v>
      </c>
      <c r="B32" s="411" t="s">
        <v>221</v>
      </c>
      <c r="C32" s="301">
        <f>'9.1. melléklet'!C35</f>
        <v>1300</v>
      </c>
    </row>
    <row r="33" spans="1:3" s="408" customFormat="1" ht="12" customHeight="1" thickBot="1">
      <c r="A33" s="16" t="s">
        <v>219</v>
      </c>
      <c r="B33" s="411" t="s">
        <v>220</v>
      </c>
      <c r="C33" s="301">
        <f>'9.1. melléklet'!C36</f>
        <v>1000</v>
      </c>
    </row>
    <row r="34" spans="1:3" s="408" customFormat="1" ht="12" customHeight="1" thickBot="1">
      <c r="A34" s="20" t="s">
        <v>481</v>
      </c>
      <c r="B34" s="21" t="s">
        <v>753</v>
      </c>
      <c r="C34" s="298">
        <f>C36+C37+C39+C40+C42+C44</f>
        <v>105322</v>
      </c>
    </row>
    <row r="35" spans="1:3" s="408" customFormat="1" ht="12" customHeight="1">
      <c r="A35" s="15" t="s">
        <v>555</v>
      </c>
      <c r="B35" s="409" t="s">
        <v>756</v>
      </c>
      <c r="C35" s="301"/>
    </row>
    <row r="36" spans="1:3" s="408" customFormat="1" ht="12" customHeight="1">
      <c r="A36" s="14" t="s">
        <v>556</v>
      </c>
      <c r="B36" s="410" t="s">
        <v>757</v>
      </c>
      <c r="C36" s="300">
        <v>10200</v>
      </c>
    </row>
    <row r="37" spans="1:3" s="408" customFormat="1" ht="12" customHeight="1">
      <c r="A37" s="14" t="s">
        <v>557</v>
      </c>
      <c r="B37" s="410" t="s">
        <v>758</v>
      </c>
      <c r="C37" s="300">
        <v>300</v>
      </c>
    </row>
    <row r="38" spans="1:3" s="408" customFormat="1" ht="12" customHeight="1">
      <c r="A38" s="14" t="s">
        <v>635</v>
      </c>
      <c r="B38" s="410" t="s">
        <v>759</v>
      </c>
      <c r="C38" s="300"/>
    </row>
    <row r="39" spans="1:3" s="408" customFormat="1" ht="12" customHeight="1">
      <c r="A39" s="14" t="s">
        <v>636</v>
      </c>
      <c r="B39" s="410" t="s">
        <v>760</v>
      </c>
      <c r="C39" s="300">
        <v>83277</v>
      </c>
    </row>
    <row r="40" spans="1:3" s="408" customFormat="1" ht="12" customHeight="1">
      <c r="A40" s="14" t="s">
        <v>637</v>
      </c>
      <c r="B40" s="410" t="s">
        <v>761</v>
      </c>
      <c r="C40" s="300">
        <v>3045</v>
      </c>
    </row>
    <row r="41" spans="1:3" s="408" customFormat="1" ht="12" customHeight="1">
      <c r="A41" s="14" t="s">
        <v>638</v>
      </c>
      <c r="B41" s="410" t="s">
        <v>762</v>
      </c>
      <c r="C41" s="300"/>
    </row>
    <row r="42" spans="1:3" s="408" customFormat="1" ht="12" customHeight="1">
      <c r="A42" s="14" t="s">
        <v>639</v>
      </c>
      <c r="B42" s="410" t="s">
        <v>763</v>
      </c>
      <c r="C42" s="300">
        <v>1500</v>
      </c>
    </row>
    <row r="43" spans="1:3" s="408" customFormat="1" ht="12" customHeight="1">
      <c r="A43" s="14" t="s">
        <v>754</v>
      </c>
      <c r="B43" s="410" t="s">
        <v>764</v>
      </c>
      <c r="C43" s="303"/>
    </row>
    <row r="44" spans="1:3" s="408" customFormat="1" ht="12" customHeight="1" thickBot="1">
      <c r="A44" s="16" t="s">
        <v>755</v>
      </c>
      <c r="B44" s="411" t="s">
        <v>765</v>
      </c>
      <c r="C44" s="398">
        <v>7000</v>
      </c>
    </row>
    <row r="45" spans="1:3" s="408" customFormat="1" ht="12" customHeight="1" thickBot="1">
      <c r="A45" s="20" t="s">
        <v>482</v>
      </c>
      <c r="B45" s="21" t="s">
        <v>766</v>
      </c>
      <c r="C45" s="298">
        <f>SUM(C46:C50)</f>
        <v>0</v>
      </c>
    </row>
    <row r="46" spans="1:3" s="408" customFormat="1" ht="12" customHeight="1">
      <c r="A46" s="15" t="s">
        <v>558</v>
      </c>
      <c r="B46" s="409" t="s">
        <v>770</v>
      </c>
      <c r="C46" s="453"/>
    </row>
    <row r="47" spans="1:3" s="408" customFormat="1" ht="12" customHeight="1">
      <c r="A47" s="14" t="s">
        <v>559</v>
      </c>
      <c r="B47" s="410" t="s">
        <v>771</v>
      </c>
      <c r="C47" s="303"/>
    </row>
    <row r="48" spans="1:3" s="408" customFormat="1" ht="12" customHeight="1">
      <c r="A48" s="14" t="s">
        <v>767</v>
      </c>
      <c r="B48" s="410" t="s">
        <v>772</v>
      </c>
      <c r="C48" s="303"/>
    </row>
    <row r="49" spans="1:3" s="408" customFormat="1" ht="12" customHeight="1">
      <c r="A49" s="14" t="s">
        <v>768</v>
      </c>
      <c r="B49" s="410" t="s">
        <v>773</v>
      </c>
      <c r="C49" s="303"/>
    </row>
    <row r="50" spans="1:3" s="408" customFormat="1" ht="12" customHeight="1">
      <c r="A50" s="14" t="s">
        <v>769</v>
      </c>
      <c r="B50" s="410" t="s">
        <v>774</v>
      </c>
      <c r="C50" s="303"/>
    </row>
    <row r="51" spans="1:3" s="408" customFormat="1" ht="12" customHeight="1" thickBot="1">
      <c r="A51" s="13" t="s">
        <v>457</v>
      </c>
      <c r="B51" s="595" t="s">
        <v>100</v>
      </c>
      <c r="C51" s="596"/>
    </row>
    <row r="52" spans="1:3" s="408" customFormat="1" ht="12" customHeight="1" thickBot="1">
      <c r="A52" s="20" t="s">
        <v>640</v>
      </c>
      <c r="B52" s="21" t="s">
        <v>775</v>
      </c>
      <c r="C52" s="298">
        <f>SUM(C53:C55)</f>
        <v>0</v>
      </c>
    </row>
    <row r="53" spans="1:3" s="408" customFormat="1" ht="12" customHeight="1">
      <c r="A53" s="15" t="s">
        <v>560</v>
      </c>
      <c r="B53" s="409" t="s">
        <v>776</v>
      </c>
      <c r="C53" s="301"/>
    </row>
    <row r="54" spans="1:3" s="408" customFormat="1" ht="12" customHeight="1">
      <c r="A54" s="14" t="s">
        <v>561</v>
      </c>
      <c r="B54" s="410" t="s">
        <v>242</v>
      </c>
      <c r="C54" s="300"/>
    </row>
    <row r="55" spans="1:3" s="408" customFormat="1" ht="12" customHeight="1">
      <c r="A55" s="14" t="s">
        <v>779</v>
      </c>
      <c r="B55" s="410" t="s">
        <v>244</v>
      </c>
      <c r="C55" s="300"/>
    </row>
    <row r="56" spans="1:3" s="408" customFormat="1" ht="12" customHeight="1" thickBot="1">
      <c r="A56" s="16" t="s">
        <v>780</v>
      </c>
      <c r="B56" s="411" t="s">
        <v>778</v>
      </c>
      <c r="C56" s="302"/>
    </row>
    <row r="57" spans="1:3" s="408" customFormat="1" ht="12" customHeight="1" thickBot="1">
      <c r="A57" s="20" t="s">
        <v>484</v>
      </c>
      <c r="B57" s="293" t="s">
        <v>781</v>
      </c>
      <c r="C57" s="298">
        <f>SUM(C58:C60)</f>
        <v>0</v>
      </c>
    </row>
    <row r="58" spans="1:3" s="408" customFormat="1" ht="12" customHeight="1">
      <c r="A58" s="15" t="s">
        <v>641</v>
      </c>
      <c r="B58" s="409" t="s">
        <v>783</v>
      </c>
      <c r="C58" s="303"/>
    </row>
    <row r="59" spans="1:3" s="408" customFormat="1" ht="12" customHeight="1">
      <c r="A59" s="14" t="s">
        <v>642</v>
      </c>
      <c r="B59" s="410" t="s">
        <v>87</v>
      </c>
      <c r="C59" s="303"/>
    </row>
    <row r="60" spans="1:3" s="408" customFormat="1" ht="12" customHeight="1">
      <c r="A60" s="14" t="s">
        <v>695</v>
      </c>
      <c r="B60" s="410" t="s">
        <v>259</v>
      </c>
      <c r="C60" s="303"/>
    </row>
    <row r="61" spans="1:3" s="408" customFormat="1" ht="12" customHeight="1" thickBot="1">
      <c r="A61" s="16" t="s">
        <v>782</v>
      </c>
      <c r="B61" s="411" t="s">
        <v>785</v>
      </c>
      <c r="C61" s="303"/>
    </row>
    <row r="62" spans="1:3" s="408" customFormat="1" ht="12" customHeight="1" thickBot="1">
      <c r="A62" s="20" t="s">
        <v>485</v>
      </c>
      <c r="B62" s="21" t="s">
        <v>786</v>
      </c>
      <c r="C62" s="304">
        <f>+C5+C12+C19+C26+C34+C45+C52+C57</f>
        <v>650666</v>
      </c>
    </row>
    <row r="63" spans="1:3" s="408" customFormat="1" ht="12" customHeight="1" thickBot="1">
      <c r="A63" s="412" t="s">
        <v>787</v>
      </c>
      <c r="B63" s="293" t="s">
        <v>788</v>
      </c>
      <c r="C63" s="298">
        <f>SUM(C64:C66)</f>
        <v>0</v>
      </c>
    </row>
    <row r="64" spans="1:3" s="408" customFormat="1" ht="12" customHeight="1">
      <c r="A64" s="15" t="s">
        <v>821</v>
      </c>
      <c r="B64" s="409" t="s">
        <v>789</v>
      </c>
      <c r="C64" s="303"/>
    </row>
    <row r="65" spans="1:3" s="408" customFormat="1" ht="12" customHeight="1">
      <c r="A65" s="14" t="s">
        <v>830</v>
      </c>
      <c r="B65" s="410" t="s">
        <v>790</v>
      </c>
      <c r="C65" s="303"/>
    </row>
    <row r="66" spans="1:3" s="408" customFormat="1" ht="12" customHeight="1" thickBot="1">
      <c r="A66" s="16" t="s">
        <v>831</v>
      </c>
      <c r="B66" s="413" t="s">
        <v>791</v>
      </c>
      <c r="C66" s="303"/>
    </row>
    <row r="67" spans="1:3" s="408" customFormat="1" ht="12" customHeight="1" thickBot="1">
      <c r="A67" s="412" t="s">
        <v>792</v>
      </c>
      <c r="B67" s="293" t="s">
        <v>793</v>
      </c>
      <c r="C67" s="298">
        <f>SUM(C68:C71)</f>
        <v>0</v>
      </c>
    </row>
    <row r="68" spans="1:3" s="408" customFormat="1" ht="12" customHeight="1">
      <c r="A68" s="15" t="s">
        <v>609</v>
      </c>
      <c r="B68" s="409" t="s">
        <v>794</v>
      </c>
      <c r="C68" s="303"/>
    </row>
    <row r="69" spans="1:3" s="408" customFormat="1" ht="12" customHeight="1">
      <c r="A69" s="14" t="s">
        <v>610</v>
      </c>
      <c r="B69" s="410" t="s">
        <v>795</v>
      </c>
      <c r="C69" s="303"/>
    </row>
    <row r="70" spans="1:3" s="408" customFormat="1" ht="12" customHeight="1">
      <c r="A70" s="14" t="s">
        <v>822</v>
      </c>
      <c r="B70" s="410" t="s">
        <v>796</v>
      </c>
      <c r="C70" s="303"/>
    </row>
    <row r="71" spans="1:3" s="408" customFormat="1" ht="12" customHeight="1" thickBot="1">
      <c r="A71" s="16" t="s">
        <v>823</v>
      </c>
      <c r="B71" s="411" t="s">
        <v>797</v>
      </c>
      <c r="C71" s="303"/>
    </row>
    <row r="72" spans="1:3" s="408" customFormat="1" ht="12" customHeight="1" thickBot="1">
      <c r="A72" s="412" t="s">
        <v>798</v>
      </c>
      <c r="B72" s="293" t="s">
        <v>799</v>
      </c>
      <c r="C72" s="298">
        <f>C73</f>
        <v>100000</v>
      </c>
    </row>
    <row r="73" spans="1:3" s="408" customFormat="1" ht="12" customHeight="1">
      <c r="A73" s="15" t="s">
        <v>824</v>
      </c>
      <c r="B73" s="409" t="s">
        <v>800</v>
      </c>
      <c r="C73" s="303">
        <v>100000</v>
      </c>
    </row>
    <row r="74" spans="1:3" s="408" customFormat="1" ht="12" customHeight="1" thickBot="1">
      <c r="A74" s="16" t="s">
        <v>825</v>
      </c>
      <c r="B74" s="411" t="s">
        <v>801</v>
      </c>
      <c r="C74" s="303"/>
    </row>
    <row r="75" spans="1:3" s="408" customFormat="1" ht="12" customHeight="1" thickBot="1">
      <c r="A75" s="412" t="s">
        <v>802</v>
      </c>
      <c r="B75" s="293" t="s">
        <v>803</v>
      </c>
      <c r="C75" s="298">
        <f>SUM(C76:C78)</f>
        <v>0</v>
      </c>
    </row>
    <row r="76" spans="1:3" s="408" customFormat="1" ht="12" customHeight="1">
      <c r="A76" s="15" t="s">
        <v>826</v>
      </c>
      <c r="B76" s="409" t="s">
        <v>804</v>
      </c>
      <c r="C76" s="303"/>
    </row>
    <row r="77" spans="1:3" s="408" customFormat="1" ht="12" customHeight="1">
      <c r="A77" s="14" t="s">
        <v>827</v>
      </c>
      <c r="B77" s="410" t="s">
        <v>805</v>
      </c>
      <c r="C77" s="303"/>
    </row>
    <row r="78" spans="1:3" s="408" customFormat="1" ht="12" customHeight="1" thickBot="1">
      <c r="A78" s="16" t="s">
        <v>828</v>
      </c>
      <c r="B78" s="411" t="s">
        <v>806</v>
      </c>
      <c r="C78" s="303"/>
    </row>
    <row r="79" spans="1:3" s="408" customFormat="1" ht="12" customHeight="1" thickBot="1">
      <c r="A79" s="412" t="s">
        <v>807</v>
      </c>
      <c r="B79" s="293" t="s">
        <v>829</v>
      </c>
      <c r="C79" s="298">
        <f>SUM(C80:C83)</f>
        <v>0</v>
      </c>
    </row>
    <row r="80" spans="1:3" s="408" customFormat="1" ht="12" customHeight="1">
      <c r="A80" s="414" t="s">
        <v>808</v>
      </c>
      <c r="B80" s="409" t="s">
        <v>809</v>
      </c>
      <c r="C80" s="303"/>
    </row>
    <row r="81" spans="1:3" s="408" customFormat="1" ht="12" customHeight="1">
      <c r="A81" s="415" t="s">
        <v>810</v>
      </c>
      <c r="B81" s="410" t="s">
        <v>811</v>
      </c>
      <c r="C81" s="303"/>
    </row>
    <row r="82" spans="1:3" s="408" customFormat="1" ht="12" customHeight="1">
      <c r="A82" s="415" t="s">
        <v>812</v>
      </c>
      <c r="B82" s="410" t="s">
        <v>813</v>
      </c>
      <c r="C82" s="303"/>
    </row>
    <row r="83" spans="1:3" s="408" customFormat="1" ht="12" customHeight="1" thickBot="1">
      <c r="A83" s="416" t="s">
        <v>814</v>
      </c>
      <c r="B83" s="411" t="s">
        <v>815</v>
      </c>
      <c r="C83" s="303"/>
    </row>
    <row r="84" spans="1:3" s="408" customFormat="1" ht="13.5" customHeight="1" thickBot="1">
      <c r="A84" s="412" t="s">
        <v>816</v>
      </c>
      <c r="B84" s="293" t="s">
        <v>817</v>
      </c>
      <c r="C84" s="454"/>
    </row>
    <row r="85" spans="1:3" s="408" customFormat="1" ht="15.75" customHeight="1" thickBot="1">
      <c r="A85" s="412" t="s">
        <v>818</v>
      </c>
      <c r="B85" s="417" t="s">
        <v>819</v>
      </c>
      <c r="C85" s="304">
        <f>+C63+C67+C72+C75+C79+C84</f>
        <v>100000</v>
      </c>
    </row>
    <row r="86" spans="1:3" s="408" customFormat="1" ht="16.5" customHeight="1" thickBot="1">
      <c r="A86" s="418" t="s">
        <v>832</v>
      </c>
      <c r="B86" s="419" t="s">
        <v>820</v>
      </c>
      <c r="C86" s="304">
        <f>+C62+C85</f>
        <v>750666</v>
      </c>
    </row>
    <row r="87" spans="1:3" s="408" customFormat="1" ht="83.25" customHeight="1">
      <c r="A87" s="5"/>
      <c r="B87" s="6"/>
      <c r="C87" s="305"/>
    </row>
    <row r="88" spans="1:3" ht="16.5" customHeight="1">
      <c r="A88" s="1099" t="s">
        <v>505</v>
      </c>
      <c r="B88" s="1099"/>
      <c r="C88" s="1099"/>
    </row>
    <row r="89" spans="1:3" s="420" customFormat="1" ht="16.5" customHeight="1" thickBot="1">
      <c r="A89" s="1100" t="s">
        <v>613</v>
      </c>
      <c r="B89" s="1100"/>
      <c r="C89" s="139" t="s">
        <v>694</v>
      </c>
    </row>
    <row r="90" spans="1:3" ht="37.5" customHeight="1" thickBot="1">
      <c r="A90" s="23" t="s">
        <v>532</v>
      </c>
      <c r="B90" s="24" t="s">
        <v>506</v>
      </c>
      <c r="C90" s="39" t="s">
        <v>371</v>
      </c>
    </row>
    <row r="91" spans="1:3" s="407" customFormat="1" ht="12" customHeight="1" thickBot="1">
      <c r="A91" s="32">
        <v>1</v>
      </c>
      <c r="B91" s="33">
        <v>2</v>
      </c>
      <c r="C91" s="34">
        <v>3</v>
      </c>
    </row>
    <row r="92" spans="1:3" ht="12" customHeight="1" thickBot="1">
      <c r="A92" s="22" t="s">
        <v>477</v>
      </c>
      <c r="B92" s="31" t="s">
        <v>835</v>
      </c>
      <c r="C92" s="297">
        <f>SUM(C93:C97)</f>
        <v>589799</v>
      </c>
    </row>
    <row r="93" spans="1:4" ht="12" customHeight="1">
      <c r="A93" s="17" t="s">
        <v>562</v>
      </c>
      <c r="B93" s="10" t="s">
        <v>507</v>
      </c>
      <c r="C93" s="299">
        <f>'9.1. melléklet'!C93+'9.2.melléklet'!C45+'9.3.melléklet'!C45+'9.4.melléklet'!C44</f>
        <v>181117</v>
      </c>
      <c r="D93" s="1093"/>
    </row>
    <row r="94" spans="1:3" ht="12" customHeight="1">
      <c r="A94" s="14" t="s">
        <v>563</v>
      </c>
      <c r="B94" s="8" t="s">
        <v>643</v>
      </c>
      <c r="C94" s="300">
        <f>'9.1. melléklet'!C94+'9.2.melléklet'!C46+'9.3.melléklet'!C46+'9.4.melléklet'!C45</f>
        <v>50297</v>
      </c>
    </row>
    <row r="95" spans="1:3" ht="12" customHeight="1">
      <c r="A95" s="14" t="s">
        <v>564</v>
      </c>
      <c r="B95" s="8" t="s">
        <v>600</v>
      </c>
      <c r="C95" s="302">
        <f>'9.1. melléklet'!C95+'9.2.melléklet'!C47+'9.3.melléklet'!C47+'9.4.melléklet'!C46</f>
        <v>217425</v>
      </c>
    </row>
    <row r="96" spans="1:3" ht="12" customHeight="1">
      <c r="A96" s="14" t="s">
        <v>565</v>
      </c>
      <c r="B96" s="11" t="s">
        <v>644</v>
      </c>
      <c r="C96" s="302">
        <f>'9.1. melléklet'!C96</f>
        <v>9611</v>
      </c>
    </row>
    <row r="97" spans="1:3" ht="12" customHeight="1">
      <c r="A97" s="14" t="s">
        <v>576</v>
      </c>
      <c r="B97" s="19" t="s">
        <v>645</v>
      </c>
      <c r="C97" s="302">
        <f>'9.1. melléklet'!C97</f>
        <v>131349</v>
      </c>
    </row>
    <row r="98" spans="1:3" ht="12" customHeight="1">
      <c r="A98" s="14" t="s">
        <v>566</v>
      </c>
      <c r="B98" s="8" t="s">
        <v>836</v>
      </c>
      <c r="C98" s="302">
        <f>'9.1. melléklet'!C98</f>
        <v>0</v>
      </c>
    </row>
    <row r="99" spans="1:3" ht="12" customHeight="1">
      <c r="A99" s="14" t="s">
        <v>567</v>
      </c>
      <c r="B99" s="141" t="s">
        <v>837</v>
      </c>
      <c r="C99" s="302">
        <f>'9.1. melléklet'!C99</f>
        <v>0</v>
      </c>
    </row>
    <row r="100" spans="1:3" ht="12" customHeight="1">
      <c r="A100" s="14" t="s">
        <v>577</v>
      </c>
      <c r="B100" s="142" t="s">
        <v>838</v>
      </c>
      <c r="C100" s="302">
        <f>'9.1. melléklet'!C100</f>
        <v>0</v>
      </c>
    </row>
    <row r="101" spans="1:3" ht="12" customHeight="1">
      <c r="A101" s="14" t="s">
        <v>578</v>
      </c>
      <c r="B101" s="142" t="s">
        <v>839</v>
      </c>
      <c r="C101" s="302">
        <f>'9.1. melléklet'!C101</f>
        <v>0</v>
      </c>
    </row>
    <row r="102" spans="1:3" ht="12" customHeight="1">
      <c r="A102" s="14" t="s">
        <v>579</v>
      </c>
      <c r="B102" s="141" t="s">
        <v>158</v>
      </c>
      <c r="C102" s="302">
        <f>'9.1. melléklet'!C102</f>
        <v>126149</v>
      </c>
    </row>
    <row r="103" spans="1:3" ht="12" customHeight="1">
      <c r="A103" s="14" t="s">
        <v>580</v>
      </c>
      <c r="B103" s="141" t="s">
        <v>257</v>
      </c>
      <c r="C103" s="302">
        <f>'9.1. melléklet'!C103</f>
        <v>2000</v>
      </c>
    </row>
    <row r="104" spans="1:3" ht="12" customHeight="1">
      <c r="A104" s="14" t="s">
        <v>582</v>
      </c>
      <c r="B104" s="142" t="s">
        <v>842</v>
      </c>
      <c r="C104" s="302">
        <f>'9.1. melléklet'!C104</f>
        <v>0</v>
      </c>
    </row>
    <row r="105" spans="1:3" ht="12" customHeight="1">
      <c r="A105" s="13" t="s">
        <v>646</v>
      </c>
      <c r="B105" s="143" t="s">
        <v>843</v>
      </c>
      <c r="C105" s="302">
        <f>'9.1. melléklet'!C105</f>
        <v>0</v>
      </c>
    </row>
    <row r="106" spans="1:3" ht="12" customHeight="1">
      <c r="A106" s="14" t="s">
        <v>833</v>
      </c>
      <c r="B106" s="142" t="s">
        <v>247</v>
      </c>
      <c r="C106" s="302">
        <f>'9.1. melléklet'!C106</f>
        <v>0</v>
      </c>
    </row>
    <row r="107" spans="1:3" ht="12" customHeight="1" thickBot="1">
      <c r="A107" s="18" t="s">
        <v>834</v>
      </c>
      <c r="B107" s="709" t="s">
        <v>845</v>
      </c>
      <c r="C107" s="302">
        <f>'9.1. melléklet'!C107</f>
        <v>3200</v>
      </c>
    </row>
    <row r="108" spans="1:3" ht="12" customHeight="1" thickBot="1">
      <c r="A108" s="20" t="s">
        <v>478</v>
      </c>
      <c r="B108" s="30" t="s">
        <v>846</v>
      </c>
      <c r="C108" s="298">
        <f>+C109+C111+C113</f>
        <v>100000</v>
      </c>
    </row>
    <row r="109" spans="1:3" ht="12" customHeight="1">
      <c r="A109" s="15" t="s">
        <v>568</v>
      </c>
      <c r="B109" s="8" t="s">
        <v>258</v>
      </c>
      <c r="C109" s="301">
        <v>18354</v>
      </c>
    </row>
    <row r="110" spans="1:3" ht="12" customHeight="1">
      <c r="A110" s="15" t="s">
        <v>569</v>
      </c>
      <c r="B110" s="12" t="s">
        <v>850</v>
      </c>
      <c r="C110" s="301">
        <f>'9.1. melléklet'!C110</f>
        <v>0</v>
      </c>
    </row>
    <row r="111" spans="1:3" ht="12" customHeight="1">
      <c r="A111" s="15" t="s">
        <v>570</v>
      </c>
      <c r="B111" s="12" t="s">
        <v>647</v>
      </c>
      <c r="C111" s="301">
        <v>31681</v>
      </c>
    </row>
    <row r="112" spans="1:3" ht="12" customHeight="1">
      <c r="A112" s="15" t="s">
        <v>571</v>
      </c>
      <c r="B112" s="12" t="s">
        <v>851</v>
      </c>
      <c r="C112" s="301">
        <f>'9.1. melléklet'!C112</f>
        <v>0</v>
      </c>
    </row>
    <row r="113" spans="1:3" ht="12" customHeight="1">
      <c r="A113" s="15" t="s">
        <v>572</v>
      </c>
      <c r="B113" s="295" t="s">
        <v>696</v>
      </c>
      <c r="C113" s="301">
        <f>C116+C117+C121</f>
        <v>49965</v>
      </c>
    </row>
    <row r="114" spans="1:3" ht="12" customHeight="1">
      <c r="A114" s="15" t="s">
        <v>581</v>
      </c>
      <c r="B114" s="294" t="s">
        <v>88</v>
      </c>
      <c r="C114" s="301">
        <f>'9.1. melléklet'!C114</f>
        <v>0</v>
      </c>
    </row>
    <row r="115" spans="1:3" ht="12" customHeight="1">
      <c r="A115" s="15" t="s">
        <v>583</v>
      </c>
      <c r="B115" s="405" t="s">
        <v>856</v>
      </c>
      <c r="C115" s="301">
        <f>'9.1. melléklet'!C115</f>
        <v>0</v>
      </c>
    </row>
    <row r="116" spans="1:3" ht="15.75">
      <c r="A116" s="15" t="s">
        <v>648</v>
      </c>
      <c r="B116" s="142" t="s">
        <v>301</v>
      </c>
      <c r="C116" s="301">
        <v>31646</v>
      </c>
    </row>
    <row r="117" spans="1:3" ht="12" customHeight="1">
      <c r="A117" s="15" t="s">
        <v>649</v>
      </c>
      <c r="B117" s="142" t="s">
        <v>303</v>
      </c>
      <c r="C117" s="301">
        <v>17119</v>
      </c>
    </row>
    <row r="118" spans="1:3" ht="12" customHeight="1">
      <c r="A118" s="15" t="s">
        <v>650</v>
      </c>
      <c r="B118" s="142" t="s">
        <v>854</v>
      </c>
      <c r="C118" s="301">
        <f>'9.1. melléklet'!C118</f>
        <v>0</v>
      </c>
    </row>
    <row r="119" spans="1:3" ht="12" customHeight="1">
      <c r="A119" s="15" t="s">
        <v>847</v>
      </c>
      <c r="B119" s="142" t="s">
        <v>842</v>
      </c>
      <c r="C119" s="301">
        <f>'9.1. melléklet'!C119</f>
        <v>0</v>
      </c>
    </row>
    <row r="120" spans="1:3" ht="12" customHeight="1">
      <c r="A120" s="15" t="s">
        <v>848</v>
      </c>
      <c r="B120" s="142" t="s">
        <v>853</v>
      </c>
      <c r="C120" s="301">
        <f>'9.1. melléklet'!C120</f>
        <v>0</v>
      </c>
    </row>
    <row r="121" spans="1:3" ht="16.5" thickBot="1">
      <c r="A121" s="13" t="s">
        <v>849</v>
      </c>
      <c r="B121" s="142" t="s">
        <v>159</v>
      </c>
      <c r="C121" s="301">
        <f>'9.1. melléklet'!C121</f>
        <v>1200</v>
      </c>
    </row>
    <row r="122" spans="1:3" ht="12" customHeight="1" thickBot="1">
      <c r="A122" s="20" t="s">
        <v>479</v>
      </c>
      <c r="B122" s="124" t="s">
        <v>857</v>
      </c>
      <c r="C122" s="298">
        <f>+C123+C124</f>
        <v>60867</v>
      </c>
    </row>
    <row r="123" spans="1:3" ht="12" customHeight="1">
      <c r="A123" s="15" t="s">
        <v>551</v>
      </c>
      <c r="B123" s="9" t="s">
        <v>519</v>
      </c>
      <c r="C123" s="301">
        <f>'9.1. melléklet'!C123</f>
        <v>27460</v>
      </c>
    </row>
    <row r="124" spans="1:3" ht="12" customHeight="1" thickBot="1">
      <c r="A124" s="16" t="s">
        <v>552</v>
      </c>
      <c r="B124" s="12" t="s">
        <v>520</v>
      </c>
      <c r="C124" s="301">
        <f>'9.1. melléklet'!C124</f>
        <v>33407</v>
      </c>
    </row>
    <row r="125" spans="1:3" ht="12" customHeight="1" thickBot="1">
      <c r="A125" s="20" t="s">
        <v>480</v>
      </c>
      <c r="B125" s="124" t="s">
        <v>858</v>
      </c>
      <c r="C125" s="298">
        <f>+C92+C108+C122</f>
        <v>750666</v>
      </c>
    </row>
    <row r="126" spans="1:3" ht="12" customHeight="1" thickBot="1">
      <c r="A126" s="20" t="s">
        <v>481</v>
      </c>
      <c r="B126" s="124" t="s">
        <v>859</v>
      </c>
      <c r="C126" s="298">
        <f>+C127+C128+C129</f>
        <v>0</v>
      </c>
    </row>
    <row r="127" spans="1:3" ht="12" customHeight="1">
      <c r="A127" s="15" t="s">
        <v>555</v>
      </c>
      <c r="B127" s="9" t="s">
        <v>860</v>
      </c>
      <c r="C127" s="271"/>
    </row>
    <row r="128" spans="1:3" ht="12" customHeight="1">
      <c r="A128" s="15" t="s">
        <v>556</v>
      </c>
      <c r="B128" s="9" t="s">
        <v>861</v>
      </c>
      <c r="C128" s="271"/>
    </row>
    <row r="129" spans="1:3" ht="12" customHeight="1" thickBot="1">
      <c r="A129" s="13" t="s">
        <v>557</v>
      </c>
      <c r="B129" s="7" t="s">
        <v>862</v>
      </c>
      <c r="C129" s="271"/>
    </row>
    <row r="130" spans="1:3" ht="12" customHeight="1" thickBot="1">
      <c r="A130" s="20" t="s">
        <v>482</v>
      </c>
      <c r="B130" s="124" t="s">
        <v>29</v>
      </c>
      <c r="C130" s="298">
        <f>+C131+C132+C133+C134</f>
        <v>0</v>
      </c>
    </row>
    <row r="131" spans="1:3" ht="12" customHeight="1">
      <c r="A131" s="15" t="s">
        <v>558</v>
      </c>
      <c r="B131" s="9" t="s">
        <v>863</v>
      </c>
      <c r="C131" s="271"/>
    </row>
    <row r="132" spans="1:3" ht="12" customHeight="1">
      <c r="A132" s="15" t="s">
        <v>559</v>
      </c>
      <c r="B132" s="9" t="s">
        <v>864</v>
      </c>
      <c r="C132" s="271"/>
    </row>
    <row r="133" spans="1:3" ht="12" customHeight="1">
      <c r="A133" s="15" t="s">
        <v>767</v>
      </c>
      <c r="B133" s="9" t="s">
        <v>865</v>
      </c>
      <c r="C133" s="271"/>
    </row>
    <row r="134" spans="1:3" ht="12" customHeight="1" thickBot="1">
      <c r="A134" s="13" t="s">
        <v>768</v>
      </c>
      <c r="B134" s="7" t="s">
        <v>866</v>
      </c>
      <c r="C134" s="271"/>
    </row>
    <row r="135" spans="1:3" ht="12" customHeight="1" thickBot="1">
      <c r="A135" s="20" t="s">
        <v>483</v>
      </c>
      <c r="B135" s="124" t="s">
        <v>867</v>
      </c>
      <c r="C135" s="304">
        <f>+C136+C137+C138+C139</f>
        <v>0</v>
      </c>
    </row>
    <row r="136" spans="1:3" ht="12" customHeight="1">
      <c r="A136" s="15" t="s">
        <v>560</v>
      </c>
      <c r="B136" s="9" t="s">
        <v>868</v>
      </c>
      <c r="C136" s="271"/>
    </row>
    <row r="137" spans="1:3" ht="12" customHeight="1">
      <c r="A137" s="15" t="s">
        <v>561</v>
      </c>
      <c r="B137" s="9" t="s">
        <v>878</v>
      </c>
      <c r="C137" s="271"/>
    </row>
    <row r="138" spans="1:3" ht="12" customHeight="1">
      <c r="A138" s="15" t="s">
        <v>779</v>
      </c>
      <c r="B138" s="9" t="s">
        <v>869</v>
      </c>
      <c r="C138" s="271"/>
    </row>
    <row r="139" spans="1:3" ht="12" customHeight="1" thickBot="1">
      <c r="A139" s="13" t="s">
        <v>780</v>
      </c>
      <c r="B139" s="7" t="s">
        <v>870</v>
      </c>
      <c r="C139" s="271"/>
    </row>
    <row r="140" spans="1:3" ht="12" customHeight="1" thickBot="1">
      <c r="A140" s="20" t="s">
        <v>484</v>
      </c>
      <c r="B140" s="124" t="s">
        <v>871</v>
      </c>
      <c r="C140" s="969">
        <f>+C141+C142+C143+C144</f>
        <v>0</v>
      </c>
    </row>
    <row r="141" spans="1:3" ht="12" customHeight="1">
      <c r="A141" s="15" t="s">
        <v>641</v>
      </c>
      <c r="B141" s="9" t="s">
        <v>872</v>
      </c>
      <c r="C141" s="271"/>
    </row>
    <row r="142" spans="1:3" ht="12" customHeight="1">
      <c r="A142" s="15" t="s">
        <v>642</v>
      </c>
      <c r="B142" s="9" t="s">
        <v>873</v>
      </c>
      <c r="C142" s="271"/>
    </row>
    <row r="143" spans="1:3" ht="12" customHeight="1">
      <c r="A143" s="15" t="s">
        <v>695</v>
      </c>
      <c r="B143" s="9" t="s">
        <v>874</v>
      </c>
      <c r="C143" s="271"/>
    </row>
    <row r="144" spans="1:3" ht="12" customHeight="1" thickBot="1">
      <c r="A144" s="15" t="s">
        <v>782</v>
      </c>
      <c r="B144" s="9" t="s">
        <v>875</v>
      </c>
      <c r="C144" s="271"/>
    </row>
    <row r="145" spans="1:9" ht="15" customHeight="1" thickBot="1">
      <c r="A145" s="20" t="s">
        <v>485</v>
      </c>
      <c r="B145" s="124" t="s">
        <v>876</v>
      </c>
      <c r="C145" s="421">
        <f>+C126+C130+C135+C140</f>
        <v>0</v>
      </c>
      <c r="F145" s="422"/>
      <c r="G145" s="423"/>
      <c r="H145" s="423"/>
      <c r="I145" s="423"/>
    </row>
    <row r="146" spans="1:3" s="408" customFormat="1" ht="12.75" customHeight="1" thickBot="1">
      <c r="A146" s="296" t="s">
        <v>486</v>
      </c>
      <c r="B146" s="381" t="s">
        <v>877</v>
      </c>
      <c r="C146" s="421">
        <f>+C125+C145</f>
        <v>750666</v>
      </c>
    </row>
    <row r="147" ht="7.5" customHeight="1"/>
    <row r="148" spans="1:3" ht="15.75">
      <c r="A148" s="1101" t="s">
        <v>879</v>
      </c>
      <c r="B148" s="1101"/>
      <c r="C148" s="1101"/>
    </row>
    <row r="149" spans="1:3" ht="15" customHeight="1" thickBot="1">
      <c r="A149" s="1098" t="s">
        <v>614</v>
      </c>
      <c r="B149" s="1098"/>
      <c r="C149" s="308" t="s">
        <v>694</v>
      </c>
    </row>
    <row r="150" spans="1:4" ht="13.5" customHeight="1" thickBot="1">
      <c r="A150" s="20">
        <v>1</v>
      </c>
      <c r="B150" s="30" t="s">
        <v>880</v>
      </c>
      <c r="C150" s="298">
        <f>+C62-C125</f>
        <v>-100000</v>
      </c>
      <c r="D150" s="424"/>
    </row>
    <row r="151" spans="1:3" ht="18" customHeight="1" thickBot="1">
      <c r="A151" s="20" t="s">
        <v>478</v>
      </c>
      <c r="B151" s="30" t="s">
        <v>881</v>
      </c>
      <c r="C151" s="298">
        <f>+C85-C145</f>
        <v>100000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>
    <oddHeader>&amp;C&amp;"Times New Roman CE,Félkövér"&amp;12
Tát Város Önkormányzat
2016. ÉVI KÖLTSÉGVETÉSÉNEK ÖSSZEVONT MÉRLEGE&amp;10
&amp;R&amp;"Times New Roman CE,Félkövér dőlt"&amp;11 1.1. melléklet az  1/2016. (I.26.) önkormányzati rendelethez</oddHead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7" t="s">
        <v>63</v>
      </c>
    </row>
    <row r="2" spans="1:3" s="448" customFormat="1" ht="25.5" customHeight="1">
      <c r="A2" s="399" t="s">
        <v>664</v>
      </c>
      <c r="B2" s="359" t="s">
        <v>97</v>
      </c>
      <c r="C2" s="374" t="s">
        <v>521</v>
      </c>
    </row>
    <row r="3" spans="1:3" s="448" customFormat="1" ht="24.75" thickBot="1">
      <c r="A3" s="440" t="s">
        <v>663</v>
      </c>
      <c r="B3" s="360" t="s">
        <v>76</v>
      </c>
      <c r="C3" s="375" t="s">
        <v>521</v>
      </c>
    </row>
    <row r="4" spans="1:3" s="449" customFormat="1" ht="15.75" customHeight="1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235" t="s">
        <v>514</v>
      </c>
    </row>
    <row r="6" spans="1:3" s="450" customFormat="1" ht="12.75" customHeight="1" thickBot="1">
      <c r="A6" s="201">
        <v>1</v>
      </c>
      <c r="B6" s="202">
        <v>2</v>
      </c>
      <c r="C6" s="203">
        <v>3</v>
      </c>
    </row>
    <row r="7" spans="1:3" s="450" customFormat="1" ht="15.75" customHeight="1" thickBot="1">
      <c r="A7" s="236"/>
      <c r="B7" s="237" t="s">
        <v>515</v>
      </c>
      <c r="C7" s="238"/>
    </row>
    <row r="8" spans="1:3" s="376" customFormat="1" ht="12" customHeight="1" thickBot="1">
      <c r="A8" s="201" t="s">
        <v>477</v>
      </c>
      <c r="B8" s="239" t="s">
        <v>36</v>
      </c>
      <c r="C8" s="318">
        <f>SUM(C9:C18)</f>
        <v>3000</v>
      </c>
    </row>
    <row r="9" spans="1:3" s="376" customFormat="1" ht="12" customHeight="1">
      <c r="A9" s="441" t="s">
        <v>562</v>
      </c>
      <c r="B9" s="10" t="s">
        <v>756</v>
      </c>
      <c r="C9" s="365"/>
    </row>
    <row r="10" spans="1:3" s="376" customFormat="1" ht="12" customHeight="1">
      <c r="A10" s="442" t="s">
        <v>563</v>
      </c>
      <c r="B10" s="8" t="s">
        <v>757</v>
      </c>
      <c r="C10" s="316">
        <f>'[1]Munka1'!$B$43</f>
        <v>3000</v>
      </c>
    </row>
    <row r="11" spans="1:3" s="376" customFormat="1" ht="12" customHeight="1">
      <c r="A11" s="442" t="s">
        <v>564</v>
      </c>
      <c r="B11" s="8" t="s">
        <v>758</v>
      </c>
      <c r="C11" s="316"/>
    </row>
    <row r="12" spans="1:3" s="376" customFormat="1" ht="12" customHeight="1">
      <c r="A12" s="442" t="s">
        <v>565</v>
      </c>
      <c r="B12" s="8" t="s">
        <v>759</v>
      </c>
      <c r="C12" s="316"/>
    </row>
    <row r="13" spans="1:3" s="376" customFormat="1" ht="12" customHeight="1">
      <c r="A13" s="442" t="s">
        <v>608</v>
      </c>
      <c r="B13" s="8" t="s">
        <v>760</v>
      </c>
      <c r="C13" s="316"/>
    </row>
    <row r="14" spans="1:3" s="376" customFormat="1" ht="12" customHeight="1">
      <c r="A14" s="442" t="s">
        <v>566</v>
      </c>
      <c r="B14" s="8" t="s">
        <v>37</v>
      </c>
      <c r="C14" s="316"/>
    </row>
    <row r="15" spans="1:3" s="376" customFormat="1" ht="12" customHeight="1">
      <c r="A15" s="442" t="s">
        <v>567</v>
      </c>
      <c r="B15" s="7" t="s">
        <v>38</v>
      </c>
      <c r="C15" s="316"/>
    </row>
    <row r="16" spans="1:3" s="376" customFormat="1" ht="12" customHeight="1">
      <c r="A16" s="442" t="s">
        <v>577</v>
      </c>
      <c r="B16" s="8" t="s">
        <v>763</v>
      </c>
      <c r="C16" s="366"/>
    </row>
    <row r="17" spans="1:3" s="451" customFormat="1" ht="12" customHeight="1">
      <c r="A17" s="442" t="s">
        <v>578</v>
      </c>
      <c r="B17" s="8" t="s">
        <v>764</v>
      </c>
      <c r="C17" s="316"/>
    </row>
    <row r="18" spans="1:3" s="451" customFormat="1" ht="12" customHeight="1" thickBot="1">
      <c r="A18" s="442" t="s">
        <v>579</v>
      </c>
      <c r="B18" s="7" t="s">
        <v>765</v>
      </c>
      <c r="C18" s="317"/>
    </row>
    <row r="19" spans="1:3" s="376" customFormat="1" ht="12" customHeight="1" thickBot="1">
      <c r="A19" s="201" t="s">
        <v>478</v>
      </c>
      <c r="B19" s="239" t="s">
        <v>39</v>
      </c>
      <c r="C19" s="318">
        <f>SUM(C20:C22)</f>
        <v>0</v>
      </c>
    </row>
    <row r="20" spans="1:3" s="451" customFormat="1" ht="12" customHeight="1">
      <c r="A20" s="442" t="s">
        <v>568</v>
      </c>
      <c r="B20" s="9" t="s">
        <v>731</v>
      </c>
      <c r="C20" s="316"/>
    </row>
    <row r="21" spans="1:3" s="451" customFormat="1" ht="12" customHeight="1">
      <c r="A21" s="442" t="s">
        <v>569</v>
      </c>
      <c r="B21" s="8" t="s">
        <v>40</v>
      </c>
      <c r="C21" s="316"/>
    </row>
    <row r="22" spans="1:3" s="451" customFormat="1" ht="12" customHeight="1">
      <c r="A22" s="442" t="s">
        <v>570</v>
      </c>
      <c r="B22" s="8" t="s">
        <v>41</v>
      </c>
      <c r="C22" s="316"/>
    </row>
    <row r="23" spans="1:3" s="451" customFormat="1" ht="12" customHeight="1" thickBot="1">
      <c r="A23" s="442" t="s">
        <v>571</v>
      </c>
      <c r="B23" s="8" t="s">
        <v>460</v>
      </c>
      <c r="C23" s="316"/>
    </row>
    <row r="24" spans="1:3" s="451" customFormat="1" ht="12" customHeight="1" thickBot="1">
      <c r="A24" s="209" t="s">
        <v>479</v>
      </c>
      <c r="B24" s="124" t="s">
        <v>634</v>
      </c>
      <c r="C24" s="345"/>
    </row>
    <row r="25" spans="1:3" s="451" customFormat="1" ht="12" customHeight="1" thickBot="1">
      <c r="A25" s="209" t="s">
        <v>480</v>
      </c>
      <c r="B25" s="124" t="s">
        <v>42</v>
      </c>
      <c r="C25" s="318">
        <f>+C26+C27</f>
        <v>0</v>
      </c>
    </row>
    <row r="26" spans="1:3" s="451" customFormat="1" ht="12" customHeight="1">
      <c r="A26" s="443" t="s">
        <v>741</v>
      </c>
      <c r="B26" s="444" t="s">
        <v>40</v>
      </c>
      <c r="C26" s="78"/>
    </row>
    <row r="27" spans="1:3" s="451" customFormat="1" ht="12" customHeight="1">
      <c r="A27" s="443" t="s">
        <v>744</v>
      </c>
      <c r="B27" s="445" t="s">
        <v>43</v>
      </c>
      <c r="C27" s="319"/>
    </row>
    <row r="28" spans="1:3" s="451" customFormat="1" ht="12" customHeight="1" thickBot="1">
      <c r="A28" s="442" t="s">
        <v>745</v>
      </c>
      <c r="B28" s="446" t="s">
        <v>44</v>
      </c>
      <c r="C28" s="85"/>
    </row>
    <row r="29" spans="1:3" s="451" customFormat="1" ht="12" customHeight="1" thickBot="1">
      <c r="A29" s="209" t="s">
        <v>481</v>
      </c>
      <c r="B29" s="124" t="s">
        <v>45</v>
      </c>
      <c r="C29" s="318">
        <f>+C30+C31+C32</f>
        <v>0</v>
      </c>
    </row>
    <row r="30" spans="1:3" s="451" customFormat="1" ht="12" customHeight="1">
      <c r="A30" s="443" t="s">
        <v>555</v>
      </c>
      <c r="B30" s="444" t="s">
        <v>770</v>
      </c>
      <c r="C30" s="78"/>
    </row>
    <row r="31" spans="1:3" s="451" customFormat="1" ht="12" customHeight="1">
      <c r="A31" s="443" t="s">
        <v>556</v>
      </c>
      <c r="B31" s="445" t="s">
        <v>771</v>
      </c>
      <c r="C31" s="319"/>
    </row>
    <row r="32" spans="1:3" s="451" customFormat="1" ht="12" customHeight="1" thickBot="1">
      <c r="A32" s="442" t="s">
        <v>557</v>
      </c>
      <c r="B32" s="140" t="s">
        <v>772</v>
      </c>
      <c r="C32" s="85"/>
    </row>
    <row r="33" spans="1:3" s="376" customFormat="1" ht="12" customHeight="1" thickBot="1">
      <c r="A33" s="209" t="s">
        <v>482</v>
      </c>
      <c r="B33" s="124" t="s">
        <v>884</v>
      </c>
      <c r="C33" s="345"/>
    </row>
    <row r="34" spans="1:3" s="376" customFormat="1" ht="12" customHeight="1" thickBot="1">
      <c r="A34" s="209" t="s">
        <v>483</v>
      </c>
      <c r="B34" s="124" t="s">
        <v>46</v>
      </c>
      <c r="C34" s="367"/>
    </row>
    <row r="35" spans="1:3" s="376" customFormat="1" ht="12" customHeight="1" thickBot="1">
      <c r="A35" s="201" t="s">
        <v>484</v>
      </c>
      <c r="B35" s="124" t="s">
        <v>47</v>
      </c>
      <c r="C35" s="368">
        <f>+C8+C19+C24+C25+C29+C33+C34</f>
        <v>3000</v>
      </c>
    </row>
    <row r="36" spans="1:3" s="376" customFormat="1" ht="12" customHeight="1" thickBot="1">
      <c r="A36" s="240" t="s">
        <v>485</v>
      </c>
      <c r="B36" s="124" t="s">
        <v>48</v>
      </c>
      <c r="C36" s="368">
        <f>+C37+C38+C39</f>
        <v>0</v>
      </c>
    </row>
    <row r="37" spans="1:3" s="376" customFormat="1" ht="12" customHeight="1">
      <c r="A37" s="443" t="s">
        <v>49</v>
      </c>
      <c r="B37" s="444" t="s">
        <v>703</v>
      </c>
      <c r="C37" s="78"/>
    </row>
    <row r="38" spans="1:3" s="376" customFormat="1" ht="12" customHeight="1">
      <c r="A38" s="443" t="s">
        <v>50</v>
      </c>
      <c r="B38" s="445" t="s">
        <v>461</v>
      </c>
      <c r="C38" s="319"/>
    </row>
    <row r="39" spans="1:3" s="451" customFormat="1" ht="12" customHeight="1" thickBot="1">
      <c r="A39" s="442" t="s">
        <v>51</v>
      </c>
      <c r="B39" s="140" t="s">
        <v>163</v>
      </c>
      <c r="C39" s="597"/>
    </row>
    <row r="40" spans="1:3" s="451" customFormat="1" ht="15" customHeight="1" thickBot="1">
      <c r="A40" s="240" t="s">
        <v>486</v>
      </c>
      <c r="B40" s="241" t="s">
        <v>53</v>
      </c>
      <c r="C40" s="371">
        <f>+C35+C36</f>
        <v>3000</v>
      </c>
    </row>
    <row r="41" spans="1:3" s="451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50" customFormat="1" ht="16.5" customHeight="1" thickBot="1">
      <c r="A43" s="246"/>
      <c r="B43" s="247" t="s">
        <v>517</v>
      </c>
      <c r="C43" s="371"/>
    </row>
    <row r="44" spans="1:3" s="452" customFormat="1" ht="12" customHeight="1" thickBot="1">
      <c r="A44" s="209" t="s">
        <v>477</v>
      </c>
      <c r="B44" s="124" t="s">
        <v>54</v>
      </c>
      <c r="C44" s="318">
        <f>SUM(C45:C49)</f>
        <v>3000</v>
      </c>
    </row>
    <row r="45" spans="1:3" ht="12" customHeight="1">
      <c r="A45" s="442" t="s">
        <v>562</v>
      </c>
      <c r="B45" s="9" t="s">
        <v>507</v>
      </c>
      <c r="C45" s="81">
        <f>'[2]Munka1'!$C$45</f>
        <v>2018</v>
      </c>
    </row>
    <row r="46" spans="1:3" ht="12" customHeight="1">
      <c r="A46" s="442" t="s">
        <v>563</v>
      </c>
      <c r="B46" s="8" t="s">
        <v>643</v>
      </c>
      <c r="C46" s="81">
        <f>'[2]Munka1'!$C$64</f>
        <v>545</v>
      </c>
    </row>
    <row r="47" spans="1:3" ht="12" customHeight="1">
      <c r="A47" s="442" t="s">
        <v>564</v>
      </c>
      <c r="B47" s="8" t="s">
        <v>600</v>
      </c>
      <c r="C47" s="81">
        <f>'[3]Munka1'!$C$97</f>
        <v>437</v>
      </c>
    </row>
    <row r="48" spans="1:3" ht="12" customHeight="1">
      <c r="A48" s="442" t="s">
        <v>565</v>
      </c>
      <c r="B48" s="8" t="s">
        <v>644</v>
      </c>
      <c r="C48" s="81"/>
    </row>
    <row r="49" spans="1:3" ht="12" customHeight="1" thickBot="1">
      <c r="A49" s="442" t="s">
        <v>608</v>
      </c>
      <c r="B49" s="8" t="s">
        <v>645</v>
      </c>
      <c r="C49" s="81"/>
    </row>
    <row r="50" spans="1:3" ht="12" customHeight="1" thickBot="1">
      <c r="A50" s="209" t="s">
        <v>478</v>
      </c>
      <c r="B50" s="124" t="s">
        <v>55</v>
      </c>
      <c r="C50" s="318">
        <f>SUM(C51:C53)</f>
        <v>0</v>
      </c>
    </row>
    <row r="51" spans="1:3" s="452" customFormat="1" ht="12" customHeight="1">
      <c r="A51" s="442" t="s">
        <v>568</v>
      </c>
      <c r="B51" s="9" t="s">
        <v>693</v>
      </c>
      <c r="C51" s="78"/>
    </row>
    <row r="52" spans="1:3" ht="12" customHeight="1">
      <c r="A52" s="442" t="s">
        <v>569</v>
      </c>
      <c r="B52" s="8" t="s">
        <v>647</v>
      </c>
      <c r="C52" s="81"/>
    </row>
    <row r="53" spans="1:3" ht="12" customHeight="1">
      <c r="A53" s="442" t="s">
        <v>570</v>
      </c>
      <c r="B53" s="8" t="s">
        <v>518</v>
      </c>
      <c r="C53" s="81"/>
    </row>
    <row r="54" spans="1:3" ht="12" customHeight="1" thickBot="1">
      <c r="A54" s="442" t="s">
        <v>571</v>
      </c>
      <c r="B54" s="8" t="s">
        <v>462</v>
      </c>
      <c r="C54" s="81"/>
    </row>
    <row r="55" spans="1:3" ht="15" customHeight="1" thickBot="1">
      <c r="A55" s="209" t="s">
        <v>479</v>
      </c>
      <c r="B55" s="248" t="s">
        <v>74</v>
      </c>
      <c r="C55" s="372">
        <f>+C44+C50</f>
        <v>3000</v>
      </c>
    </row>
    <row r="56" ht="13.5" thickBot="1">
      <c r="C56" s="373"/>
    </row>
    <row r="57" spans="1:3" ht="15" customHeight="1" thickBot="1">
      <c r="A57" s="251" t="s">
        <v>666</v>
      </c>
      <c r="B57" s="252"/>
      <c r="C57" s="121"/>
    </row>
    <row r="58" spans="1:3" ht="14.25" customHeight="1" thickBot="1">
      <c r="A58" s="251" t="s">
        <v>667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7" t="s">
        <v>64</v>
      </c>
    </row>
    <row r="2" spans="1:3" s="448" customFormat="1" ht="25.5" customHeight="1">
      <c r="A2" s="399" t="s">
        <v>664</v>
      </c>
      <c r="B2" s="359" t="s">
        <v>97</v>
      </c>
      <c r="C2" s="374" t="s">
        <v>521</v>
      </c>
    </row>
    <row r="3" spans="1:3" s="448" customFormat="1" ht="24.75" thickBot="1">
      <c r="A3" s="440" t="s">
        <v>663</v>
      </c>
      <c r="B3" s="360" t="s">
        <v>77</v>
      </c>
      <c r="C3" s="375" t="s">
        <v>522</v>
      </c>
    </row>
    <row r="4" spans="1:3" s="449" customFormat="1" ht="15.75" customHeight="1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235" t="s">
        <v>514</v>
      </c>
    </row>
    <row r="6" spans="1:3" s="450" customFormat="1" ht="12.75" customHeight="1" thickBot="1">
      <c r="A6" s="201">
        <v>1</v>
      </c>
      <c r="B6" s="202">
        <v>2</v>
      </c>
      <c r="C6" s="203">
        <v>3</v>
      </c>
    </row>
    <row r="7" spans="1:3" s="450" customFormat="1" ht="15.75" customHeight="1" thickBot="1">
      <c r="A7" s="236"/>
      <c r="B7" s="237" t="s">
        <v>515</v>
      </c>
      <c r="C7" s="238"/>
    </row>
    <row r="8" spans="1:3" s="376" customFormat="1" ht="12" customHeight="1" thickBot="1">
      <c r="A8" s="201" t="s">
        <v>477</v>
      </c>
      <c r="B8" s="239" t="s">
        <v>36</v>
      </c>
      <c r="C8" s="318">
        <f>SUM(C9:C18)</f>
        <v>0</v>
      </c>
    </row>
    <row r="9" spans="1:3" s="376" customFormat="1" ht="12" customHeight="1">
      <c r="A9" s="441" t="s">
        <v>562</v>
      </c>
      <c r="B9" s="10" t="s">
        <v>756</v>
      </c>
      <c r="C9" s="365"/>
    </row>
    <row r="10" spans="1:3" s="376" customFormat="1" ht="12" customHeight="1">
      <c r="A10" s="442" t="s">
        <v>563</v>
      </c>
      <c r="B10" s="8" t="s">
        <v>757</v>
      </c>
      <c r="C10" s="316"/>
    </row>
    <row r="11" spans="1:3" s="376" customFormat="1" ht="12" customHeight="1">
      <c r="A11" s="442" t="s">
        <v>564</v>
      </c>
      <c r="B11" s="8" t="s">
        <v>758</v>
      </c>
      <c r="C11" s="316"/>
    </row>
    <row r="12" spans="1:3" s="376" customFormat="1" ht="12" customHeight="1">
      <c r="A12" s="442" t="s">
        <v>565</v>
      </c>
      <c r="B12" s="8" t="s">
        <v>759</v>
      </c>
      <c r="C12" s="316"/>
    </row>
    <row r="13" spans="1:3" s="376" customFormat="1" ht="12" customHeight="1">
      <c r="A13" s="442" t="s">
        <v>608</v>
      </c>
      <c r="B13" s="8" t="s">
        <v>760</v>
      </c>
      <c r="C13" s="316"/>
    </row>
    <row r="14" spans="1:3" s="376" customFormat="1" ht="12" customHeight="1">
      <c r="A14" s="442" t="s">
        <v>566</v>
      </c>
      <c r="B14" s="8" t="s">
        <v>37</v>
      </c>
      <c r="C14" s="316"/>
    </row>
    <row r="15" spans="1:3" s="376" customFormat="1" ht="12" customHeight="1">
      <c r="A15" s="442" t="s">
        <v>567</v>
      </c>
      <c r="B15" s="7" t="s">
        <v>38</v>
      </c>
      <c r="C15" s="316"/>
    </row>
    <row r="16" spans="1:3" s="376" customFormat="1" ht="12" customHeight="1">
      <c r="A16" s="442" t="s">
        <v>577</v>
      </c>
      <c r="B16" s="8" t="s">
        <v>763</v>
      </c>
      <c r="C16" s="366"/>
    </row>
    <row r="17" spans="1:3" s="451" customFormat="1" ht="12" customHeight="1">
      <c r="A17" s="442" t="s">
        <v>578</v>
      </c>
      <c r="B17" s="8" t="s">
        <v>764</v>
      </c>
      <c r="C17" s="316"/>
    </row>
    <row r="18" spans="1:3" s="451" customFormat="1" ht="12" customHeight="1" thickBot="1">
      <c r="A18" s="442" t="s">
        <v>579</v>
      </c>
      <c r="B18" s="7" t="s">
        <v>765</v>
      </c>
      <c r="C18" s="317"/>
    </row>
    <row r="19" spans="1:3" s="376" customFormat="1" ht="12" customHeight="1" thickBot="1">
      <c r="A19" s="201" t="s">
        <v>478</v>
      </c>
      <c r="B19" s="239" t="s">
        <v>39</v>
      </c>
      <c r="C19" s="318">
        <f>SUM(C20:C22)</f>
        <v>0</v>
      </c>
    </row>
    <row r="20" spans="1:3" s="451" customFormat="1" ht="12" customHeight="1">
      <c r="A20" s="442" t="s">
        <v>568</v>
      </c>
      <c r="B20" s="9" t="s">
        <v>731</v>
      </c>
      <c r="C20" s="316"/>
    </row>
    <row r="21" spans="1:3" s="451" customFormat="1" ht="12" customHeight="1">
      <c r="A21" s="442" t="s">
        <v>569</v>
      </c>
      <c r="B21" s="8" t="s">
        <v>40</v>
      </c>
      <c r="C21" s="316"/>
    </row>
    <row r="22" spans="1:3" s="451" customFormat="1" ht="12" customHeight="1">
      <c r="A22" s="442" t="s">
        <v>570</v>
      </c>
      <c r="B22" s="8" t="s">
        <v>41</v>
      </c>
      <c r="C22" s="316"/>
    </row>
    <row r="23" spans="1:3" s="451" customFormat="1" ht="12" customHeight="1" thickBot="1">
      <c r="A23" s="442" t="s">
        <v>571</v>
      </c>
      <c r="B23" s="8" t="s">
        <v>460</v>
      </c>
      <c r="C23" s="316"/>
    </row>
    <row r="24" spans="1:3" s="451" customFormat="1" ht="12" customHeight="1" thickBot="1">
      <c r="A24" s="209" t="s">
        <v>479</v>
      </c>
      <c r="B24" s="124" t="s">
        <v>634</v>
      </c>
      <c r="C24" s="345"/>
    </row>
    <row r="25" spans="1:3" s="451" customFormat="1" ht="12" customHeight="1" thickBot="1">
      <c r="A25" s="209" t="s">
        <v>480</v>
      </c>
      <c r="B25" s="124" t="s">
        <v>42</v>
      </c>
      <c r="C25" s="318">
        <f>+C26+C27</f>
        <v>0</v>
      </c>
    </row>
    <row r="26" spans="1:3" s="451" customFormat="1" ht="12" customHeight="1">
      <c r="A26" s="443" t="s">
        <v>741</v>
      </c>
      <c r="B26" s="444" t="s">
        <v>40</v>
      </c>
      <c r="C26" s="78"/>
    </row>
    <row r="27" spans="1:3" s="451" customFormat="1" ht="12" customHeight="1">
      <c r="A27" s="443" t="s">
        <v>744</v>
      </c>
      <c r="B27" s="445" t="s">
        <v>43</v>
      </c>
      <c r="C27" s="319"/>
    </row>
    <row r="28" spans="1:3" s="451" customFormat="1" ht="12" customHeight="1" thickBot="1">
      <c r="A28" s="442" t="s">
        <v>745</v>
      </c>
      <c r="B28" s="446" t="s">
        <v>44</v>
      </c>
      <c r="C28" s="85"/>
    </row>
    <row r="29" spans="1:3" s="451" customFormat="1" ht="12" customHeight="1" thickBot="1">
      <c r="A29" s="209" t="s">
        <v>481</v>
      </c>
      <c r="B29" s="124" t="s">
        <v>45</v>
      </c>
      <c r="C29" s="318">
        <f>+C30+C31+C32</f>
        <v>0</v>
      </c>
    </row>
    <row r="30" spans="1:3" s="451" customFormat="1" ht="12" customHeight="1">
      <c r="A30" s="443" t="s">
        <v>555</v>
      </c>
      <c r="B30" s="444" t="s">
        <v>770</v>
      </c>
      <c r="C30" s="78"/>
    </row>
    <row r="31" spans="1:3" s="451" customFormat="1" ht="12" customHeight="1">
      <c r="A31" s="443" t="s">
        <v>556</v>
      </c>
      <c r="B31" s="445" t="s">
        <v>771</v>
      </c>
      <c r="C31" s="319"/>
    </row>
    <row r="32" spans="1:3" s="451" customFormat="1" ht="12" customHeight="1" thickBot="1">
      <c r="A32" s="442" t="s">
        <v>557</v>
      </c>
      <c r="B32" s="140" t="s">
        <v>772</v>
      </c>
      <c r="C32" s="85"/>
    </row>
    <row r="33" spans="1:3" s="376" customFormat="1" ht="12" customHeight="1" thickBot="1">
      <c r="A33" s="209" t="s">
        <v>482</v>
      </c>
      <c r="B33" s="124" t="s">
        <v>884</v>
      </c>
      <c r="C33" s="345"/>
    </row>
    <row r="34" spans="1:3" s="376" customFormat="1" ht="12" customHeight="1" thickBot="1">
      <c r="A34" s="209" t="s">
        <v>483</v>
      </c>
      <c r="B34" s="124" t="s">
        <v>46</v>
      </c>
      <c r="C34" s="367"/>
    </row>
    <row r="35" spans="1:3" s="376" customFormat="1" ht="12" customHeight="1" thickBot="1">
      <c r="A35" s="201" t="s">
        <v>484</v>
      </c>
      <c r="B35" s="124" t="s">
        <v>47</v>
      </c>
      <c r="C35" s="368">
        <f>+C8+C19+C24+C25+C29+C33+C34</f>
        <v>0</v>
      </c>
    </row>
    <row r="36" spans="1:3" s="376" customFormat="1" ht="12" customHeight="1" thickBot="1">
      <c r="A36" s="240" t="s">
        <v>485</v>
      </c>
      <c r="B36" s="124" t="s">
        <v>48</v>
      </c>
      <c r="C36" s="368">
        <f>+C37+C38+C39</f>
        <v>0</v>
      </c>
    </row>
    <row r="37" spans="1:3" s="376" customFormat="1" ht="12" customHeight="1">
      <c r="A37" s="443" t="s">
        <v>49</v>
      </c>
      <c r="B37" s="444" t="s">
        <v>703</v>
      </c>
      <c r="C37" s="78"/>
    </row>
    <row r="38" spans="1:3" s="376" customFormat="1" ht="12" customHeight="1">
      <c r="A38" s="443" t="s">
        <v>50</v>
      </c>
      <c r="B38" s="445" t="s">
        <v>461</v>
      </c>
      <c r="C38" s="319"/>
    </row>
    <row r="39" spans="1:3" s="451" customFormat="1" ht="12" customHeight="1" thickBot="1">
      <c r="A39" s="442" t="s">
        <v>51</v>
      </c>
      <c r="B39" s="140" t="s">
        <v>52</v>
      </c>
      <c r="C39" s="85"/>
    </row>
    <row r="40" spans="1:3" s="451" customFormat="1" ht="15" customHeight="1" thickBot="1">
      <c r="A40" s="240" t="s">
        <v>486</v>
      </c>
      <c r="B40" s="241" t="s">
        <v>53</v>
      </c>
      <c r="C40" s="371">
        <f>+C35+C36</f>
        <v>0</v>
      </c>
    </row>
    <row r="41" spans="1:3" s="451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50" customFormat="1" ht="16.5" customHeight="1" thickBot="1">
      <c r="A43" s="246"/>
      <c r="B43" s="247" t="s">
        <v>517</v>
      </c>
      <c r="C43" s="371"/>
    </row>
    <row r="44" spans="1:3" s="452" customFormat="1" ht="12" customHeight="1" thickBot="1">
      <c r="A44" s="209" t="s">
        <v>477</v>
      </c>
      <c r="B44" s="124" t="s">
        <v>54</v>
      </c>
      <c r="C44" s="318">
        <f>SUM(C45:C49)</f>
        <v>0</v>
      </c>
    </row>
    <row r="45" spans="1:3" ht="12" customHeight="1">
      <c r="A45" s="442" t="s">
        <v>562</v>
      </c>
      <c r="B45" s="9" t="s">
        <v>507</v>
      </c>
      <c r="C45" s="78"/>
    </row>
    <row r="46" spans="1:3" ht="12" customHeight="1">
      <c r="A46" s="442" t="s">
        <v>563</v>
      </c>
      <c r="B46" s="8" t="s">
        <v>643</v>
      </c>
      <c r="C46" s="81"/>
    </row>
    <row r="47" spans="1:3" ht="12" customHeight="1">
      <c r="A47" s="442" t="s">
        <v>564</v>
      </c>
      <c r="B47" s="8" t="s">
        <v>600</v>
      </c>
      <c r="C47" s="81"/>
    </row>
    <row r="48" spans="1:3" ht="12" customHeight="1">
      <c r="A48" s="442" t="s">
        <v>565</v>
      </c>
      <c r="B48" s="8" t="s">
        <v>644</v>
      </c>
      <c r="C48" s="81"/>
    </row>
    <row r="49" spans="1:3" ht="12" customHeight="1" thickBot="1">
      <c r="A49" s="442" t="s">
        <v>608</v>
      </c>
      <c r="B49" s="8" t="s">
        <v>645</v>
      </c>
      <c r="C49" s="81"/>
    </row>
    <row r="50" spans="1:3" ht="12" customHeight="1" thickBot="1">
      <c r="A50" s="209" t="s">
        <v>478</v>
      </c>
      <c r="B50" s="124" t="s">
        <v>55</v>
      </c>
      <c r="C50" s="318">
        <f>SUM(C51:C53)</f>
        <v>0</v>
      </c>
    </row>
    <row r="51" spans="1:3" s="452" customFormat="1" ht="12" customHeight="1">
      <c r="A51" s="442" t="s">
        <v>568</v>
      </c>
      <c r="B51" s="9" t="s">
        <v>693</v>
      </c>
      <c r="C51" s="78"/>
    </row>
    <row r="52" spans="1:3" ht="12" customHeight="1">
      <c r="A52" s="442" t="s">
        <v>569</v>
      </c>
      <c r="B52" s="8" t="s">
        <v>647</v>
      </c>
      <c r="C52" s="81"/>
    </row>
    <row r="53" spans="1:3" ht="12" customHeight="1">
      <c r="A53" s="442" t="s">
        <v>570</v>
      </c>
      <c r="B53" s="8" t="s">
        <v>518</v>
      </c>
      <c r="C53" s="81"/>
    </row>
    <row r="54" spans="1:3" ht="12" customHeight="1" thickBot="1">
      <c r="A54" s="442" t="s">
        <v>571</v>
      </c>
      <c r="B54" s="8" t="s">
        <v>462</v>
      </c>
      <c r="C54" s="81"/>
    </row>
    <row r="55" spans="1:3" ht="15" customHeight="1" thickBot="1">
      <c r="A55" s="209" t="s">
        <v>479</v>
      </c>
      <c r="B55" s="248" t="s">
        <v>74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666</v>
      </c>
      <c r="B57" s="252"/>
      <c r="C57" s="121"/>
    </row>
    <row r="58" spans="1:3" ht="14.25" customHeight="1" thickBot="1">
      <c r="A58" s="251" t="s">
        <v>667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7" t="s">
        <v>65</v>
      </c>
    </row>
    <row r="2" spans="1:3" s="448" customFormat="1" ht="25.5" customHeight="1">
      <c r="A2" s="399" t="s">
        <v>664</v>
      </c>
      <c r="B2" s="359" t="s">
        <v>118</v>
      </c>
      <c r="C2" s="374" t="s">
        <v>521</v>
      </c>
    </row>
    <row r="3" spans="1:3" s="448" customFormat="1" ht="24.75" thickBot="1">
      <c r="A3" s="440" t="s">
        <v>663</v>
      </c>
      <c r="B3" s="360" t="s">
        <v>156</v>
      </c>
      <c r="C3" s="375" t="s">
        <v>92</v>
      </c>
    </row>
    <row r="4" spans="1:3" s="449" customFormat="1" ht="15.75" customHeight="1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235" t="s">
        <v>514</v>
      </c>
    </row>
    <row r="6" spans="1:3" s="450" customFormat="1" ht="12.75" customHeight="1" thickBot="1">
      <c r="A6" s="201">
        <v>1</v>
      </c>
      <c r="B6" s="202">
        <v>2</v>
      </c>
      <c r="C6" s="203">
        <v>3</v>
      </c>
    </row>
    <row r="7" spans="1:3" s="450" customFormat="1" ht="15.75" customHeight="1" thickBot="1">
      <c r="A7" s="236"/>
      <c r="B7" s="237" t="s">
        <v>515</v>
      </c>
      <c r="C7" s="238"/>
    </row>
    <row r="8" spans="1:3" s="376" customFormat="1" ht="12" customHeight="1" thickBot="1">
      <c r="A8" s="201" t="s">
        <v>477</v>
      </c>
      <c r="B8" s="239" t="s">
        <v>36</v>
      </c>
      <c r="C8" s="318">
        <f>SUM(C9:C18)</f>
        <v>0</v>
      </c>
    </row>
    <row r="9" spans="1:3" s="376" customFormat="1" ht="12" customHeight="1">
      <c r="A9" s="441" t="s">
        <v>562</v>
      </c>
      <c r="B9" s="10" t="s">
        <v>756</v>
      </c>
      <c r="C9" s="365"/>
    </row>
    <row r="10" spans="1:3" s="376" customFormat="1" ht="12" customHeight="1">
      <c r="A10" s="442" t="s">
        <v>563</v>
      </c>
      <c r="B10" s="8" t="s">
        <v>757</v>
      </c>
      <c r="C10" s="316"/>
    </row>
    <row r="11" spans="1:3" s="376" customFormat="1" ht="12" customHeight="1">
      <c r="A11" s="442" t="s">
        <v>564</v>
      </c>
      <c r="B11" s="8" t="s">
        <v>758</v>
      </c>
      <c r="C11" s="316"/>
    </row>
    <row r="12" spans="1:3" s="376" customFormat="1" ht="12" customHeight="1">
      <c r="A12" s="442" t="s">
        <v>565</v>
      </c>
      <c r="B12" s="8" t="s">
        <v>759</v>
      </c>
      <c r="C12" s="316"/>
    </row>
    <row r="13" spans="1:3" s="376" customFormat="1" ht="12" customHeight="1">
      <c r="A13" s="442" t="s">
        <v>608</v>
      </c>
      <c r="B13" s="8" t="s">
        <v>760</v>
      </c>
      <c r="C13" s="316"/>
    </row>
    <row r="14" spans="1:3" s="376" customFormat="1" ht="12" customHeight="1">
      <c r="A14" s="442" t="s">
        <v>566</v>
      </c>
      <c r="B14" s="8" t="s">
        <v>37</v>
      </c>
      <c r="C14" s="316"/>
    </row>
    <row r="15" spans="1:3" s="376" customFormat="1" ht="12" customHeight="1">
      <c r="A15" s="442" t="s">
        <v>567</v>
      </c>
      <c r="B15" s="7" t="s">
        <v>38</v>
      </c>
      <c r="C15" s="316"/>
    </row>
    <row r="16" spans="1:3" s="376" customFormat="1" ht="12" customHeight="1">
      <c r="A16" s="442" t="s">
        <v>577</v>
      </c>
      <c r="B16" s="8" t="s">
        <v>763</v>
      </c>
      <c r="C16" s="366"/>
    </row>
    <row r="17" spans="1:3" s="451" customFormat="1" ht="12" customHeight="1">
      <c r="A17" s="442" t="s">
        <v>578</v>
      </c>
      <c r="B17" s="8" t="s">
        <v>764</v>
      </c>
      <c r="C17" s="316"/>
    </row>
    <row r="18" spans="1:3" s="451" customFormat="1" ht="12" customHeight="1" thickBot="1">
      <c r="A18" s="442" t="s">
        <v>579</v>
      </c>
      <c r="B18" s="7" t="s">
        <v>765</v>
      </c>
      <c r="C18" s="317"/>
    </row>
    <row r="19" spans="1:3" s="376" customFormat="1" ht="12" customHeight="1" thickBot="1">
      <c r="A19" s="201" t="s">
        <v>478</v>
      </c>
      <c r="B19" s="239" t="s">
        <v>39</v>
      </c>
      <c r="C19" s="318">
        <f>SUM(C20:C22)</f>
        <v>0</v>
      </c>
    </row>
    <row r="20" spans="1:3" s="451" customFormat="1" ht="12" customHeight="1">
      <c r="A20" s="442" t="s">
        <v>568</v>
      </c>
      <c r="B20" s="9" t="s">
        <v>731</v>
      </c>
      <c r="C20" s="316"/>
    </row>
    <row r="21" spans="1:3" s="451" customFormat="1" ht="12" customHeight="1">
      <c r="A21" s="442" t="s">
        <v>569</v>
      </c>
      <c r="B21" s="8" t="s">
        <v>40</v>
      </c>
      <c r="C21" s="316"/>
    </row>
    <row r="22" spans="1:3" s="451" customFormat="1" ht="12" customHeight="1">
      <c r="A22" s="442" t="s">
        <v>570</v>
      </c>
      <c r="B22" s="8" t="s">
        <v>41</v>
      </c>
      <c r="C22" s="316"/>
    </row>
    <row r="23" spans="1:3" s="451" customFormat="1" ht="12" customHeight="1" thickBot="1">
      <c r="A23" s="442" t="s">
        <v>571</v>
      </c>
      <c r="B23" s="8" t="s">
        <v>460</v>
      </c>
      <c r="C23" s="316"/>
    </row>
    <row r="24" spans="1:3" s="451" customFormat="1" ht="12" customHeight="1" thickBot="1">
      <c r="A24" s="209" t="s">
        <v>479</v>
      </c>
      <c r="B24" s="124" t="s">
        <v>634</v>
      </c>
      <c r="C24" s="345"/>
    </row>
    <row r="25" spans="1:3" s="451" customFormat="1" ht="12" customHeight="1" thickBot="1">
      <c r="A25" s="209" t="s">
        <v>480</v>
      </c>
      <c r="B25" s="124" t="s">
        <v>42</v>
      </c>
      <c r="C25" s="318">
        <f>+C26+C27</f>
        <v>0</v>
      </c>
    </row>
    <row r="26" spans="1:3" s="451" customFormat="1" ht="12" customHeight="1">
      <c r="A26" s="443" t="s">
        <v>741</v>
      </c>
      <c r="B26" s="444" t="s">
        <v>40</v>
      </c>
      <c r="C26" s="78"/>
    </row>
    <row r="27" spans="1:3" s="451" customFormat="1" ht="12" customHeight="1">
      <c r="A27" s="443" t="s">
        <v>744</v>
      </c>
      <c r="B27" s="445" t="s">
        <v>43</v>
      </c>
      <c r="C27" s="319"/>
    </row>
    <row r="28" spans="1:3" s="451" customFormat="1" ht="12" customHeight="1" thickBot="1">
      <c r="A28" s="442" t="s">
        <v>745</v>
      </c>
      <c r="B28" s="446" t="s">
        <v>44</v>
      </c>
      <c r="C28" s="85"/>
    </row>
    <row r="29" spans="1:3" s="451" customFormat="1" ht="12" customHeight="1" thickBot="1">
      <c r="A29" s="209" t="s">
        <v>481</v>
      </c>
      <c r="B29" s="124" t="s">
        <v>45</v>
      </c>
      <c r="C29" s="318">
        <f>+C30+C31+C32</f>
        <v>0</v>
      </c>
    </row>
    <row r="30" spans="1:3" s="451" customFormat="1" ht="12" customHeight="1">
      <c r="A30" s="443" t="s">
        <v>555</v>
      </c>
      <c r="B30" s="444" t="s">
        <v>770</v>
      </c>
      <c r="C30" s="78"/>
    </row>
    <row r="31" spans="1:3" s="451" customFormat="1" ht="12" customHeight="1">
      <c r="A31" s="443" t="s">
        <v>556</v>
      </c>
      <c r="B31" s="445" t="s">
        <v>771</v>
      </c>
      <c r="C31" s="319"/>
    </row>
    <row r="32" spans="1:3" s="451" customFormat="1" ht="12" customHeight="1" thickBot="1">
      <c r="A32" s="442" t="s">
        <v>557</v>
      </c>
      <c r="B32" s="140" t="s">
        <v>772</v>
      </c>
      <c r="C32" s="85"/>
    </row>
    <row r="33" spans="1:3" s="376" customFormat="1" ht="12" customHeight="1" thickBot="1">
      <c r="A33" s="209" t="s">
        <v>482</v>
      </c>
      <c r="B33" s="124" t="s">
        <v>884</v>
      </c>
      <c r="C33" s="345"/>
    </row>
    <row r="34" spans="1:3" s="376" customFormat="1" ht="12" customHeight="1" thickBot="1">
      <c r="A34" s="209" t="s">
        <v>483</v>
      </c>
      <c r="B34" s="124" t="s">
        <v>46</v>
      </c>
      <c r="C34" s="367"/>
    </row>
    <row r="35" spans="1:3" s="376" customFormat="1" ht="12" customHeight="1" thickBot="1">
      <c r="A35" s="201" t="s">
        <v>484</v>
      </c>
      <c r="B35" s="124" t="s">
        <v>47</v>
      </c>
      <c r="C35" s="368">
        <f>+C8+C19+C24+C25+C29+C33+C34</f>
        <v>0</v>
      </c>
    </row>
    <row r="36" spans="1:3" s="376" customFormat="1" ht="12" customHeight="1" thickBot="1">
      <c r="A36" s="240" t="s">
        <v>485</v>
      </c>
      <c r="B36" s="124" t="s">
        <v>48</v>
      </c>
      <c r="C36" s="368">
        <f>+C37+C38+C39</f>
        <v>99661</v>
      </c>
    </row>
    <row r="37" spans="1:3" s="376" customFormat="1" ht="12" customHeight="1">
      <c r="A37" s="443" t="s">
        <v>49</v>
      </c>
      <c r="B37" s="444" t="s">
        <v>703</v>
      </c>
      <c r="C37" s="78"/>
    </row>
    <row r="38" spans="1:3" s="376" customFormat="1" ht="12" customHeight="1">
      <c r="A38" s="443" t="s">
        <v>50</v>
      </c>
      <c r="B38" s="445" t="s">
        <v>461</v>
      </c>
      <c r="C38" s="319"/>
    </row>
    <row r="39" spans="1:3" s="451" customFormat="1" ht="12" customHeight="1" thickBot="1">
      <c r="A39" s="442" t="s">
        <v>51</v>
      </c>
      <c r="B39" s="140" t="s">
        <v>52</v>
      </c>
      <c r="C39" s="85">
        <f>'[4]Munka1'!$B$43</f>
        <v>99661</v>
      </c>
    </row>
    <row r="40" spans="1:3" s="451" customFormat="1" ht="15" customHeight="1" thickBot="1">
      <c r="A40" s="240" t="s">
        <v>486</v>
      </c>
      <c r="B40" s="241" t="s">
        <v>53</v>
      </c>
      <c r="C40" s="371">
        <f>+C35+C36</f>
        <v>99661</v>
      </c>
    </row>
    <row r="41" spans="1:3" s="451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50" customFormat="1" ht="16.5" customHeight="1" thickBot="1">
      <c r="A43" s="246"/>
      <c r="B43" s="247" t="s">
        <v>517</v>
      </c>
      <c r="C43" s="371"/>
    </row>
    <row r="44" spans="1:3" s="452" customFormat="1" ht="12" customHeight="1" thickBot="1">
      <c r="A44" s="209" t="s">
        <v>477</v>
      </c>
      <c r="B44" s="124" t="s">
        <v>54</v>
      </c>
      <c r="C44" s="318">
        <f>SUM(C45:C49)</f>
        <v>99661</v>
      </c>
    </row>
    <row r="45" spans="1:3" ht="12" customHeight="1">
      <c r="A45" s="442" t="s">
        <v>562</v>
      </c>
      <c r="B45" s="9" t="s">
        <v>507</v>
      </c>
      <c r="C45" s="78">
        <f>'[2]Munka1'!$B$45</f>
        <v>66232</v>
      </c>
    </row>
    <row r="46" spans="1:3" ht="12" customHeight="1">
      <c r="A46" s="442" t="s">
        <v>563</v>
      </c>
      <c r="B46" s="8" t="s">
        <v>643</v>
      </c>
      <c r="C46" s="81">
        <f>'[2]Munka1'!$B$64</f>
        <v>18125</v>
      </c>
    </row>
    <row r="47" spans="1:3" ht="12" customHeight="1">
      <c r="A47" s="442" t="s">
        <v>564</v>
      </c>
      <c r="B47" s="8" t="s">
        <v>600</v>
      </c>
      <c r="C47" s="81">
        <f>'[3]Munka1'!$B$97</f>
        <v>15304</v>
      </c>
    </row>
    <row r="48" spans="1:3" ht="12" customHeight="1">
      <c r="A48" s="442" t="s">
        <v>565</v>
      </c>
      <c r="B48" s="8" t="s">
        <v>644</v>
      </c>
      <c r="C48" s="81"/>
    </row>
    <row r="49" spans="1:3" ht="12" customHeight="1" thickBot="1">
      <c r="A49" s="442" t="s">
        <v>608</v>
      </c>
      <c r="B49" s="8" t="s">
        <v>645</v>
      </c>
      <c r="C49" s="81"/>
    </row>
    <row r="50" spans="1:3" ht="12" customHeight="1" thickBot="1">
      <c r="A50" s="209" t="s">
        <v>478</v>
      </c>
      <c r="B50" s="124" t="s">
        <v>55</v>
      </c>
      <c r="C50" s="318">
        <f>SUM(C51:C53)</f>
        <v>0</v>
      </c>
    </row>
    <row r="51" spans="1:3" s="452" customFormat="1" ht="12" customHeight="1">
      <c r="A51" s="442" t="s">
        <v>568</v>
      </c>
      <c r="B51" s="9" t="s">
        <v>693</v>
      </c>
      <c r="C51" s="78"/>
    </row>
    <row r="52" spans="1:3" ht="12" customHeight="1">
      <c r="A52" s="442" t="s">
        <v>569</v>
      </c>
      <c r="B52" s="8" t="s">
        <v>647</v>
      </c>
      <c r="C52" s="81"/>
    </row>
    <row r="53" spans="1:3" ht="12" customHeight="1">
      <c r="A53" s="442" t="s">
        <v>570</v>
      </c>
      <c r="B53" s="8" t="s">
        <v>518</v>
      </c>
      <c r="C53" s="81"/>
    </row>
    <row r="54" spans="1:3" ht="12" customHeight="1" thickBot="1">
      <c r="A54" s="442" t="s">
        <v>571</v>
      </c>
      <c r="B54" s="8" t="s">
        <v>462</v>
      </c>
      <c r="C54" s="81"/>
    </row>
    <row r="55" spans="1:3" ht="15" customHeight="1" thickBot="1">
      <c r="A55" s="209" t="s">
        <v>479</v>
      </c>
      <c r="B55" s="248" t="s">
        <v>74</v>
      </c>
      <c r="C55" s="372">
        <f>+C44+C50</f>
        <v>99661</v>
      </c>
    </row>
    <row r="56" ht="13.5" thickBot="1">
      <c r="C56" s="373"/>
    </row>
    <row r="57" spans="1:3" ht="15" customHeight="1" thickBot="1">
      <c r="A57" s="251" t="s">
        <v>666</v>
      </c>
      <c r="B57" s="252"/>
      <c r="C57" s="121">
        <v>0</v>
      </c>
    </row>
    <row r="58" spans="1:3" ht="14.25" customHeight="1" thickBot="1">
      <c r="A58" s="251" t="s">
        <v>667</v>
      </c>
      <c r="B58" s="252"/>
      <c r="C58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7" t="s">
        <v>66</v>
      </c>
    </row>
    <row r="2" spans="1:3" s="448" customFormat="1" ht="25.5" customHeight="1">
      <c r="A2" s="399" t="s">
        <v>664</v>
      </c>
      <c r="B2" s="359" t="s">
        <v>98</v>
      </c>
      <c r="C2" s="374" t="s">
        <v>522</v>
      </c>
    </row>
    <row r="3" spans="1:3" s="448" customFormat="1" ht="24.75" thickBot="1">
      <c r="A3" s="440" t="s">
        <v>663</v>
      </c>
      <c r="B3" s="360" t="s">
        <v>35</v>
      </c>
      <c r="C3" s="375" t="s">
        <v>511</v>
      </c>
    </row>
    <row r="4" spans="1:3" s="449" customFormat="1" ht="15.75" customHeight="1" thickBot="1">
      <c r="A4" s="666"/>
      <c r="B4" s="667"/>
      <c r="C4" s="668" t="s">
        <v>512</v>
      </c>
    </row>
    <row r="5" spans="1:3" ht="13.5" thickBot="1">
      <c r="A5" s="400" t="s">
        <v>665</v>
      </c>
      <c r="B5" s="234" t="s">
        <v>513</v>
      </c>
      <c r="C5" s="235" t="s">
        <v>514</v>
      </c>
    </row>
    <row r="6" spans="1:3" s="450" customFormat="1" ht="12.75" customHeight="1" thickBot="1">
      <c r="A6" s="201">
        <v>1</v>
      </c>
      <c r="B6" s="202">
        <v>2</v>
      </c>
      <c r="C6" s="203">
        <v>3</v>
      </c>
    </row>
    <row r="7" spans="1:3" s="450" customFormat="1" ht="15.75" customHeight="1" thickBot="1">
      <c r="A7" s="236"/>
      <c r="B7" s="237" t="s">
        <v>515</v>
      </c>
      <c r="C7" s="238"/>
    </row>
    <row r="8" spans="1:3" s="376" customFormat="1" ht="12" customHeight="1" thickBot="1">
      <c r="A8" s="201" t="s">
        <v>477</v>
      </c>
      <c r="B8" s="239" t="s">
        <v>36</v>
      </c>
      <c r="C8" s="318">
        <f>SUM(C9:C18)</f>
        <v>3030</v>
      </c>
    </row>
    <row r="9" spans="1:3" s="376" customFormat="1" ht="12" customHeight="1">
      <c r="A9" s="441" t="s">
        <v>562</v>
      </c>
      <c r="B9" s="10" t="s">
        <v>756</v>
      </c>
      <c r="C9" s="315">
        <f>'9.3.1.melléklet'!C9+'9.3.2.melléklet'!C9+'9.3.3. melléklet'!C9</f>
        <v>0</v>
      </c>
    </row>
    <row r="10" spans="1:3" s="376" customFormat="1" ht="12" customHeight="1">
      <c r="A10" s="442" t="s">
        <v>563</v>
      </c>
      <c r="B10" s="8" t="s">
        <v>757</v>
      </c>
      <c r="C10" s="315">
        <f>'[7]Munka1'!$K$3</f>
        <v>1000</v>
      </c>
    </row>
    <row r="11" spans="1:3" s="376" customFormat="1" ht="12" customHeight="1">
      <c r="A11" s="442" t="s">
        <v>564</v>
      </c>
      <c r="B11" s="8" t="s">
        <v>758</v>
      </c>
      <c r="C11" s="315">
        <f>'[7]Munka1'!$L$10</f>
        <v>0</v>
      </c>
    </row>
    <row r="12" spans="1:3" s="376" customFormat="1" ht="12" customHeight="1">
      <c r="A12" s="442" t="s">
        <v>565</v>
      </c>
      <c r="B12" s="8" t="s">
        <v>759</v>
      </c>
      <c r="C12" s="315">
        <f>'9.3.1.melléklet'!C12+'9.3.2.melléklet'!C12+'9.3.3. melléklet'!C12</f>
        <v>0</v>
      </c>
    </row>
    <row r="13" spans="1:3" s="376" customFormat="1" ht="12" customHeight="1">
      <c r="A13" s="442" t="s">
        <v>608</v>
      </c>
      <c r="B13" s="8" t="s">
        <v>760</v>
      </c>
      <c r="C13" s="315">
        <f>'[7]Munka1'!$K$7</f>
        <v>30</v>
      </c>
    </row>
    <row r="14" spans="1:3" s="376" customFormat="1" ht="12" customHeight="1">
      <c r="A14" s="442" t="s">
        <v>566</v>
      </c>
      <c r="B14" s="8" t="s">
        <v>37</v>
      </c>
      <c r="C14" s="315">
        <f>'9.3.1.melléklet'!C14+'9.3.2.melléklet'!C14+'9.3.3. melléklet'!C14</f>
        <v>0</v>
      </c>
    </row>
    <row r="15" spans="1:3" s="376" customFormat="1" ht="12" customHeight="1">
      <c r="A15" s="442" t="s">
        <v>567</v>
      </c>
      <c r="B15" s="7" t="s">
        <v>38</v>
      </c>
      <c r="C15" s="315">
        <f>'9.3.1.melléklet'!C15+'9.3.2.melléklet'!C15+'9.3.3. melléklet'!C15</f>
        <v>0</v>
      </c>
    </row>
    <row r="16" spans="1:3" s="376" customFormat="1" ht="12" customHeight="1">
      <c r="A16" s="442" t="s">
        <v>577</v>
      </c>
      <c r="B16" s="8" t="s">
        <v>763</v>
      </c>
      <c r="C16" s="315"/>
    </row>
    <row r="17" spans="1:3" s="451" customFormat="1" ht="12" customHeight="1">
      <c r="A17" s="442" t="s">
        <v>578</v>
      </c>
      <c r="B17" s="8" t="s">
        <v>764</v>
      </c>
      <c r="C17" s="315">
        <f>'9.3.1.melléklet'!C17+'9.3.2.melléklet'!C17+'9.3.3. melléklet'!C17</f>
        <v>0</v>
      </c>
    </row>
    <row r="18" spans="1:3" s="451" customFormat="1" ht="12" customHeight="1" thickBot="1">
      <c r="A18" s="442" t="s">
        <v>579</v>
      </c>
      <c r="B18" s="7" t="s">
        <v>765</v>
      </c>
      <c r="C18" s="315">
        <f>'[7]Munka1'!$K$9</f>
        <v>2000</v>
      </c>
    </row>
    <row r="19" spans="1:3" s="376" customFormat="1" ht="12" customHeight="1" thickBot="1">
      <c r="A19" s="201" t="s">
        <v>478</v>
      </c>
      <c r="B19" s="239" t="s">
        <v>39</v>
      </c>
      <c r="C19" s="318">
        <f>SUM(C20:C22)</f>
        <v>0</v>
      </c>
    </row>
    <row r="20" spans="1:3" s="451" customFormat="1" ht="12" customHeight="1">
      <c r="A20" s="442" t="s">
        <v>568</v>
      </c>
      <c r="B20" s="9" t="s">
        <v>731</v>
      </c>
      <c r="C20" s="315">
        <f>'9.3.1.melléklet'!C20+'9.3.2.melléklet'!C20+'9.3.3. melléklet'!C20</f>
        <v>0</v>
      </c>
    </row>
    <row r="21" spans="1:3" s="451" customFormat="1" ht="12" customHeight="1">
      <c r="A21" s="442" t="s">
        <v>569</v>
      </c>
      <c r="B21" s="8" t="s">
        <v>40</v>
      </c>
      <c r="C21" s="315">
        <f>'9.3.1.melléklet'!C21+'9.3.2.melléklet'!C21+'9.3.3. melléklet'!C21</f>
        <v>0</v>
      </c>
    </row>
    <row r="22" spans="1:3" s="451" customFormat="1" ht="12" customHeight="1">
      <c r="A22" s="442" t="s">
        <v>570</v>
      </c>
      <c r="B22" s="8" t="s">
        <v>41</v>
      </c>
      <c r="C22" s="315">
        <f>'9.3.1.melléklet'!C22+'9.3.2.melléklet'!C22+'9.3.3. melléklet'!C22</f>
        <v>0</v>
      </c>
    </row>
    <row r="23" spans="1:3" s="451" customFormat="1" ht="12" customHeight="1" thickBot="1">
      <c r="A23" s="442" t="s">
        <v>571</v>
      </c>
      <c r="B23" s="8" t="s">
        <v>460</v>
      </c>
      <c r="C23" s="315">
        <f>'9.3.1.melléklet'!C23+'9.3.2.melléklet'!C23+'9.3.3. melléklet'!C23</f>
        <v>0</v>
      </c>
    </row>
    <row r="24" spans="1:3" s="451" customFormat="1" ht="12" customHeight="1" thickBot="1">
      <c r="A24" s="209" t="s">
        <v>479</v>
      </c>
      <c r="B24" s="124" t="s">
        <v>634</v>
      </c>
      <c r="C24" s="318">
        <f>SUM(C25:C27)</f>
        <v>0</v>
      </c>
    </row>
    <row r="25" spans="1:3" s="451" customFormat="1" ht="12" customHeight="1" thickBot="1">
      <c r="A25" s="209" t="s">
        <v>480</v>
      </c>
      <c r="B25" s="124" t="s">
        <v>42</v>
      </c>
      <c r="C25" s="318">
        <f>SUM(C26:C28)</f>
        <v>0</v>
      </c>
    </row>
    <row r="26" spans="1:3" s="451" customFormat="1" ht="12" customHeight="1">
      <c r="A26" s="443" t="s">
        <v>741</v>
      </c>
      <c r="B26" s="444" t="s">
        <v>40</v>
      </c>
      <c r="C26" s="315">
        <f>'9.3.1.melléklet'!C26+'9.3.2.melléklet'!C26+'9.3.3. melléklet'!C26</f>
        <v>0</v>
      </c>
    </row>
    <row r="27" spans="1:3" s="451" customFormat="1" ht="12" customHeight="1">
      <c r="A27" s="443" t="s">
        <v>744</v>
      </c>
      <c r="B27" s="445" t="s">
        <v>43</v>
      </c>
      <c r="C27" s="315">
        <f>'9.3.1.melléklet'!C27+'9.3.2.melléklet'!C27+'9.3.3. melléklet'!C27</f>
        <v>0</v>
      </c>
    </row>
    <row r="28" spans="1:3" s="451" customFormat="1" ht="12" customHeight="1" thickBot="1">
      <c r="A28" s="442" t="s">
        <v>745</v>
      </c>
      <c r="B28" s="446" t="s">
        <v>44</v>
      </c>
      <c r="C28" s="315">
        <f>'9.3.1.melléklet'!C28+'9.3.2.melléklet'!C28+'9.3.3. melléklet'!C28</f>
        <v>0</v>
      </c>
    </row>
    <row r="29" spans="1:3" s="451" customFormat="1" ht="12" customHeight="1" thickBot="1">
      <c r="A29" s="209" t="s">
        <v>481</v>
      </c>
      <c r="B29" s="124" t="s">
        <v>45</v>
      </c>
      <c r="C29" s="318">
        <f>SUM(C30:C32)</f>
        <v>0</v>
      </c>
    </row>
    <row r="30" spans="1:3" s="451" customFormat="1" ht="12" customHeight="1">
      <c r="A30" s="443" t="s">
        <v>555</v>
      </c>
      <c r="B30" s="444" t="s">
        <v>770</v>
      </c>
      <c r="C30" s="669"/>
    </row>
    <row r="31" spans="1:3" s="451" customFormat="1" ht="12" customHeight="1">
      <c r="A31" s="443" t="s">
        <v>556</v>
      </c>
      <c r="B31" s="445" t="s">
        <v>771</v>
      </c>
      <c r="C31" s="670"/>
    </row>
    <row r="32" spans="1:3" s="451" customFormat="1" ht="12" customHeight="1" thickBot="1">
      <c r="A32" s="442" t="s">
        <v>557</v>
      </c>
      <c r="B32" s="140" t="s">
        <v>772</v>
      </c>
      <c r="C32" s="669"/>
    </row>
    <row r="33" spans="1:3" s="376" customFormat="1" ht="12" customHeight="1" thickBot="1">
      <c r="A33" s="209" t="s">
        <v>482</v>
      </c>
      <c r="B33" s="124" t="s">
        <v>884</v>
      </c>
      <c r="C33" s="345"/>
    </row>
    <row r="34" spans="1:3" s="376" customFormat="1" ht="12" customHeight="1" thickBot="1">
      <c r="A34" s="209" t="s">
        <v>483</v>
      </c>
      <c r="B34" s="124" t="s">
        <v>46</v>
      </c>
      <c r="C34" s="367"/>
    </row>
    <row r="35" spans="1:3" s="376" customFormat="1" ht="12" customHeight="1" thickBot="1">
      <c r="A35" s="201" t="s">
        <v>484</v>
      </c>
      <c r="B35" s="124" t="s">
        <v>47</v>
      </c>
      <c r="C35" s="368">
        <v>3030</v>
      </c>
    </row>
    <row r="36" spans="1:3" s="376" customFormat="1" ht="12" customHeight="1" thickBot="1">
      <c r="A36" s="240" t="s">
        <v>485</v>
      </c>
      <c r="B36" s="124" t="s">
        <v>48</v>
      </c>
      <c r="C36" s="368">
        <f>C39</f>
        <v>17904</v>
      </c>
    </row>
    <row r="37" spans="1:3" s="376" customFormat="1" ht="12" customHeight="1">
      <c r="A37" s="443" t="s">
        <v>49</v>
      </c>
      <c r="B37" s="444" t="s">
        <v>703</v>
      </c>
      <c r="C37" s="315">
        <f>'9.3.1.melléklet'!C37+'9.3.2.melléklet'!C37+'9.3.3. melléklet'!C37</f>
        <v>0</v>
      </c>
    </row>
    <row r="38" spans="1:3" s="376" customFormat="1" ht="12" customHeight="1">
      <c r="A38" s="443" t="s">
        <v>50</v>
      </c>
      <c r="B38" s="445" t="s">
        <v>461</v>
      </c>
      <c r="C38" s="315">
        <f>'9.3.1.melléklet'!C38+'9.3.2.melléklet'!C38+'9.3.3. melléklet'!C38</f>
        <v>0</v>
      </c>
    </row>
    <row r="39" spans="1:3" s="451" customFormat="1" ht="12" customHeight="1" thickBot="1">
      <c r="A39" s="442" t="s">
        <v>51</v>
      </c>
      <c r="B39" s="140" t="s">
        <v>52</v>
      </c>
      <c r="C39" s="315">
        <f>'[8]Munka1'!$B$43</f>
        <v>17904</v>
      </c>
    </row>
    <row r="40" spans="1:3" s="451" customFormat="1" ht="15" customHeight="1" thickBot="1">
      <c r="A40" s="240" t="s">
        <v>486</v>
      </c>
      <c r="B40" s="241" t="s">
        <v>53</v>
      </c>
      <c r="C40" s="371">
        <f>C36+C35</f>
        <v>20934</v>
      </c>
    </row>
    <row r="41" spans="1:3" s="451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50" customFormat="1" ht="16.5" customHeight="1" thickBot="1">
      <c r="A43" s="246"/>
      <c r="B43" s="247" t="s">
        <v>517</v>
      </c>
      <c r="C43" s="371"/>
    </row>
    <row r="44" spans="1:3" s="452" customFormat="1" ht="12" customHeight="1" thickBot="1">
      <c r="A44" s="209" t="s">
        <v>477</v>
      </c>
      <c r="B44" s="124" t="s">
        <v>54</v>
      </c>
      <c r="C44" s="318">
        <f>C45+C46+C47</f>
        <v>20934</v>
      </c>
    </row>
    <row r="45" spans="1:3" ht="12" customHeight="1">
      <c r="A45" s="442" t="s">
        <v>562</v>
      </c>
      <c r="B45" s="9" t="s">
        <v>507</v>
      </c>
      <c r="C45" s="315">
        <f>'[6]Munka1'!$K$45</f>
        <v>9873</v>
      </c>
    </row>
    <row r="46" spans="1:3" ht="12" customHeight="1">
      <c r="A46" s="442" t="s">
        <v>563</v>
      </c>
      <c r="B46" s="8" t="s">
        <v>643</v>
      </c>
      <c r="C46" s="315">
        <f>'[6]Munka1'!$K$64</f>
        <v>2595</v>
      </c>
    </row>
    <row r="47" spans="1:3" ht="12" customHeight="1">
      <c r="A47" s="442" t="s">
        <v>564</v>
      </c>
      <c r="B47" s="8" t="s">
        <v>600</v>
      </c>
      <c r="C47" s="315">
        <f>'[5]Munka1'!$K$97</f>
        <v>8466</v>
      </c>
    </row>
    <row r="48" spans="1:3" ht="12" customHeight="1">
      <c r="A48" s="442" t="s">
        <v>565</v>
      </c>
      <c r="B48" s="8" t="s">
        <v>644</v>
      </c>
      <c r="C48" s="315">
        <f>'9.3.1.melléklet'!C48+'9.3.2.melléklet'!C48+'9.3.3. melléklet'!C48</f>
        <v>0</v>
      </c>
    </row>
    <row r="49" spans="1:3" ht="12" customHeight="1" thickBot="1">
      <c r="A49" s="442" t="s">
        <v>608</v>
      </c>
      <c r="B49" s="8" t="s">
        <v>645</v>
      </c>
      <c r="C49" s="81"/>
    </row>
    <row r="50" spans="1:3" ht="12" customHeight="1" thickBot="1">
      <c r="A50" s="209" t="s">
        <v>478</v>
      </c>
      <c r="B50" s="124" t="s">
        <v>55</v>
      </c>
      <c r="C50" s="318">
        <f>SUM(C51:C53)</f>
        <v>0</v>
      </c>
    </row>
    <row r="51" spans="1:3" s="452" customFormat="1" ht="12" customHeight="1">
      <c r="A51" s="442" t="s">
        <v>568</v>
      </c>
      <c r="B51" s="9" t="s">
        <v>693</v>
      </c>
      <c r="C51" s="315"/>
    </row>
    <row r="52" spans="1:3" ht="12" customHeight="1">
      <c r="A52" s="442" t="s">
        <v>569</v>
      </c>
      <c r="B52" s="8" t="s">
        <v>647</v>
      </c>
      <c r="C52" s="81"/>
    </row>
    <row r="53" spans="1:3" ht="12" customHeight="1">
      <c r="A53" s="442" t="s">
        <v>570</v>
      </c>
      <c r="B53" s="8" t="s">
        <v>518</v>
      </c>
      <c r="C53" s="81"/>
    </row>
    <row r="54" spans="1:3" ht="12" customHeight="1" thickBot="1">
      <c r="A54" s="442" t="s">
        <v>571</v>
      </c>
      <c r="B54" s="8" t="s">
        <v>462</v>
      </c>
      <c r="C54" s="81"/>
    </row>
    <row r="55" spans="1:3" ht="15" customHeight="1" thickBot="1">
      <c r="A55" s="209" t="s">
        <v>479</v>
      </c>
      <c r="B55" s="248" t="s">
        <v>74</v>
      </c>
      <c r="C55" s="372">
        <f>+C44+C50</f>
        <v>20934</v>
      </c>
    </row>
    <row r="56" ht="13.5" thickBot="1">
      <c r="C56" s="373"/>
    </row>
    <row r="57" spans="1:3" ht="15" customHeight="1" thickBot="1">
      <c r="A57" s="251" t="s">
        <v>666</v>
      </c>
      <c r="B57" s="252"/>
      <c r="C57" s="121">
        <v>4</v>
      </c>
    </row>
    <row r="58" spans="1:3" ht="14.25" customHeight="1" thickBot="1">
      <c r="A58" s="251" t="s">
        <v>667</v>
      </c>
      <c r="B58" s="252"/>
      <c r="C58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7" t="s">
        <v>67</v>
      </c>
    </row>
    <row r="2" spans="1:3" s="448" customFormat="1" ht="25.5" customHeight="1">
      <c r="A2" s="399" t="s">
        <v>664</v>
      </c>
      <c r="B2" s="359" t="s">
        <v>98</v>
      </c>
      <c r="C2" s="374" t="s">
        <v>522</v>
      </c>
    </row>
    <row r="3" spans="1:3" s="448" customFormat="1" ht="24.75" thickBot="1">
      <c r="A3" s="440" t="s">
        <v>663</v>
      </c>
      <c r="B3" s="360" t="s">
        <v>76</v>
      </c>
      <c r="C3" s="375" t="s">
        <v>521</v>
      </c>
    </row>
    <row r="4" spans="1:3" s="449" customFormat="1" ht="15.75" customHeight="1" thickBot="1">
      <c r="A4" s="232"/>
      <c r="B4" s="232"/>
      <c r="C4" s="668" t="s">
        <v>512</v>
      </c>
    </row>
    <row r="5" spans="1:3" ht="13.5" thickBot="1">
      <c r="A5" s="400" t="s">
        <v>665</v>
      </c>
      <c r="B5" s="234" t="s">
        <v>513</v>
      </c>
      <c r="C5" s="235" t="s">
        <v>514</v>
      </c>
    </row>
    <row r="6" spans="1:3" s="450" customFormat="1" ht="12.75" customHeight="1" thickBot="1">
      <c r="A6" s="201">
        <v>1</v>
      </c>
      <c r="B6" s="202">
        <v>2</v>
      </c>
      <c r="C6" s="203">
        <v>3</v>
      </c>
    </row>
    <row r="7" spans="1:3" s="450" customFormat="1" ht="15.75" customHeight="1" thickBot="1">
      <c r="A7" s="236"/>
      <c r="B7" s="237" t="s">
        <v>515</v>
      </c>
      <c r="C7" s="238"/>
    </row>
    <row r="8" spans="1:3" s="376" customFormat="1" ht="12" customHeight="1" thickBot="1">
      <c r="A8" s="201" t="s">
        <v>477</v>
      </c>
      <c r="B8" s="239" t="s">
        <v>36</v>
      </c>
      <c r="C8" s="318">
        <f>SUM(C9:C18)</f>
        <v>3030</v>
      </c>
    </row>
    <row r="9" spans="1:3" s="376" customFormat="1" ht="12" customHeight="1">
      <c r="A9" s="441" t="s">
        <v>562</v>
      </c>
      <c r="B9" s="10" t="s">
        <v>756</v>
      </c>
      <c r="C9" s="315">
        <f>'9.3.1.melléklet'!C9+'9.3.2.melléklet'!C9+'9.3.3. melléklet'!C9</f>
        <v>0</v>
      </c>
    </row>
    <row r="10" spans="1:3" s="376" customFormat="1" ht="12" customHeight="1">
      <c r="A10" s="442" t="s">
        <v>563</v>
      </c>
      <c r="B10" s="8" t="s">
        <v>757</v>
      </c>
      <c r="C10" s="315">
        <f>'[7]Munka1'!$K$3</f>
        <v>1000</v>
      </c>
    </row>
    <row r="11" spans="1:3" s="376" customFormat="1" ht="12" customHeight="1">
      <c r="A11" s="442" t="s">
        <v>564</v>
      </c>
      <c r="B11" s="8" t="s">
        <v>758</v>
      </c>
      <c r="C11" s="315">
        <f>'[7]Munka1'!$L$10</f>
        <v>0</v>
      </c>
    </row>
    <row r="12" spans="1:3" s="376" customFormat="1" ht="12" customHeight="1">
      <c r="A12" s="442" t="s">
        <v>565</v>
      </c>
      <c r="B12" s="8" t="s">
        <v>759</v>
      </c>
      <c r="C12" s="315">
        <f>'9.3.1.melléklet'!C12+'9.3.2.melléklet'!C12+'9.3.3. melléklet'!C12</f>
        <v>0</v>
      </c>
    </row>
    <row r="13" spans="1:3" s="376" customFormat="1" ht="12" customHeight="1">
      <c r="A13" s="442" t="s">
        <v>608</v>
      </c>
      <c r="B13" s="8" t="s">
        <v>760</v>
      </c>
      <c r="C13" s="315">
        <f>'[7]Munka1'!$K$7</f>
        <v>30</v>
      </c>
    </row>
    <row r="14" spans="1:3" s="376" customFormat="1" ht="12" customHeight="1">
      <c r="A14" s="442" t="s">
        <v>566</v>
      </c>
      <c r="B14" s="8" t="s">
        <v>37</v>
      </c>
      <c r="C14" s="315">
        <f>'9.3.1.melléklet'!C14+'9.3.2.melléklet'!C14+'9.3.3. melléklet'!C14</f>
        <v>0</v>
      </c>
    </row>
    <row r="15" spans="1:3" s="376" customFormat="1" ht="12" customHeight="1">
      <c r="A15" s="442" t="s">
        <v>567</v>
      </c>
      <c r="B15" s="7" t="s">
        <v>38</v>
      </c>
      <c r="C15" s="315">
        <f>'9.3.1.melléklet'!C15+'9.3.2.melléklet'!C15+'9.3.3. melléklet'!C15</f>
        <v>0</v>
      </c>
    </row>
    <row r="16" spans="1:3" s="376" customFormat="1" ht="12" customHeight="1">
      <c r="A16" s="442" t="s">
        <v>577</v>
      </c>
      <c r="B16" s="8" t="s">
        <v>763</v>
      </c>
      <c r="C16" s="315"/>
    </row>
    <row r="17" spans="1:3" s="451" customFormat="1" ht="12" customHeight="1">
      <c r="A17" s="442" t="s">
        <v>578</v>
      </c>
      <c r="B17" s="8" t="s">
        <v>764</v>
      </c>
      <c r="C17" s="315">
        <f>'9.3.1.melléklet'!C17+'9.3.2.melléklet'!C17+'9.3.3. melléklet'!C17</f>
        <v>0</v>
      </c>
    </row>
    <row r="18" spans="1:3" s="451" customFormat="1" ht="12" customHeight="1" thickBot="1">
      <c r="A18" s="442" t="s">
        <v>579</v>
      </c>
      <c r="B18" s="7" t="s">
        <v>765</v>
      </c>
      <c r="C18" s="315">
        <f>'[7]Munka1'!$K$9</f>
        <v>2000</v>
      </c>
    </row>
    <row r="19" spans="1:3" s="376" customFormat="1" ht="12" customHeight="1" thickBot="1">
      <c r="A19" s="201" t="s">
        <v>478</v>
      </c>
      <c r="B19" s="239" t="s">
        <v>39</v>
      </c>
      <c r="C19" s="318">
        <f>SUM(C20:C22)</f>
        <v>0</v>
      </c>
    </row>
    <row r="20" spans="1:3" s="451" customFormat="1" ht="12" customHeight="1">
      <c r="A20" s="442" t="s">
        <v>568</v>
      </c>
      <c r="B20" s="9" t="s">
        <v>731</v>
      </c>
      <c r="C20" s="315">
        <f>'9.3.1.melléklet'!C20+'9.3.2.melléklet'!C20+'9.3.3. melléklet'!C20</f>
        <v>0</v>
      </c>
    </row>
    <row r="21" spans="1:3" s="451" customFormat="1" ht="12" customHeight="1">
      <c r="A21" s="442" t="s">
        <v>569</v>
      </c>
      <c r="B21" s="8" t="s">
        <v>40</v>
      </c>
      <c r="C21" s="315">
        <f>'9.3.1.melléklet'!C21+'9.3.2.melléklet'!C21+'9.3.3. melléklet'!C21</f>
        <v>0</v>
      </c>
    </row>
    <row r="22" spans="1:3" s="451" customFormat="1" ht="12" customHeight="1">
      <c r="A22" s="442" t="s">
        <v>570</v>
      </c>
      <c r="B22" s="8" t="s">
        <v>41</v>
      </c>
      <c r="C22" s="315">
        <f>'9.3.1.melléklet'!C22+'9.3.2.melléklet'!C22+'9.3.3. melléklet'!C22</f>
        <v>0</v>
      </c>
    </row>
    <row r="23" spans="1:3" s="451" customFormat="1" ht="12" customHeight="1" thickBot="1">
      <c r="A23" s="442" t="s">
        <v>571</v>
      </c>
      <c r="B23" s="8" t="s">
        <v>460</v>
      </c>
      <c r="C23" s="315">
        <f>'9.3.1.melléklet'!C23+'9.3.2.melléklet'!C23+'9.3.3. melléklet'!C23</f>
        <v>0</v>
      </c>
    </row>
    <row r="24" spans="1:3" s="451" customFormat="1" ht="12" customHeight="1" thickBot="1">
      <c r="A24" s="209" t="s">
        <v>479</v>
      </c>
      <c r="B24" s="124" t="s">
        <v>634</v>
      </c>
      <c r="C24" s="318">
        <f>SUM(C25:C27)</f>
        <v>0</v>
      </c>
    </row>
    <row r="25" spans="1:3" s="451" customFormat="1" ht="12" customHeight="1" thickBot="1">
      <c r="A25" s="209" t="s">
        <v>480</v>
      </c>
      <c r="B25" s="124" t="s">
        <v>42</v>
      </c>
      <c r="C25" s="318">
        <f>SUM(C26:C28)</f>
        <v>0</v>
      </c>
    </row>
    <row r="26" spans="1:3" s="451" customFormat="1" ht="12" customHeight="1">
      <c r="A26" s="443" t="s">
        <v>741</v>
      </c>
      <c r="B26" s="444" t="s">
        <v>40</v>
      </c>
      <c r="C26" s="315">
        <f>'9.3.1.melléklet'!C26+'9.3.2.melléklet'!C26+'9.3.3. melléklet'!C26</f>
        <v>0</v>
      </c>
    </row>
    <row r="27" spans="1:3" s="451" customFormat="1" ht="12" customHeight="1">
      <c r="A27" s="443" t="s">
        <v>744</v>
      </c>
      <c r="B27" s="445" t="s">
        <v>43</v>
      </c>
      <c r="C27" s="315">
        <f>'9.3.1.melléklet'!C27+'9.3.2.melléklet'!C27+'9.3.3. melléklet'!C27</f>
        <v>0</v>
      </c>
    </row>
    <row r="28" spans="1:3" s="451" customFormat="1" ht="12" customHeight="1" thickBot="1">
      <c r="A28" s="442" t="s">
        <v>745</v>
      </c>
      <c r="B28" s="446" t="s">
        <v>44</v>
      </c>
      <c r="C28" s="315">
        <f>'9.3.1.melléklet'!C28+'9.3.2.melléklet'!C28+'9.3.3. melléklet'!C28</f>
        <v>0</v>
      </c>
    </row>
    <row r="29" spans="1:3" s="451" customFormat="1" ht="12" customHeight="1" thickBot="1">
      <c r="A29" s="209" t="s">
        <v>481</v>
      </c>
      <c r="B29" s="124" t="s">
        <v>45</v>
      </c>
      <c r="C29" s="318">
        <f>SUM(C30:C32)</f>
        <v>0</v>
      </c>
    </row>
    <row r="30" spans="1:3" s="451" customFormat="1" ht="12" customHeight="1">
      <c r="A30" s="443" t="s">
        <v>555</v>
      </c>
      <c r="B30" s="444" t="s">
        <v>770</v>
      </c>
      <c r="C30" s="669"/>
    </row>
    <row r="31" spans="1:3" s="451" customFormat="1" ht="12" customHeight="1">
      <c r="A31" s="443" t="s">
        <v>556</v>
      </c>
      <c r="B31" s="445" t="s">
        <v>771</v>
      </c>
      <c r="C31" s="670"/>
    </row>
    <row r="32" spans="1:3" s="451" customFormat="1" ht="12" customHeight="1" thickBot="1">
      <c r="A32" s="442" t="s">
        <v>557</v>
      </c>
      <c r="B32" s="140" t="s">
        <v>772</v>
      </c>
      <c r="C32" s="669"/>
    </row>
    <row r="33" spans="1:3" s="376" customFormat="1" ht="12" customHeight="1" thickBot="1">
      <c r="A33" s="209" t="s">
        <v>482</v>
      </c>
      <c r="B33" s="124" t="s">
        <v>884</v>
      </c>
      <c r="C33" s="345"/>
    </row>
    <row r="34" spans="1:3" s="376" customFormat="1" ht="12" customHeight="1" thickBot="1">
      <c r="A34" s="209" t="s">
        <v>483</v>
      </c>
      <c r="B34" s="124" t="s">
        <v>46</v>
      </c>
      <c r="C34" s="367"/>
    </row>
    <row r="35" spans="1:3" s="376" customFormat="1" ht="12" customHeight="1" thickBot="1">
      <c r="A35" s="201" t="s">
        <v>484</v>
      </c>
      <c r="B35" s="124" t="s">
        <v>47</v>
      </c>
      <c r="C35" s="368">
        <f>+C8+C19+C24+C25+C29+C33+C34</f>
        <v>3030</v>
      </c>
    </row>
    <row r="36" spans="1:3" s="376" customFormat="1" ht="12" customHeight="1" thickBot="1">
      <c r="A36" s="240" t="s">
        <v>485</v>
      </c>
      <c r="B36" s="124" t="s">
        <v>48</v>
      </c>
      <c r="C36" s="368">
        <f>C39</f>
        <v>17904</v>
      </c>
    </row>
    <row r="37" spans="1:3" s="376" customFormat="1" ht="12" customHeight="1">
      <c r="A37" s="443" t="s">
        <v>49</v>
      </c>
      <c r="B37" s="444" t="s">
        <v>703</v>
      </c>
      <c r="C37" s="315">
        <f>'9.3.1.melléklet'!C37+'9.3.2.melléklet'!C37+'9.3.3. melléklet'!C37</f>
        <v>0</v>
      </c>
    </row>
    <row r="38" spans="1:3" s="376" customFormat="1" ht="12" customHeight="1">
      <c r="A38" s="443" t="s">
        <v>50</v>
      </c>
      <c r="B38" s="445" t="s">
        <v>461</v>
      </c>
      <c r="C38" s="315">
        <f>'9.3.1.melléklet'!C38+'9.3.2.melléklet'!C38+'9.3.3. melléklet'!C38</f>
        <v>0</v>
      </c>
    </row>
    <row r="39" spans="1:3" s="451" customFormat="1" ht="12" customHeight="1" thickBot="1">
      <c r="A39" s="442" t="s">
        <v>51</v>
      </c>
      <c r="B39" s="140" t="s">
        <v>52</v>
      </c>
      <c r="C39" s="315">
        <f>'[8]Munka1'!$B$43</f>
        <v>17904</v>
      </c>
    </row>
    <row r="40" spans="1:3" s="451" customFormat="1" ht="15" customHeight="1" thickBot="1">
      <c r="A40" s="240" t="s">
        <v>486</v>
      </c>
      <c r="B40" s="241" t="s">
        <v>53</v>
      </c>
      <c r="C40" s="371">
        <v>20934</v>
      </c>
    </row>
    <row r="41" spans="1:3" s="451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50" customFormat="1" ht="16.5" customHeight="1" thickBot="1">
      <c r="A43" s="246"/>
      <c r="B43" s="247" t="s">
        <v>517</v>
      </c>
      <c r="C43" s="371"/>
    </row>
    <row r="44" spans="1:3" s="452" customFormat="1" ht="12" customHeight="1" thickBot="1">
      <c r="A44" s="209" t="s">
        <v>477</v>
      </c>
      <c r="B44" s="124" t="s">
        <v>54</v>
      </c>
      <c r="C44" s="318">
        <f>C45+C46+C47</f>
        <v>20934</v>
      </c>
    </row>
    <row r="45" spans="1:3" ht="12" customHeight="1">
      <c r="A45" s="442" t="s">
        <v>562</v>
      </c>
      <c r="B45" s="9" t="s">
        <v>507</v>
      </c>
      <c r="C45" s="315">
        <f>'[6]Munka1'!$K$45</f>
        <v>9873</v>
      </c>
    </row>
    <row r="46" spans="1:3" ht="12" customHeight="1">
      <c r="A46" s="442" t="s">
        <v>563</v>
      </c>
      <c r="B46" s="8" t="s">
        <v>643</v>
      </c>
      <c r="C46" s="315">
        <f>'[6]Munka1'!$K$64</f>
        <v>2595</v>
      </c>
    </row>
    <row r="47" spans="1:3" ht="12" customHeight="1">
      <c r="A47" s="442" t="s">
        <v>564</v>
      </c>
      <c r="B47" s="8" t="s">
        <v>600</v>
      </c>
      <c r="C47" s="315">
        <f>'[5]Munka1'!$K$97</f>
        <v>8466</v>
      </c>
    </row>
    <row r="48" spans="1:3" ht="12" customHeight="1">
      <c r="A48" s="442" t="s">
        <v>565</v>
      </c>
      <c r="B48" s="8" t="s">
        <v>644</v>
      </c>
      <c r="C48" s="315">
        <f>'9.3.1.melléklet'!C48+'9.3.2.melléklet'!C48+'9.3.3. melléklet'!C48</f>
        <v>0</v>
      </c>
    </row>
    <row r="49" spans="1:3" ht="12" customHeight="1" thickBot="1">
      <c r="A49" s="442" t="s">
        <v>608</v>
      </c>
      <c r="B49" s="8" t="s">
        <v>645</v>
      </c>
      <c r="C49" s="81"/>
    </row>
    <row r="50" spans="1:3" ht="12" customHeight="1" thickBot="1">
      <c r="A50" s="209" t="s">
        <v>478</v>
      </c>
      <c r="B50" s="124" t="s">
        <v>55</v>
      </c>
      <c r="C50" s="318">
        <f>SUM(C51:C53)</f>
        <v>0</v>
      </c>
    </row>
    <row r="51" spans="1:3" s="452" customFormat="1" ht="12" customHeight="1">
      <c r="A51" s="442" t="s">
        <v>568</v>
      </c>
      <c r="B51" s="9" t="s">
        <v>693</v>
      </c>
      <c r="C51" s="315"/>
    </row>
    <row r="52" spans="1:3" ht="12" customHeight="1">
      <c r="A52" s="442" t="s">
        <v>569</v>
      </c>
      <c r="B52" s="8" t="s">
        <v>647</v>
      </c>
      <c r="C52" s="81"/>
    </row>
    <row r="53" spans="1:3" ht="12" customHeight="1">
      <c r="A53" s="442" t="s">
        <v>570</v>
      </c>
      <c r="B53" s="8" t="s">
        <v>518</v>
      </c>
      <c r="C53" s="81"/>
    </row>
    <row r="54" spans="1:3" ht="12" customHeight="1" thickBot="1">
      <c r="A54" s="442" t="s">
        <v>571</v>
      </c>
      <c r="B54" s="8" t="s">
        <v>462</v>
      </c>
      <c r="C54" s="81"/>
    </row>
    <row r="55" spans="1:3" ht="15" customHeight="1" thickBot="1">
      <c r="A55" s="209" t="s">
        <v>479</v>
      </c>
      <c r="B55" s="248" t="s">
        <v>74</v>
      </c>
      <c r="C55" s="372">
        <f>+C44+C50</f>
        <v>20934</v>
      </c>
    </row>
    <row r="56" ht="13.5" thickBot="1">
      <c r="C56" s="373"/>
    </row>
    <row r="57" spans="1:3" ht="15" customHeight="1" thickBot="1">
      <c r="A57" s="251" t="s">
        <v>666</v>
      </c>
      <c r="B57" s="252"/>
      <c r="C57" s="121">
        <v>0</v>
      </c>
    </row>
    <row r="58" spans="1:3" ht="14.25" customHeight="1" thickBot="1">
      <c r="A58" s="251" t="s">
        <v>667</v>
      </c>
      <c r="B58" s="252"/>
      <c r="C58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7" t="s">
        <v>68</v>
      </c>
    </row>
    <row r="2" spans="1:3" s="448" customFormat="1" ht="25.5" customHeight="1">
      <c r="A2" s="399" t="s">
        <v>664</v>
      </c>
      <c r="B2" s="359" t="s">
        <v>98</v>
      </c>
      <c r="C2" s="374" t="s">
        <v>522</v>
      </c>
    </row>
    <row r="3" spans="1:3" s="448" customFormat="1" ht="24.75" thickBot="1">
      <c r="A3" s="440" t="s">
        <v>663</v>
      </c>
      <c r="B3" s="360" t="s">
        <v>77</v>
      </c>
      <c r="C3" s="375" t="s">
        <v>522</v>
      </c>
    </row>
    <row r="4" spans="1:3" s="449" customFormat="1" ht="15.75" customHeight="1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235" t="s">
        <v>514</v>
      </c>
    </row>
    <row r="6" spans="1:3" s="450" customFormat="1" ht="12.75" customHeight="1" thickBot="1">
      <c r="A6" s="201">
        <v>1</v>
      </c>
      <c r="B6" s="202">
        <v>2</v>
      </c>
      <c r="C6" s="203">
        <v>3</v>
      </c>
    </row>
    <row r="7" spans="1:3" s="450" customFormat="1" ht="15.75" customHeight="1" thickBot="1">
      <c r="A7" s="236"/>
      <c r="B7" s="237" t="s">
        <v>515</v>
      </c>
      <c r="C7" s="238"/>
    </row>
    <row r="8" spans="1:3" s="376" customFormat="1" ht="12" customHeight="1" thickBot="1">
      <c r="A8" s="201" t="s">
        <v>477</v>
      </c>
      <c r="B8" s="239" t="s">
        <v>36</v>
      </c>
      <c r="C8" s="318">
        <f>SUM(C9:C18)</f>
        <v>0</v>
      </c>
    </row>
    <row r="9" spans="1:3" s="376" customFormat="1" ht="12" customHeight="1">
      <c r="A9" s="441" t="s">
        <v>562</v>
      </c>
      <c r="B9" s="10" t="s">
        <v>756</v>
      </c>
      <c r="C9" s="365"/>
    </row>
    <row r="10" spans="1:3" s="376" customFormat="1" ht="12" customHeight="1">
      <c r="A10" s="442" t="s">
        <v>563</v>
      </c>
      <c r="B10" s="8" t="s">
        <v>757</v>
      </c>
      <c r="C10" s="316"/>
    </row>
    <row r="11" spans="1:3" s="376" customFormat="1" ht="12" customHeight="1">
      <c r="A11" s="442" t="s">
        <v>564</v>
      </c>
      <c r="B11" s="8" t="s">
        <v>758</v>
      </c>
      <c r="C11" s="316"/>
    </row>
    <row r="12" spans="1:3" s="376" customFormat="1" ht="12" customHeight="1">
      <c r="A12" s="442" t="s">
        <v>565</v>
      </c>
      <c r="B12" s="8" t="s">
        <v>759</v>
      </c>
      <c r="C12" s="316"/>
    </row>
    <row r="13" spans="1:3" s="376" customFormat="1" ht="12" customHeight="1">
      <c r="A13" s="442" t="s">
        <v>608</v>
      </c>
      <c r="B13" s="8" t="s">
        <v>760</v>
      </c>
      <c r="C13" s="316"/>
    </row>
    <row r="14" spans="1:3" s="376" customFormat="1" ht="12" customHeight="1">
      <c r="A14" s="442" t="s">
        <v>566</v>
      </c>
      <c r="B14" s="8" t="s">
        <v>37</v>
      </c>
      <c r="C14" s="316"/>
    </row>
    <row r="15" spans="1:3" s="376" customFormat="1" ht="12" customHeight="1">
      <c r="A15" s="442" t="s">
        <v>567</v>
      </c>
      <c r="B15" s="7" t="s">
        <v>38</v>
      </c>
      <c r="C15" s="316"/>
    </row>
    <row r="16" spans="1:3" s="376" customFormat="1" ht="12" customHeight="1">
      <c r="A16" s="442" t="s">
        <v>577</v>
      </c>
      <c r="B16" s="8" t="s">
        <v>763</v>
      </c>
      <c r="C16" s="366"/>
    </row>
    <row r="17" spans="1:3" s="451" customFormat="1" ht="12" customHeight="1">
      <c r="A17" s="442" t="s">
        <v>578</v>
      </c>
      <c r="B17" s="8" t="s">
        <v>764</v>
      </c>
      <c r="C17" s="316"/>
    </row>
    <row r="18" spans="1:3" s="451" customFormat="1" ht="12" customHeight="1" thickBot="1">
      <c r="A18" s="442" t="s">
        <v>579</v>
      </c>
      <c r="B18" s="7" t="s">
        <v>765</v>
      </c>
      <c r="C18" s="317"/>
    </row>
    <row r="19" spans="1:3" s="376" customFormat="1" ht="12" customHeight="1" thickBot="1">
      <c r="A19" s="201" t="s">
        <v>478</v>
      </c>
      <c r="B19" s="239" t="s">
        <v>39</v>
      </c>
      <c r="C19" s="318">
        <f>SUM(C20:C22)</f>
        <v>0</v>
      </c>
    </row>
    <row r="20" spans="1:3" s="451" customFormat="1" ht="12" customHeight="1">
      <c r="A20" s="442" t="s">
        <v>568</v>
      </c>
      <c r="B20" s="9" t="s">
        <v>731</v>
      </c>
      <c r="C20" s="316"/>
    </row>
    <row r="21" spans="1:3" s="451" customFormat="1" ht="12" customHeight="1">
      <c r="A21" s="442" t="s">
        <v>569</v>
      </c>
      <c r="B21" s="8" t="s">
        <v>40</v>
      </c>
      <c r="C21" s="316"/>
    </row>
    <row r="22" spans="1:3" s="451" customFormat="1" ht="12" customHeight="1">
      <c r="A22" s="442" t="s">
        <v>570</v>
      </c>
      <c r="B22" s="8" t="s">
        <v>41</v>
      </c>
      <c r="C22" s="316"/>
    </row>
    <row r="23" spans="1:3" s="451" customFormat="1" ht="12" customHeight="1" thickBot="1">
      <c r="A23" s="442" t="s">
        <v>571</v>
      </c>
      <c r="B23" s="8" t="s">
        <v>460</v>
      </c>
      <c r="C23" s="316"/>
    </row>
    <row r="24" spans="1:3" s="451" customFormat="1" ht="12" customHeight="1" thickBot="1">
      <c r="A24" s="209" t="s">
        <v>479</v>
      </c>
      <c r="B24" s="124" t="s">
        <v>634</v>
      </c>
      <c r="C24" s="345"/>
    </row>
    <row r="25" spans="1:3" s="451" customFormat="1" ht="12" customHeight="1" thickBot="1">
      <c r="A25" s="209" t="s">
        <v>480</v>
      </c>
      <c r="B25" s="124" t="s">
        <v>42</v>
      </c>
      <c r="C25" s="318">
        <f>+C26+C27</f>
        <v>0</v>
      </c>
    </row>
    <row r="26" spans="1:3" s="451" customFormat="1" ht="12" customHeight="1">
      <c r="A26" s="443" t="s">
        <v>741</v>
      </c>
      <c r="B26" s="444" t="s">
        <v>40</v>
      </c>
      <c r="C26" s="78"/>
    </row>
    <row r="27" spans="1:3" s="451" customFormat="1" ht="12" customHeight="1">
      <c r="A27" s="443" t="s">
        <v>744</v>
      </c>
      <c r="B27" s="445" t="s">
        <v>43</v>
      </c>
      <c r="C27" s="319"/>
    </row>
    <row r="28" spans="1:3" s="451" customFormat="1" ht="12" customHeight="1" thickBot="1">
      <c r="A28" s="442" t="s">
        <v>745</v>
      </c>
      <c r="B28" s="446" t="s">
        <v>44</v>
      </c>
      <c r="C28" s="85"/>
    </row>
    <row r="29" spans="1:3" s="451" customFormat="1" ht="12" customHeight="1" thickBot="1">
      <c r="A29" s="209" t="s">
        <v>481</v>
      </c>
      <c r="B29" s="124" t="s">
        <v>45</v>
      </c>
      <c r="C29" s="318">
        <f>+C30+C31+C32</f>
        <v>0</v>
      </c>
    </row>
    <row r="30" spans="1:3" s="451" customFormat="1" ht="12" customHeight="1">
      <c r="A30" s="443" t="s">
        <v>555</v>
      </c>
      <c r="B30" s="444" t="s">
        <v>770</v>
      </c>
      <c r="C30" s="78"/>
    </row>
    <row r="31" spans="1:3" s="451" customFormat="1" ht="12" customHeight="1">
      <c r="A31" s="443" t="s">
        <v>556</v>
      </c>
      <c r="B31" s="445" t="s">
        <v>771</v>
      </c>
      <c r="C31" s="319"/>
    </row>
    <row r="32" spans="1:3" s="451" customFormat="1" ht="12" customHeight="1" thickBot="1">
      <c r="A32" s="442" t="s">
        <v>557</v>
      </c>
      <c r="B32" s="140" t="s">
        <v>772</v>
      </c>
      <c r="C32" s="85"/>
    </row>
    <row r="33" spans="1:3" s="376" customFormat="1" ht="12" customHeight="1" thickBot="1">
      <c r="A33" s="209" t="s">
        <v>482</v>
      </c>
      <c r="B33" s="124" t="s">
        <v>884</v>
      </c>
      <c r="C33" s="345"/>
    </row>
    <row r="34" spans="1:3" s="376" customFormat="1" ht="12" customHeight="1" thickBot="1">
      <c r="A34" s="209" t="s">
        <v>483</v>
      </c>
      <c r="B34" s="124" t="s">
        <v>46</v>
      </c>
      <c r="C34" s="367"/>
    </row>
    <row r="35" spans="1:3" s="376" customFormat="1" ht="12" customHeight="1" thickBot="1">
      <c r="A35" s="201" t="s">
        <v>484</v>
      </c>
      <c r="B35" s="124" t="s">
        <v>47</v>
      </c>
      <c r="C35" s="368">
        <f>+C8+C19+C24+C25+C29+C33+C34</f>
        <v>0</v>
      </c>
    </row>
    <row r="36" spans="1:3" s="376" customFormat="1" ht="12" customHeight="1" thickBot="1">
      <c r="A36" s="240" t="s">
        <v>485</v>
      </c>
      <c r="B36" s="124" t="s">
        <v>48</v>
      </c>
      <c r="C36" s="368">
        <f>+C37+C38+C39</f>
        <v>0</v>
      </c>
    </row>
    <row r="37" spans="1:3" s="376" customFormat="1" ht="12" customHeight="1">
      <c r="A37" s="443" t="s">
        <v>49</v>
      </c>
      <c r="B37" s="444" t="s">
        <v>703</v>
      </c>
      <c r="C37" s="78"/>
    </row>
    <row r="38" spans="1:3" s="376" customFormat="1" ht="12" customHeight="1">
      <c r="A38" s="443" t="s">
        <v>50</v>
      </c>
      <c r="B38" s="445" t="s">
        <v>461</v>
      </c>
      <c r="C38" s="319"/>
    </row>
    <row r="39" spans="1:3" s="451" customFormat="1" ht="12" customHeight="1" thickBot="1">
      <c r="A39" s="442" t="s">
        <v>51</v>
      </c>
      <c r="B39" s="140" t="s">
        <v>52</v>
      </c>
      <c r="C39" s="85"/>
    </row>
    <row r="40" spans="1:3" s="451" customFormat="1" ht="15" customHeight="1" thickBot="1">
      <c r="A40" s="240" t="s">
        <v>486</v>
      </c>
      <c r="B40" s="241" t="s">
        <v>53</v>
      </c>
      <c r="C40" s="371">
        <f>+C35+C36</f>
        <v>0</v>
      </c>
    </row>
    <row r="41" spans="1:3" s="451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50" customFormat="1" ht="16.5" customHeight="1" thickBot="1">
      <c r="A43" s="246"/>
      <c r="B43" s="247" t="s">
        <v>517</v>
      </c>
      <c r="C43" s="371"/>
    </row>
    <row r="44" spans="1:3" s="452" customFormat="1" ht="12" customHeight="1" thickBot="1">
      <c r="A44" s="209" t="s">
        <v>477</v>
      </c>
      <c r="B44" s="124" t="s">
        <v>54</v>
      </c>
      <c r="C44" s="318">
        <f>SUM(C45:C49)</f>
        <v>0</v>
      </c>
    </row>
    <row r="45" spans="1:3" ht="12" customHeight="1">
      <c r="A45" s="442" t="s">
        <v>562</v>
      </c>
      <c r="B45" s="9" t="s">
        <v>507</v>
      </c>
      <c r="C45" s="78"/>
    </row>
    <row r="46" spans="1:3" ht="12" customHeight="1">
      <c r="A46" s="442" t="s">
        <v>563</v>
      </c>
      <c r="B46" s="8" t="s">
        <v>643</v>
      </c>
      <c r="C46" s="81"/>
    </row>
    <row r="47" spans="1:3" ht="12" customHeight="1">
      <c r="A47" s="442" t="s">
        <v>564</v>
      </c>
      <c r="B47" s="8" t="s">
        <v>600</v>
      </c>
      <c r="C47" s="81"/>
    </row>
    <row r="48" spans="1:3" ht="12" customHeight="1">
      <c r="A48" s="442" t="s">
        <v>565</v>
      </c>
      <c r="B48" s="8" t="s">
        <v>644</v>
      </c>
      <c r="C48" s="81"/>
    </row>
    <row r="49" spans="1:3" ht="12" customHeight="1" thickBot="1">
      <c r="A49" s="442" t="s">
        <v>608</v>
      </c>
      <c r="B49" s="8" t="s">
        <v>645</v>
      </c>
      <c r="C49" s="81"/>
    </row>
    <row r="50" spans="1:3" ht="12" customHeight="1" thickBot="1">
      <c r="A50" s="209" t="s">
        <v>478</v>
      </c>
      <c r="B50" s="124" t="s">
        <v>55</v>
      </c>
      <c r="C50" s="318">
        <f>SUM(C51:C53)</f>
        <v>0</v>
      </c>
    </row>
    <row r="51" spans="1:3" s="452" customFormat="1" ht="12" customHeight="1">
      <c r="A51" s="442" t="s">
        <v>568</v>
      </c>
      <c r="B51" s="9" t="s">
        <v>693</v>
      </c>
      <c r="C51" s="78"/>
    </row>
    <row r="52" spans="1:3" ht="12" customHeight="1">
      <c r="A52" s="442" t="s">
        <v>569</v>
      </c>
      <c r="B52" s="8" t="s">
        <v>647</v>
      </c>
      <c r="C52" s="81"/>
    </row>
    <row r="53" spans="1:3" ht="12" customHeight="1">
      <c r="A53" s="442" t="s">
        <v>570</v>
      </c>
      <c r="B53" s="8" t="s">
        <v>518</v>
      </c>
      <c r="C53" s="81"/>
    </row>
    <row r="54" spans="1:3" ht="12" customHeight="1" thickBot="1">
      <c r="A54" s="442" t="s">
        <v>571</v>
      </c>
      <c r="B54" s="8" t="s">
        <v>462</v>
      </c>
      <c r="C54" s="81"/>
    </row>
    <row r="55" spans="1:3" ht="15" customHeight="1" thickBot="1">
      <c r="A55" s="209" t="s">
        <v>479</v>
      </c>
      <c r="B55" s="248" t="s">
        <v>74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666</v>
      </c>
      <c r="B57" s="252"/>
      <c r="C57" s="121"/>
    </row>
    <row r="58" spans="1:3" ht="14.25" customHeight="1" thickBot="1">
      <c r="A58" s="251" t="s">
        <v>667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7" t="s">
        <v>69</v>
      </c>
    </row>
    <row r="2" spans="1:3" s="448" customFormat="1" ht="25.5" customHeight="1">
      <c r="A2" s="399" t="s">
        <v>664</v>
      </c>
      <c r="B2" s="359" t="s">
        <v>98</v>
      </c>
      <c r="C2" s="374" t="s">
        <v>522</v>
      </c>
    </row>
    <row r="3" spans="1:3" s="448" customFormat="1" ht="24.75" thickBot="1">
      <c r="A3" s="440" t="s">
        <v>663</v>
      </c>
      <c r="B3" s="360" t="s">
        <v>78</v>
      </c>
      <c r="C3" s="375" t="s">
        <v>92</v>
      </c>
    </row>
    <row r="4" spans="1:3" s="449" customFormat="1" ht="15.75" customHeight="1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235" t="s">
        <v>514</v>
      </c>
    </row>
    <row r="6" spans="1:3" s="450" customFormat="1" ht="12.75" customHeight="1" thickBot="1">
      <c r="A6" s="201">
        <v>1</v>
      </c>
      <c r="B6" s="202">
        <v>2</v>
      </c>
      <c r="C6" s="203">
        <v>3</v>
      </c>
    </row>
    <row r="7" spans="1:3" s="450" customFormat="1" ht="15.75" customHeight="1" thickBot="1">
      <c r="A7" s="236"/>
      <c r="B7" s="237" t="s">
        <v>515</v>
      </c>
      <c r="C7" s="238"/>
    </row>
    <row r="8" spans="1:3" s="376" customFormat="1" ht="12" customHeight="1" thickBot="1">
      <c r="A8" s="201" t="s">
        <v>477</v>
      </c>
      <c r="B8" s="239" t="s">
        <v>36</v>
      </c>
      <c r="C8" s="318">
        <f>SUM(C9:C18)</f>
        <v>0</v>
      </c>
    </row>
    <row r="9" spans="1:3" s="376" customFormat="1" ht="12" customHeight="1">
      <c r="A9" s="441" t="s">
        <v>562</v>
      </c>
      <c r="B9" s="10" t="s">
        <v>756</v>
      </c>
      <c r="C9" s="365"/>
    </row>
    <row r="10" spans="1:3" s="376" customFormat="1" ht="12" customHeight="1">
      <c r="A10" s="442" t="s">
        <v>563</v>
      </c>
      <c r="B10" s="8" t="s">
        <v>757</v>
      </c>
      <c r="C10" s="316"/>
    </row>
    <row r="11" spans="1:3" s="376" customFormat="1" ht="12" customHeight="1">
      <c r="A11" s="442" t="s">
        <v>564</v>
      </c>
      <c r="B11" s="8" t="s">
        <v>758</v>
      </c>
      <c r="C11" s="316"/>
    </row>
    <row r="12" spans="1:3" s="376" customFormat="1" ht="12" customHeight="1">
      <c r="A12" s="442" t="s">
        <v>565</v>
      </c>
      <c r="B12" s="8" t="s">
        <v>759</v>
      </c>
      <c r="C12" s="316"/>
    </row>
    <row r="13" spans="1:3" s="376" customFormat="1" ht="12" customHeight="1">
      <c r="A13" s="442" t="s">
        <v>608</v>
      </c>
      <c r="B13" s="8" t="s">
        <v>760</v>
      </c>
      <c r="C13" s="316"/>
    </row>
    <row r="14" spans="1:3" s="376" customFormat="1" ht="12" customHeight="1">
      <c r="A14" s="442" t="s">
        <v>566</v>
      </c>
      <c r="B14" s="8" t="s">
        <v>37</v>
      </c>
      <c r="C14" s="316"/>
    </row>
    <row r="15" spans="1:3" s="376" customFormat="1" ht="12" customHeight="1">
      <c r="A15" s="442" t="s">
        <v>567</v>
      </c>
      <c r="B15" s="7" t="s">
        <v>38</v>
      </c>
      <c r="C15" s="316"/>
    </row>
    <row r="16" spans="1:3" s="376" customFormat="1" ht="12" customHeight="1">
      <c r="A16" s="442" t="s">
        <v>577</v>
      </c>
      <c r="B16" s="8" t="s">
        <v>763</v>
      </c>
      <c r="C16" s="366"/>
    </row>
    <row r="17" spans="1:3" s="451" customFormat="1" ht="12" customHeight="1">
      <c r="A17" s="442" t="s">
        <v>578</v>
      </c>
      <c r="B17" s="8" t="s">
        <v>764</v>
      </c>
      <c r="C17" s="316"/>
    </row>
    <row r="18" spans="1:3" s="451" customFormat="1" ht="12" customHeight="1" thickBot="1">
      <c r="A18" s="442" t="s">
        <v>579</v>
      </c>
      <c r="B18" s="7" t="s">
        <v>765</v>
      </c>
      <c r="C18" s="317"/>
    </row>
    <row r="19" spans="1:3" s="376" customFormat="1" ht="12" customHeight="1" thickBot="1">
      <c r="A19" s="201" t="s">
        <v>478</v>
      </c>
      <c r="B19" s="239" t="s">
        <v>39</v>
      </c>
      <c r="C19" s="318">
        <f>SUM(C20:C22)</f>
        <v>0</v>
      </c>
    </row>
    <row r="20" spans="1:3" s="451" customFormat="1" ht="12" customHeight="1">
      <c r="A20" s="442" t="s">
        <v>568</v>
      </c>
      <c r="B20" s="9" t="s">
        <v>731</v>
      </c>
      <c r="C20" s="316"/>
    </row>
    <row r="21" spans="1:3" s="451" customFormat="1" ht="12" customHeight="1">
      <c r="A21" s="442" t="s">
        <v>569</v>
      </c>
      <c r="B21" s="8" t="s">
        <v>40</v>
      </c>
      <c r="C21" s="316"/>
    </row>
    <row r="22" spans="1:3" s="451" customFormat="1" ht="12" customHeight="1">
      <c r="A22" s="442" t="s">
        <v>570</v>
      </c>
      <c r="B22" s="8" t="s">
        <v>41</v>
      </c>
      <c r="C22" s="316"/>
    </row>
    <row r="23" spans="1:3" s="451" customFormat="1" ht="12" customHeight="1" thickBot="1">
      <c r="A23" s="442" t="s">
        <v>571</v>
      </c>
      <c r="B23" s="8" t="s">
        <v>460</v>
      </c>
      <c r="C23" s="316"/>
    </row>
    <row r="24" spans="1:3" s="451" customFormat="1" ht="12" customHeight="1" thickBot="1">
      <c r="A24" s="209" t="s">
        <v>479</v>
      </c>
      <c r="B24" s="124" t="s">
        <v>634</v>
      </c>
      <c r="C24" s="345"/>
    </row>
    <row r="25" spans="1:3" s="451" customFormat="1" ht="12" customHeight="1" thickBot="1">
      <c r="A25" s="209" t="s">
        <v>480</v>
      </c>
      <c r="B25" s="124" t="s">
        <v>42</v>
      </c>
      <c r="C25" s="318">
        <f>+C26+C27</f>
        <v>0</v>
      </c>
    </row>
    <row r="26" spans="1:3" s="451" customFormat="1" ht="12" customHeight="1">
      <c r="A26" s="443" t="s">
        <v>741</v>
      </c>
      <c r="B26" s="444" t="s">
        <v>40</v>
      </c>
      <c r="C26" s="78"/>
    </row>
    <row r="27" spans="1:3" s="451" customFormat="1" ht="12" customHeight="1">
      <c r="A27" s="443" t="s">
        <v>744</v>
      </c>
      <c r="B27" s="445" t="s">
        <v>43</v>
      </c>
      <c r="C27" s="319"/>
    </row>
    <row r="28" spans="1:3" s="451" customFormat="1" ht="12" customHeight="1" thickBot="1">
      <c r="A28" s="442" t="s">
        <v>745</v>
      </c>
      <c r="B28" s="446" t="s">
        <v>44</v>
      </c>
      <c r="C28" s="85"/>
    </row>
    <row r="29" spans="1:3" s="451" customFormat="1" ht="12" customHeight="1" thickBot="1">
      <c r="A29" s="209" t="s">
        <v>481</v>
      </c>
      <c r="B29" s="124" t="s">
        <v>45</v>
      </c>
      <c r="C29" s="318">
        <f>+C30+C31+C32</f>
        <v>0</v>
      </c>
    </row>
    <row r="30" spans="1:3" s="451" customFormat="1" ht="12" customHeight="1">
      <c r="A30" s="443" t="s">
        <v>555</v>
      </c>
      <c r="B30" s="444" t="s">
        <v>770</v>
      </c>
      <c r="C30" s="78"/>
    </row>
    <row r="31" spans="1:3" s="451" customFormat="1" ht="12" customHeight="1">
      <c r="A31" s="443" t="s">
        <v>556</v>
      </c>
      <c r="B31" s="445" t="s">
        <v>771</v>
      </c>
      <c r="C31" s="319"/>
    </row>
    <row r="32" spans="1:3" s="451" customFormat="1" ht="12" customHeight="1" thickBot="1">
      <c r="A32" s="442" t="s">
        <v>557</v>
      </c>
      <c r="B32" s="140" t="s">
        <v>772</v>
      </c>
      <c r="C32" s="85"/>
    </row>
    <row r="33" spans="1:3" s="376" customFormat="1" ht="12" customHeight="1" thickBot="1">
      <c r="A33" s="209" t="s">
        <v>482</v>
      </c>
      <c r="B33" s="124" t="s">
        <v>884</v>
      </c>
      <c r="C33" s="345"/>
    </row>
    <row r="34" spans="1:3" s="376" customFormat="1" ht="12" customHeight="1" thickBot="1">
      <c r="A34" s="209" t="s">
        <v>483</v>
      </c>
      <c r="B34" s="124" t="s">
        <v>46</v>
      </c>
      <c r="C34" s="367"/>
    </row>
    <row r="35" spans="1:3" s="376" customFormat="1" ht="12" customHeight="1" thickBot="1">
      <c r="A35" s="201" t="s">
        <v>484</v>
      </c>
      <c r="B35" s="124" t="s">
        <v>47</v>
      </c>
      <c r="C35" s="368">
        <f>+C8+C19+C24+C25+C29+C33+C34</f>
        <v>0</v>
      </c>
    </row>
    <row r="36" spans="1:3" s="376" customFormat="1" ht="12" customHeight="1" thickBot="1">
      <c r="A36" s="240" t="s">
        <v>485</v>
      </c>
      <c r="B36" s="124" t="s">
        <v>48</v>
      </c>
      <c r="C36" s="368">
        <f>+C37+C38+C39</f>
        <v>0</v>
      </c>
    </row>
    <row r="37" spans="1:3" s="376" customFormat="1" ht="12" customHeight="1">
      <c r="A37" s="443" t="s">
        <v>49</v>
      </c>
      <c r="B37" s="444" t="s">
        <v>703</v>
      </c>
      <c r="C37" s="78"/>
    </row>
    <row r="38" spans="1:3" s="376" customFormat="1" ht="12" customHeight="1">
      <c r="A38" s="443" t="s">
        <v>50</v>
      </c>
      <c r="B38" s="445" t="s">
        <v>461</v>
      </c>
      <c r="C38" s="319"/>
    </row>
    <row r="39" spans="1:3" s="451" customFormat="1" ht="12" customHeight="1" thickBot="1">
      <c r="A39" s="442" t="s">
        <v>51</v>
      </c>
      <c r="B39" s="140" t="s">
        <v>52</v>
      </c>
      <c r="C39" s="85"/>
    </row>
    <row r="40" spans="1:3" s="451" customFormat="1" ht="15" customHeight="1" thickBot="1">
      <c r="A40" s="240" t="s">
        <v>486</v>
      </c>
      <c r="B40" s="241" t="s">
        <v>53</v>
      </c>
      <c r="C40" s="371">
        <f>+C35+C36</f>
        <v>0</v>
      </c>
    </row>
    <row r="41" spans="1:3" s="451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50" customFormat="1" ht="16.5" customHeight="1" thickBot="1">
      <c r="A43" s="246"/>
      <c r="B43" s="247" t="s">
        <v>517</v>
      </c>
      <c r="C43" s="371"/>
    </row>
    <row r="44" spans="1:3" s="452" customFormat="1" ht="12" customHeight="1" thickBot="1">
      <c r="A44" s="209" t="s">
        <v>477</v>
      </c>
      <c r="B44" s="124" t="s">
        <v>54</v>
      </c>
      <c r="C44" s="318">
        <f>SUM(C45:C49)</f>
        <v>0</v>
      </c>
    </row>
    <row r="45" spans="1:3" ht="12" customHeight="1">
      <c r="A45" s="442" t="s">
        <v>562</v>
      </c>
      <c r="B45" s="9" t="s">
        <v>507</v>
      </c>
      <c r="C45" s="78"/>
    </row>
    <row r="46" spans="1:3" ht="12" customHeight="1">
      <c r="A46" s="442" t="s">
        <v>563</v>
      </c>
      <c r="B46" s="8" t="s">
        <v>643</v>
      </c>
      <c r="C46" s="81"/>
    </row>
    <row r="47" spans="1:3" ht="12" customHeight="1">
      <c r="A47" s="442" t="s">
        <v>564</v>
      </c>
      <c r="B47" s="8" t="s">
        <v>600</v>
      </c>
      <c r="C47" s="81"/>
    </row>
    <row r="48" spans="1:3" ht="12" customHeight="1">
      <c r="A48" s="442" t="s">
        <v>565</v>
      </c>
      <c r="B48" s="8" t="s">
        <v>644</v>
      </c>
      <c r="C48" s="81"/>
    </row>
    <row r="49" spans="1:3" ht="12" customHeight="1" thickBot="1">
      <c r="A49" s="442" t="s">
        <v>608</v>
      </c>
      <c r="B49" s="8" t="s">
        <v>645</v>
      </c>
      <c r="C49" s="81"/>
    </row>
    <row r="50" spans="1:3" ht="12" customHeight="1" thickBot="1">
      <c r="A50" s="209" t="s">
        <v>478</v>
      </c>
      <c r="B50" s="124" t="s">
        <v>55</v>
      </c>
      <c r="C50" s="318">
        <f>SUM(C51:C53)</f>
        <v>0</v>
      </c>
    </row>
    <row r="51" spans="1:3" s="452" customFormat="1" ht="12" customHeight="1">
      <c r="A51" s="442" t="s">
        <v>568</v>
      </c>
      <c r="B51" s="9" t="s">
        <v>693</v>
      </c>
      <c r="C51" s="78"/>
    </row>
    <row r="52" spans="1:3" ht="12" customHeight="1">
      <c r="A52" s="442" t="s">
        <v>569</v>
      </c>
      <c r="B52" s="8" t="s">
        <v>647</v>
      </c>
      <c r="C52" s="81"/>
    </row>
    <row r="53" spans="1:3" ht="12" customHeight="1">
      <c r="A53" s="442" t="s">
        <v>570</v>
      </c>
      <c r="B53" s="8" t="s">
        <v>518</v>
      </c>
      <c r="C53" s="81"/>
    </row>
    <row r="54" spans="1:3" ht="12" customHeight="1" thickBot="1">
      <c r="A54" s="442" t="s">
        <v>571</v>
      </c>
      <c r="B54" s="8" t="s">
        <v>462</v>
      </c>
      <c r="C54" s="81"/>
    </row>
    <row r="55" spans="1:3" ht="15" customHeight="1" thickBot="1">
      <c r="A55" s="209" t="s">
        <v>479</v>
      </c>
      <c r="B55" s="248" t="s">
        <v>74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666</v>
      </c>
      <c r="B57" s="252"/>
      <c r="C57" s="121"/>
    </row>
    <row r="58" spans="1:3" ht="14.25" customHeight="1" thickBot="1">
      <c r="A58" s="251" t="s">
        <v>667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</cols>
  <sheetData>
    <row r="1" spans="1:3" ht="16.5" thickBot="1">
      <c r="A1" s="228"/>
      <c r="B1" s="230"/>
      <c r="C1" s="447" t="s">
        <v>70</v>
      </c>
    </row>
    <row r="2" spans="1:3" ht="26.25" customHeight="1">
      <c r="A2" s="399" t="s">
        <v>664</v>
      </c>
      <c r="B2" s="359" t="s">
        <v>99</v>
      </c>
      <c r="C2" s="374" t="s">
        <v>92</v>
      </c>
    </row>
    <row r="3" spans="1:3" ht="29.25" customHeight="1" thickBot="1">
      <c r="A3" s="440" t="s">
        <v>663</v>
      </c>
      <c r="B3" s="360" t="s">
        <v>35</v>
      </c>
      <c r="C3" s="375" t="s">
        <v>511</v>
      </c>
    </row>
    <row r="4" spans="1:3" ht="14.25" thickBot="1">
      <c r="A4" s="232"/>
      <c r="B4" s="232"/>
      <c r="C4" s="233" t="s">
        <v>512</v>
      </c>
    </row>
    <row r="5" spans="1:3" ht="43.5" customHeight="1" thickBot="1">
      <c r="A5" s="400" t="s">
        <v>665</v>
      </c>
      <c r="B5" s="234" t="s">
        <v>513</v>
      </c>
      <c r="C5" s="235" t="s">
        <v>514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515</v>
      </c>
      <c r="C7" s="238"/>
    </row>
    <row r="8" spans="1:3" ht="18" customHeight="1" thickBot="1">
      <c r="A8" s="201" t="s">
        <v>477</v>
      </c>
      <c r="B8" s="664" t="s">
        <v>36</v>
      </c>
      <c r="C8" s="665">
        <f>SUM(C9:C18)</f>
        <v>76745</v>
      </c>
    </row>
    <row r="9" spans="1:3" ht="17.25" customHeight="1">
      <c r="A9" s="441" t="s">
        <v>562</v>
      </c>
      <c r="B9" s="10" t="s">
        <v>756</v>
      </c>
      <c r="C9" s="309">
        <f>'9.4.1.melléklet'!C9+'9.4.2.melléklet'!C9+'9.4.3.melléklet'!C9</f>
        <v>0</v>
      </c>
    </row>
    <row r="10" spans="1:3" ht="13.5" customHeight="1">
      <c r="A10" s="442" t="s">
        <v>563</v>
      </c>
      <c r="B10" s="8" t="s">
        <v>757</v>
      </c>
      <c r="C10" s="310">
        <f>'9.4.1.melléklet'!C10+'9.4.2.melléklet'!C10+'9.4.3.melléklet'!C10</f>
        <v>0</v>
      </c>
    </row>
    <row r="11" spans="1:3" ht="11.25" customHeight="1">
      <c r="A11" s="442" t="s">
        <v>564</v>
      </c>
      <c r="B11" s="8" t="s">
        <v>758</v>
      </c>
      <c r="C11" s="310">
        <f>'9.4.1.melléklet'!C11+'9.4.2.melléklet'!C11+'9.4.3.melléklet'!C11</f>
        <v>0</v>
      </c>
    </row>
    <row r="12" spans="1:3" ht="10.5" customHeight="1">
      <c r="A12" s="442" t="s">
        <v>565</v>
      </c>
      <c r="B12" s="8" t="s">
        <v>759</v>
      </c>
      <c r="C12" s="310">
        <f>'9.4.1.melléklet'!C12+'9.4.2.melléklet'!C12+'9.4.3.melléklet'!C12</f>
        <v>0</v>
      </c>
    </row>
    <row r="13" spans="1:3" ht="15" customHeight="1">
      <c r="A13" s="442" t="s">
        <v>608</v>
      </c>
      <c r="B13" s="8" t="s">
        <v>760</v>
      </c>
      <c r="C13" s="310">
        <f>'[9]Munka1'!$B$7</f>
        <v>71745</v>
      </c>
    </row>
    <row r="14" spans="1:3" ht="14.25" customHeight="1">
      <c r="A14" s="442" t="s">
        <v>566</v>
      </c>
      <c r="B14" s="8" t="s">
        <v>37</v>
      </c>
      <c r="C14" s="310">
        <f>'9.4.1.melléklet'!C14+'9.4.2.melléklet'!C14+'9.4.3.melléklet'!C14</f>
        <v>0</v>
      </c>
    </row>
    <row r="15" spans="1:3" ht="14.25" customHeight="1">
      <c r="A15" s="442" t="s">
        <v>567</v>
      </c>
      <c r="B15" s="7" t="s">
        <v>38</v>
      </c>
      <c r="C15" s="310">
        <f>'9.4.1.melléklet'!C15+'9.4.2.melléklet'!C15+'9.4.3.melléklet'!C15</f>
        <v>0</v>
      </c>
    </row>
    <row r="16" spans="1:3" ht="15.75" customHeight="1">
      <c r="A16" s="442" t="s">
        <v>577</v>
      </c>
      <c r="B16" s="8" t="s">
        <v>763</v>
      </c>
      <c r="C16" s="310">
        <f>'9.4.1.melléklet'!C16+'9.4.2.melléklet'!C16+'9.4.3.melléklet'!C16</f>
        <v>0</v>
      </c>
    </row>
    <row r="17" spans="1:3" ht="12.75" customHeight="1">
      <c r="A17" s="442" t="s">
        <v>578</v>
      </c>
      <c r="B17" s="8" t="s">
        <v>764</v>
      </c>
      <c r="C17" s="310">
        <f>'9.4.1.melléklet'!C17+'9.4.2.melléklet'!C17+'9.4.3.melléklet'!C17</f>
        <v>0</v>
      </c>
    </row>
    <row r="18" spans="1:3" ht="14.25" customHeight="1" thickBot="1">
      <c r="A18" s="442" t="s">
        <v>579</v>
      </c>
      <c r="B18" s="7" t="s">
        <v>765</v>
      </c>
      <c r="C18" s="312">
        <f>'[9]Munka1'!$B$9</f>
        <v>5000</v>
      </c>
    </row>
    <row r="19" spans="1:3" ht="12" customHeight="1" thickBot="1">
      <c r="A19" s="201" t="s">
        <v>478</v>
      </c>
      <c r="B19" s="664" t="s">
        <v>39</v>
      </c>
      <c r="C19" s="665">
        <f>SUM(C20:C22)</f>
        <v>0</v>
      </c>
    </row>
    <row r="20" spans="1:3" ht="13.5" customHeight="1">
      <c r="A20" s="442" t="s">
        <v>568</v>
      </c>
      <c r="B20" s="9" t="s">
        <v>731</v>
      </c>
      <c r="C20" s="310">
        <f>'9.4.1.melléklet'!C20+'9.4.2.melléklet'!C20+'9.4.3.melléklet'!C20</f>
        <v>0</v>
      </c>
    </row>
    <row r="21" spans="1:3" ht="12.75" customHeight="1">
      <c r="A21" s="442" t="s">
        <v>569</v>
      </c>
      <c r="B21" s="8" t="s">
        <v>40</v>
      </c>
      <c r="C21" s="316"/>
    </row>
    <row r="22" spans="1:3" ht="13.5" customHeight="1">
      <c r="A22" s="442" t="s">
        <v>570</v>
      </c>
      <c r="B22" s="8" t="s">
        <v>41</v>
      </c>
      <c r="C22" s="316"/>
    </row>
    <row r="23" spans="1:3" ht="14.25" customHeight="1" thickBot="1">
      <c r="A23" s="442" t="s">
        <v>571</v>
      </c>
      <c r="B23" s="8" t="s">
        <v>460</v>
      </c>
      <c r="C23" s="316"/>
    </row>
    <row r="24" spans="1:3" ht="13.5" customHeight="1" thickBot="1">
      <c r="A24" s="209" t="s">
        <v>479</v>
      </c>
      <c r="B24" s="124" t="s">
        <v>634</v>
      </c>
      <c r="C24" s="345"/>
    </row>
    <row r="25" spans="1:3" ht="12" customHeight="1" thickBot="1">
      <c r="A25" s="209" t="s">
        <v>480</v>
      </c>
      <c r="B25" s="124" t="s">
        <v>42</v>
      </c>
      <c r="C25" s="318">
        <f>+C26+C27</f>
        <v>0</v>
      </c>
    </row>
    <row r="26" spans="1:3" ht="12" customHeight="1">
      <c r="A26" s="443" t="s">
        <v>741</v>
      </c>
      <c r="B26" s="444" t="s">
        <v>40</v>
      </c>
      <c r="C26" s="78"/>
    </row>
    <row r="27" spans="1:3" ht="10.5" customHeight="1">
      <c r="A27" s="443" t="s">
        <v>744</v>
      </c>
      <c r="B27" s="445" t="s">
        <v>43</v>
      </c>
      <c r="C27" s="78"/>
    </row>
    <row r="28" spans="1:3" ht="12.75" customHeight="1" thickBot="1">
      <c r="A28" s="442" t="s">
        <v>745</v>
      </c>
      <c r="B28" s="446" t="s">
        <v>44</v>
      </c>
      <c r="C28" s="78"/>
    </row>
    <row r="29" spans="1:3" ht="13.5" customHeight="1" thickBot="1">
      <c r="A29" s="209" t="s">
        <v>481</v>
      </c>
      <c r="B29" s="124" t="s">
        <v>45</v>
      </c>
      <c r="C29" s="318">
        <f>+C30+C31+C32</f>
        <v>0</v>
      </c>
    </row>
    <row r="30" spans="1:3" ht="11.25" customHeight="1">
      <c r="A30" s="443" t="s">
        <v>555</v>
      </c>
      <c r="B30" s="444" t="s">
        <v>770</v>
      </c>
      <c r="C30" s="78"/>
    </row>
    <row r="31" spans="1:3" ht="13.5" customHeight="1">
      <c r="A31" s="443" t="s">
        <v>556</v>
      </c>
      <c r="B31" s="445" t="s">
        <v>771</v>
      </c>
      <c r="C31" s="78"/>
    </row>
    <row r="32" spans="1:3" ht="12.75" customHeight="1" thickBot="1">
      <c r="A32" s="442" t="s">
        <v>557</v>
      </c>
      <c r="B32" s="140" t="s">
        <v>772</v>
      </c>
      <c r="C32" s="78"/>
    </row>
    <row r="33" spans="1:3" ht="14.25" customHeight="1" thickBot="1">
      <c r="A33" s="209" t="s">
        <v>482</v>
      </c>
      <c r="B33" s="124" t="s">
        <v>884</v>
      </c>
      <c r="C33" s="345"/>
    </row>
    <row r="34" spans="1:3" ht="12" customHeight="1" thickBot="1">
      <c r="A34" s="209" t="s">
        <v>483</v>
      </c>
      <c r="B34" s="124" t="s">
        <v>46</v>
      </c>
      <c r="C34" s="367"/>
    </row>
    <row r="35" spans="1:3" ht="12" customHeight="1" thickBot="1">
      <c r="A35" s="201" t="s">
        <v>484</v>
      </c>
      <c r="B35" s="124" t="s">
        <v>47</v>
      </c>
      <c r="C35" s="368">
        <f>+C8+C19+C24+C25+C29+C33+C34</f>
        <v>76745</v>
      </c>
    </row>
    <row r="36" spans="1:3" ht="12" customHeight="1" thickBot="1">
      <c r="A36" s="240" t="s">
        <v>485</v>
      </c>
      <c r="B36" s="124" t="s">
        <v>48</v>
      </c>
      <c r="C36" s="368">
        <f>+C37+C38+C39</f>
        <v>63749</v>
      </c>
    </row>
    <row r="37" spans="1:3" ht="12" customHeight="1">
      <c r="A37" s="443" t="s">
        <v>49</v>
      </c>
      <c r="B37" s="444" t="s">
        <v>703</v>
      </c>
      <c r="C37" s="309">
        <f>'9.4.1.melléklet'!C37+'9.4.2.melléklet'!C37+'9.4.3.melléklet'!C37</f>
        <v>0</v>
      </c>
    </row>
    <row r="38" spans="1:3" ht="12" customHeight="1">
      <c r="A38" s="443" t="s">
        <v>50</v>
      </c>
      <c r="B38" s="445" t="s">
        <v>461</v>
      </c>
      <c r="C38" s="309">
        <f>'9.4.1.melléklet'!C38+'9.4.2.melléklet'!C38+'9.4.3.melléklet'!C38</f>
        <v>0</v>
      </c>
    </row>
    <row r="39" spans="1:3" ht="13.5" customHeight="1" thickBot="1">
      <c r="A39" s="442" t="s">
        <v>51</v>
      </c>
      <c r="B39" s="140" t="s">
        <v>52</v>
      </c>
      <c r="C39" s="309">
        <f>'[10]Munka1'!$B$9</f>
        <v>63749</v>
      </c>
    </row>
    <row r="40" spans="1:3" ht="12.75" customHeight="1" thickBot="1">
      <c r="A40" s="240" t="s">
        <v>486</v>
      </c>
      <c r="B40" s="241" t="s">
        <v>53</v>
      </c>
      <c r="C40" s="371">
        <f>+C35+C36</f>
        <v>140494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517</v>
      </c>
      <c r="C42" s="371"/>
    </row>
    <row r="43" spans="1:3" ht="14.25" customHeight="1" thickBot="1">
      <c r="A43" s="209" t="s">
        <v>477</v>
      </c>
      <c r="B43" s="124" t="s">
        <v>54</v>
      </c>
      <c r="C43" s="318">
        <f>SUM(C44:C48)</f>
        <v>140494</v>
      </c>
    </row>
    <row r="44" spans="1:3" ht="12.75" customHeight="1">
      <c r="A44" s="442" t="s">
        <v>562</v>
      </c>
      <c r="B44" s="9" t="s">
        <v>507</v>
      </c>
      <c r="C44" s="309">
        <f>'[11]Munka1'!$K$45</f>
        <v>64979</v>
      </c>
    </row>
    <row r="45" spans="1:3" ht="11.25" customHeight="1">
      <c r="A45" s="442" t="s">
        <v>563</v>
      </c>
      <c r="B45" s="8" t="s">
        <v>643</v>
      </c>
      <c r="C45" s="309">
        <f>'[11]Munka1'!$K$64</f>
        <v>18546</v>
      </c>
    </row>
    <row r="46" spans="1:3" ht="13.5" customHeight="1">
      <c r="A46" s="442" t="s">
        <v>564</v>
      </c>
      <c r="B46" s="8" t="s">
        <v>600</v>
      </c>
      <c r="C46" s="309">
        <f>'[12]Munka1'!$K$97</f>
        <v>56969</v>
      </c>
    </row>
    <row r="47" spans="1:3" ht="12.75" customHeight="1">
      <c r="A47" s="442" t="s">
        <v>565</v>
      </c>
      <c r="B47" s="8" t="s">
        <v>644</v>
      </c>
      <c r="C47" s="309">
        <f>'9.4.1.melléklet'!C47+'9.4.2.melléklet'!C47+'9.4.3.melléklet'!C47</f>
        <v>0</v>
      </c>
    </row>
    <row r="48" spans="1:3" ht="12.75" customHeight="1" thickBot="1">
      <c r="A48" s="442" t="s">
        <v>608</v>
      </c>
      <c r="B48" s="8" t="s">
        <v>645</v>
      </c>
      <c r="C48" s="309">
        <f>'9.4.1.melléklet'!C48+'9.4.2.melléklet'!C48+'9.4.3.melléklet'!C48</f>
        <v>0</v>
      </c>
    </row>
    <row r="49" spans="1:3" ht="12.75" customHeight="1" thickBot="1">
      <c r="A49" s="209" t="s">
        <v>478</v>
      </c>
      <c r="B49" s="124" t="s">
        <v>55</v>
      </c>
      <c r="C49" s="318">
        <f>SUM(C50:C52)</f>
        <v>0</v>
      </c>
    </row>
    <row r="50" spans="1:3" ht="14.25" customHeight="1">
      <c r="A50" s="442" t="s">
        <v>568</v>
      </c>
      <c r="B50" s="9" t="s">
        <v>693</v>
      </c>
      <c r="C50" s="78"/>
    </row>
    <row r="51" spans="1:3" ht="15" customHeight="1">
      <c r="A51" s="442" t="s">
        <v>569</v>
      </c>
      <c r="B51" s="8" t="s">
        <v>647</v>
      </c>
      <c r="C51" s="81"/>
    </row>
    <row r="52" spans="1:3" ht="13.5" customHeight="1">
      <c r="A52" s="442" t="s">
        <v>570</v>
      </c>
      <c r="B52" s="8" t="s">
        <v>518</v>
      </c>
      <c r="C52" s="81"/>
    </row>
    <row r="53" spans="1:3" ht="12.75" customHeight="1" thickBot="1">
      <c r="A53" s="442" t="s">
        <v>571</v>
      </c>
      <c r="B53" s="8" t="s">
        <v>462</v>
      </c>
      <c r="C53" s="81"/>
    </row>
    <row r="54" spans="1:3" ht="13.5" customHeight="1" thickBot="1">
      <c r="A54" s="209" t="s">
        <v>479</v>
      </c>
      <c r="B54" s="248" t="s">
        <v>74</v>
      </c>
      <c r="C54" s="372">
        <f>+C43+C49</f>
        <v>140494</v>
      </c>
    </row>
    <row r="55" spans="1:3" ht="13.5" thickBot="1">
      <c r="A55" s="249"/>
      <c r="B55" s="250"/>
      <c r="C55" s="373"/>
    </row>
    <row r="56" spans="1:3" ht="13.5" thickBot="1">
      <c r="A56" s="251" t="s">
        <v>666</v>
      </c>
      <c r="B56" s="252"/>
      <c r="C56" s="121">
        <v>31</v>
      </c>
    </row>
    <row r="57" spans="1:3" ht="13.5" thickBot="1">
      <c r="A57" s="251" t="s">
        <v>667</v>
      </c>
      <c r="B57" s="252"/>
      <c r="C57" s="121">
        <v>0</v>
      </c>
    </row>
    <row r="58" spans="1:3" ht="12.75">
      <c r="A58" s="249"/>
      <c r="B58" s="250"/>
      <c r="C58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4.125" style="0" customWidth="1"/>
    <col min="3" max="3" width="16.50390625" style="0" customWidth="1"/>
  </cols>
  <sheetData>
    <row r="1" spans="1:3" ht="16.5" thickBot="1">
      <c r="A1" s="228"/>
      <c r="B1" s="230"/>
      <c r="C1" s="447" t="s">
        <v>71</v>
      </c>
    </row>
    <row r="2" spans="1:3" ht="24">
      <c r="A2" s="399" t="s">
        <v>664</v>
      </c>
      <c r="B2" s="359" t="s">
        <v>99</v>
      </c>
      <c r="C2" s="374" t="s">
        <v>92</v>
      </c>
    </row>
    <row r="3" spans="1:3" ht="24.75" thickBot="1">
      <c r="A3" s="440" t="s">
        <v>663</v>
      </c>
      <c r="B3" s="360" t="s">
        <v>76</v>
      </c>
      <c r="C3" s="375" t="s">
        <v>521</v>
      </c>
    </row>
    <row r="4" spans="1:3" ht="14.25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235" t="s">
        <v>514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515</v>
      </c>
      <c r="C7" s="238"/>
    </row>
    <row r="8" spans="1:3" ht="13.5" thickBot="1">
      <c r="A8" s="201" t="s">
        <v>477</v>
      </c>
      <c r="B8" s="239" t="s">
        <v>36</v>
      </c>
      <c r="C8" s="665">
        <f>SUM(C9:C18)</f>
        <v>76745</v>
      </c>
    </row>
    <row r="9" spans="1:3" ht="12.75">
      <c r="A9" s="441" t="s">
        <v>562</v>
      </c>
      <c r="B9" s="10" t="s">
        <v>756</v>
      </c>
      <c r="C9" s="309">
        <f>'9.4.1.melléklet'!C9+'9.4.2.melléklet'!C9+'9.4.3.melléklet'!C9</f>
        <v>0</v>
      </c>
    </row>
    <row r="10" spans="1:3" ht="12.75">
      <c r="A10" s="442" t="s">
        <v>563</v>
      </c>
      <c r="B10" s="8" t="s">
        <v>757</v>
      </c>
      <c r="C10" s="310">
        <f>'9.4.1.melléklet'!C10+'9.4.2.melléklet'!C10+'9.4.3.melléklet'!C10</f>
        <v>0</v>
      </c>
    </row>
    <row r="11" spans="1:3" ht="12.75">
      <c r="A11" s="442" t="s">
        <v>564</v>
      </c>
      <c r="B11" s="8" t="s">
        <v>758</v>
      </c>
      <c r="C11" s="310">
        <f>'9.4.1.melléklet'!C11+'9.4.2.melléklet'!C11+'9.4.3.melléklet'!C11</f>
        <v>0</v>
      </c>
    </row>
    <row r="12" spans="1:3" ht="12.75">
      <c r="A12" s="442" t="s">
        <v>565</v>
      </c>
      <c r="B12" s="8" t="s">
        <v>759</v>
      </c>
      <c r="C12" s="310">
        <f>'9.4.1.melléklet'!C12+'9.4.2.melléklet'!C12+'9.4.3.melléklet'!C12</f>
        <v>0</v>
      </c>
    </row>
    <row r="13" spans="1:3" ht="12.75">
      <c r="A13" s="442" t="s">
        <v>608</v>
      </c>
      <c r="B13" s="8" t="s">
        <v>760</v>
      </c>
      <c r="C13" s="310">
        <f>'[9]Munka1'!$B$7</f>
        <v>71745</v>
      </c>
    </row>
    <row r="14" spans="1:3" ht="12.75">
      <c r="A14" s="442" t="s">
        <v>566</v>
      </c>
      <c r="B14" s="8" t="s">
        <v>37</v>
      </c>
      <c r="C14" s="310">
        <f>'9.4.1.melléklet'!C14+'9.4.2.melléklet'!C14+'9.4.3.melléklet'!C14</f>
        <v>0</v>
      </c>
    </row>
    <row r="15" spans="1:3" ht="12.75">
      <c r="A15" s="442" t="s">
        <v>567</v>
      </c>
      <c r="B15" s="7" t="s">
        <v>38</v>
      </c>
      <c r="C15" s="310">
        <f>'9.4.1.melléklet'!C15+'9.4.2.melléklet'!C15+'9.4.3.melléklet'!C15</f>
        <v>0</v>
      </c>
    </row>
    <row r="16" spans="1:3" ht="12.75">
      <c r="A16" s="442" t="s">
        <v>577</v>
      </c>
      <c r="B16" s="8" t="s">
        <v>763</v>
      </c>
      <c r="C16" s="310">
        <f>'9.4.1.melléklet'!C16+'9.4.2.melléklet'!C16+'9.4.3.melléklet'!C16</f>
        <v>0</v>
      </c>
    </row>
    <row r="17" spans="1:3" ht="12.75">
      <c r="A17" s="442" t="s">
        <v>578</v>
      </c>
      <c r="B17" s="8" t="s">
        <v>764</v>
      </c>
      <c r="C17" s="310">
        <f>'9.4.1.melléklet'!C17+'9.4.2.melléklet'!C17+'9.4.3.melléklet'!C17</f>
        <v>0</v>
      </c>
    </row>
    <row r="18" spans="1:3" ht="13.5" thickBot="1">
      <c r="A18" s="442" t="s">
        <v>579</v>
      </c>
      <c r="B18" s="7" t="s">
        <v>765</v>
      </c>
      <c r="C18" s="312">
        <f>'[9]Munka1'!$B$9</f>
        <v>5000</v>
      </c>
    </row>
    <row r="19" spans="1:3" ht="13.5" thickBot="1">
      <c r="A19" s="201" t="s">
        <v>478</v>
      </c>
      <c r="B19" s="239" t="s">
        <v>39</v>
      </c>
      <c r="C19" s="665">
        <f>SUM(C20:C22)</f>
        <v>0</v>
      </c>
    </row>
    <row r="20" spans="1:3" ht="12.75">
      <c r="A20" s="442" t="s">
        <v>568</v>
      </c>
      <c r="B20" s="9" t="s">
        <v>731</v>
      </c>
      <c r="C20" s="310">
        <f>'9.4.1.melléklet'!C20+'9.4.2.melléklet'!C20+'9.4.3.melléklet'!C20</f>
        <v>0</v>
      </c>
    </row>
    <row r="21" spans="1:3" ht="12.75">
      <c r="A21" s="442" t="s">
        <v>569</v>
      </c>
      <c r="B21" s="8" t="s">
        <v>40</v>
      </c>
      <c r="C21" s="316"/>
    </row>
    <row r="22" spans="1:3" ht="12.75">
      <c r="A22" s="442" t="s">
        <v>570</v>
      </c>
      <c r="B22" s="8" t="s">
        <v>41</v>
      </c>
      <c r="C22" s="316"/>
    </row>
    <row r="23" spans="1:3" ht="13.5" thickBot="1">
      <c r="A23" s="442" t="s">
        <v>571</v>
      </c>
      <c r="B23" s="8" t="s">
        <v>460</v>
      </c>
      <c r="C23" s="316"/>
    </row>
    <row r="24" spans="1:3" ht="13.5" thickBot="1">
      <c r="A24" s="209" t="s">
        <v>479</v>
      </c>
      <c r="B24" s="124" t="s">
        <v>634</v>
      </c>
      <c r="C24" s="345"/>
    </row>
    <row r="25" spans="1:3" ht="13.5" thickBot="1">
      <c r="A25" s="209" t="s">
        <v>480</v>
      </c>
      <c r="B25" s="124" t="s">
        <v>42</v>
      </c>
      <c r="C25" s="318">
        <f>+C26+C27</f>
        <v>0</v>
      </c>
    </row>
    <row r="26" spans="1:3" ht="12.75">
      <c r="A26" s="443" t="s">
        <v>741</v>
      </c>
      <c r="B26" s="444" t="s">
        <v>40</v>
      </c>
      <c r="C26" s="78"/>
    </row>
    <row r="27" spans="1:3" ht="12.75">
      <c r="A27" s="443" t="s">
        <v>744</v>
      </c>
      <c r="B27" s="445" t="s">
        <v>43</v>
      </c>
      <c r="C27" s="78"/>
    </row>
    <row r="28" spans="1:3" ht="13.5" thickBot="1">
      <c r="A28" s="442" t="s">
        <v>745</v>
      </c>
      <c r="B28" s="446" t="s">
        <v>44</v>
      </c>
      <c r="C28" s="78"/>
    </row>
    <row r="29" spans="1:3" ht="13.5" thickBot="1">
      <c r="A29" s="209" t="s">
        <v>481</v>
      </c>
      <c r="B29" s="124" t="s">
        <v>45</v>
      </c>
      <c r="C29" s="318">
        <f>+C30+C31+C32</f>
        <v>0</v>
      </c>
    </row>
    <row r="30" spans="1:3" ht="12.75">
      <c r="A30" s="443" t="s">
        <v>555</v>
      </c>
      <c r="B30" s="444" t="s">
        <v>770</v>
      </c>
      <c r="C30" s="78"/>
    </row>
    <row r="31" spans="1:3" ht="12.75">
      <c r="A31" s="443" t="s">
        <v>556</v>
      </c>
      <c r="B31" s="445" t="s">
        <v>771</v>
      </c>
      <c r="C31" s="78"/>
    </row>
    <row r="32" spans="1:3" ht="13.5" thickBot="1">
      <c r="A32" s="442" t="s">
        <v>557</v>
      </c>
      <c r="B32" s="140" t="s">
        <v>772</v>
      </c>
      <c r="C32" s="78"/>
    </row>
    <row r="33" spans="1:3" ht="13.5" thickBot="1">
      <c r="A33" s="209" t="s">
        <v>482</v>
      </c>
      <c r="B33" s="124" t="s">
        <v>884</v>
      </c>
      <c r="C33" s="345"/>
    </row>
    <row r="34" spans="1:3" ht="13.5" thickBot="1">
      <c r="A34" s="209" t="s">
        <v>483</v>
      </c>
      <c r="B34" s="124" t="s">
        <v>46</v>
      </c>
      <c r="C34" s="367"/>
    </row>
    <row r="35" spans="1:3" ht="13.5" thickBot="1">
      <c r="A35" s="201" t="s">
        <v>484</v>
      </c>
      <c r="B35" s="124" t="s">
        <v>47</v>
      </c>
      <c r="C35" s="368">
        <f>+C8+C19+C24+C25+C29+C33+C34</f>
        <v>76745</v>
      </c>
    </row>
    <row r="36" spans="1:3" ht="13.5" thickBot="1">
      <c r="A36" s="240" t="s">
        <v>485</v>
      </c>
      <c r="B36" s="124" t="s">
        <v>48</v>
      </c>
      <c r="C36" s="368">
        <f>+C37+C38+C39</f>
        <v>63749</v>
      </c>
    </row>
    <row r="37" spans="1:3" ht="12.75">
      <c r="A37" s="443" t="s">
        <v>49</v>
      </c>
      <c r="B37" s="444" t="s">
        <v>703</v>
      </c>
      <c r="C37" s="309">
        <f>'9.4.1.melléklet'!C37+'9.4.2.melléklet'!C37+'9.4.3.melléklet'!C37</f>
        <v>0</v>
      </c>
    </row>
    <row r="38" spans="1:3" ht="12.75">
      <c r="A38" s="443" t="s">
        <v>50</v>
      </c>
      <c r="B38" s="445" t="s">
        <v>461</v>
      </c>
      <c r="C38" s="309">
        <f>'9.4.1.melléklet'!C38+'9.4.2.melléklet'!C38+'9.4.3.melléklet'!C38</f>
        <v>0</v>
      </c>
    </row>
    <row r="39" spans="1:3" ht="13.5" thickBot="1">
      <c r="A39" s="442" t="s">
        <v>51</v>
      </c>
      <c r="B39" s="140" t="s">
        <v>52</v>
      </c>
      <c r="C39" s="309">
        <f>'[10]Munka1'!$B$9</f>
        <v>63749</v>
      </c>
    </row>
    <row r="40" spans="1:3" ht="13.5" thickBot="1">
      <c r="A40" s="240" t="s">
        <v>486</v>
      </c>
      <c r="B40" s="241" t="s">
        <v>53</v>
      </c>
      <c r="C40" s="371">
        <f>+C35+C36</f>
        <v>140494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517</v>
      </c>
      <c r="C42" s="371"/>
    </row>
    <row r="43" spans="1:3" ht="13.5" thickBot="1">
      <c r="A43" s="209" t="s">
        <v>477</v>
      </c>
      <c r="B43" s="124" t="s">
        <v>54</v>
      </c>
      <c r="C43" s="318">
        <f>SUM(C44:C48)</f>
        <v>140494</v>
      </c>
    </row>
    <row r="44" spans="1:3" ht="12.75">
      <c r="A44" s="442" t="s">
        <v>562</v>
      </c>
      <c r="B44" s="9" t="s">
        <v>507</v>
      </c>
      <c r="C44" s="309">
        <f>'[11]Munka1'!$K$45</f>
        <v>64979</v>
      </c>
    </row>
    <row r="45" spans="1:3" ht="12.75">
      <c r="A45" s="442" t="s">
        <v>563</v>
      </c>
      <c r="B45" s="8" t="s">
        <v>643</v>
      </c>
      <c r="C45" s="309">
        <f>'[11]Munka1'!$K$64</f>
        <v>18546</v>
      </c>
    </row>
    <row r="46" spans="1:3" ht="12.75">
      <c r="A46" s="442" t="s">
        <v>564</v>
      </c>
      <c r="B46" s="8" t="s">
        <v>600</v>
      </c>
      <c r="C46" s="309">
        <f>'[12]Munka1'!$K$97</f>
        <v>56969</v>
      </c>
    </row>
    <row r="47" spans="1:3" ht="12.75">
      <c r="A47" s="442" t="s">
        <v>565</v>
      </c>
      <c r="B47" s="8" t="s">
        <v>644</v>
      </c>
      <c r="C47" s="309">
        <f>'9.4.1.melléklet'!C47+'9.4.2.melléklet'!C47+'9.4.3.melléklet'!C47</f>
        <v>0</v>
      </c>
    </row>
    <row r="48" spans="1:3" ht="13.5" thickBot="1">
      <c r="A48" s="442" t="s">
        <v>608</v>
      </c>
      <c r="B48" s="8" t="s">
        <v>645</v>
      </c>
      <c r="C48" s="309">
        <f>'9.4.1.melléklet'!C48+'9.4.2.melléklet'!C48+'9.4.3.melléklet'!C48</f>
        <v>0</v>
      </c>
    </row>
    <row r="49" spans="1:3" ht="13.5" thickBot="1">
      <c r="A49" s="209" t="s">
        <v>478</v>
      </c>
      <c r="B49" s="124" t="s">
        <v>55</v>
      </c>
      <c r="C49" s="318">
        <f>SUM(C50:C52)</f>
        <v>0</v>
      </c>
    </row>
    <row r="50" spans="1:3" ht="12.75">
      <c r="A50" s="442" t="s">
        <v>568</v>
      </c>
      <c r="B50" s="9" t="s">
        <v>693</v>
      </c>
      <c r="C50" s="78"/>
    </row>
    <row r="51" spans="1:3" ht="12.75">
      <c r="A51" s="442" t="s">
        <v>569</v>
      </c>
      <c r="B51" s="8" t="s">
        <v>647</v>
      </c>
      <c r="C51" s="81"/>
    </row>
    <row r="52" spans="1:3" ht="12.75">
      <c r="A52" s="442" t="s">
        <v>570</v>
      </c>
      <c r="B52" s="8" t="s">
        <v>518</v>
      </c>
      <c r="C52" s="81"/>
    </row>
    <row r="53" spans="1:3" ht="13.5" thickBot="1">
      <c r="A53" s="442" t="s">
        <v>571</v>
      </c>
      <c r="B53" s="8" t="s">
        <v>462</v>
      </c>
      <c r="C53" s="81"/>
    </row>
    <row r="54" spans="1:3" ht="13.5" thickBot="1">
      <c r="A54" s="209" t="s">
        <v>479</v>
      </c>
      <c r="B54" s="248" t="s">
        <v>74</v>
      </c>
      <c r="C54" s="372">
        <f>+C43+C49</f>
        <v>140494</v>
      </c>
    </row>
    <row r="55" spans="1:3" ht="13.5" thickBot="1">
      <c r="A55" s="249"/>
      <c r="B55" s="250"/>
      <c r="C55" s="373"/>
    </row>
    <row r="56" spans="1:3" ht="13.5" thickBot="1">
      <c r="A56" s="251" t="s">
        <v>666</v>
      </c>
      <c r="B56" s="252"/>
      <c r="C56" s="121">
        <v>31</v>
      </c>
    </row>
    <row r="57" spans="1:3" ht="13.5" thickBot="1">
      <c r="A57" s="251" t="s">
        <v>667</v>
      </c>
      <c r="B57" s="252"/>
      <c r="C57" s="121">
        <v>0</v>
      </c>
    </row>
    <row r="58" spans="1:3" ht="12.75">
      <c r="A58" s="249"/>
      <c r="B58" s="250"/>
      <c r="C58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8"/>
      <c r="B1" s="230"/>
      <c r="C1" s="447" t="s">
        <v>72</v>
      </c>
    </row>
    <row r="2" spans="1:3" ht="24">
      <c r="A2" s="399" t="s">
        <v>664</v>
      </c>
      <c r="B2" s="359" t="s">
        <v>99</v>
      </c>
      <c r="C2" s="374" t="s">
        <v>92</v>
      </c>
    </row>
    <row r="3" spans="1:3" ht="13.5" thickBot="1">
      <c r="A3" s="440" t="s">
        <v>663</v>
      </c>
      <c r="B3" s="360" t="s">
        <v>77</v>
      </c>
      <c r="C3" s="375" t="s">
        <v>522</v>
      </c>
    </row>
    <row r="4" spans="1:3" ht="14.25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235" t="s">
        <v>514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515</v>
      </c>
      <c r="C7" s="238"/>
    </row>
    <row r="8" spans="1:3" ht="13.5" thickBot="1">
      <c r="A8" s="201" t="s">
        <v>477</v>
      </c>
      <c r="B8" s="239" t="s">
        <v>36</v>
      </c>
      <c r="C8" s="318">
        <f>SUM(C9:C18)</f>
        <v>0</v>
      </c>
    </row>
    <row r="9" spans="1:3" ht="12.75">
      <c r="A9" s="441" t="s">
        <v>562</v>
      </c>
      <c r="B9" s="10" t="s">
        <v>756</v>
      </c>
      <c r="C9" s="365"/>
    </row>
    <row r="10" spans="1:3" ht="12.75">
      <c r="A10" s="442" t="s">
        <v>563</v>
      </c>
      <c r="B10" s="8" t="s">
        <v>757</v>
      </c>
      <c r="C10" s="316"/>
    </row>
    <row r="11" spans="1:3" ht="12.75">
      <c r="A11" s="442" t="s">
        <v>564</v>
      </c>
      <c r="B11" s="8" t="s">
        <v>758</v>
      </c>
      <c r="C11" s="316"/>
    </row>
    <row r="12" spans="1:3" ht="12.75">
      <c r="A12" s="442" t="s">
        <v>565</v>
      </c>
      <c r="B12" s="8" t="s">
        <v>759</v>
      </c>
      <c r="C12" s="316"/>
    </row>
    <row r="13" spans="1:3" ht="12.75">
      <c r="A13" s="442" t="s">
        <v>608</v>
      </c>
      <c r="B13" s="8" t="s">
        <v>760</v>
      </c>
      <c r="C13" s="316"/>
    </row>
    <row r="14" spans="1:3" ht="12.75">
      <c r="A14" s="442" t="s">
        <v>566</v>
      </c>
      <c r="B14" s="8" t="s">
        <v>37</v>
      </c>
      <c r="C14" s="316"/>
    </row>
    <row r="15" spans="1:3" ht="12.75">
      <c r="A15" s="442" t="s">
        <v>567</v>
      </c>
      <c r="B15" s="7" t="s">
        <v>38</v>
      </c>
      <c r="C15" s="316"/>
    </row>
    <row r="16" spans="1:3" ht="12.75">
      <c r="A16" s="442" t="s">
        <v>577</v>
      </c>
      <c r="B16" s="8" t="s">
        <v>763</v>
      </c>
      <c r="C16" s="366"/>
    </row>
    <row r="17" spans="1:3" ht="12.75">
      <c r="A17" s="442" t="s">
        <v>578</v>
      </c>
      <c r="B17" s="8" t="s">
        <v>764</v>
      </c>
      <c r="C17" s="316"/>
    </row>
    <row r="18" spans="1:3" ht="13.5" thickBot="1">
      <c r="A18" s="442" t="s">
        <v>579</v>
      </c>
      <c r="B18" s="7" t="s">
        <v>765</v>
      </c>
      <c r="C18" s="317"/>
    </row>
    <row r="19" spans="1:3" ht="13.5" thickBot="1">
      <c r="A19" s="201" t="s">
        <v>478</v>
      </c>
      <c r="B19" s="239" t="s">
        <v>39</v>
      </c>
      <c r="C19" s="318">
        <f>SUM(C20:C22)</f>
        <v>0</v>
      </c>
    </row>
    <row r="20" spans="1:3" ht="12.75">
      <c r="A20" s="442" t="s">
        <v>568</v>
      </c>
      <c r="B20" s="9" t="s">
        <v>731</v>
      </c>
      <c r="C20" s="316"/>
    </row>
    <row r="21" spans="1:3" ht="12.75">
      <c r="A21" s="442" t="s">
        <v>569</v>
      </c>
      <c r="B21" s="8" t="s">
        <v>40</v>
      </c>
      <c r="C21" s="316"/>
    </row>
    <row r="22" spans="1:3" ht="12.75">
      <c r="A22" s="442" t="s">
        <v>570</v>
      </c>
      <c r="B22" s="8" t="s">
        <v>41</v>
      </c>
      <c r="C22" s="316"/>
    </row>
    <row r="23" spans="1:3" ht="13.5" thickBot="1">
      <c r="A23" s="442" t="s">
        <v>571</v>
      </c>
      <c r="B23" s="8" t="s">
        <v>460</v>
      </c>
      <c r="C23" s="316"/>
    </row>
    <row r="24" spans="1:3" ht="13.5" thickBot="1">
      <c r="A24" s="209" t="s">
        <v>479</v>
      </c>
      <c r="B24" s="124" t="s">
        <v>634</v>
      </c>
      <c r="C24" s="345"/>
    </row>
    <row r="25" spans="1:3" ht="13.5" thickBot="1">
      <c r="A25" s="209" t="s">
        <v>480</v>
      </c>
      <c r="B25" s="124" t="s">
        <v>42</v>
      </c>
      <c r="C25" s="318">
        <f>+C26+C27</f>
        <v>0</v>
      </c>
    </row>
    <row r="26" spans="1:3" ht="12.75">
      <c r="A26" s="443" t="s">
        <v>741</v>
      </c>
      <c r="B26" s="444" t="s">
        <v>40</v>
      </c>
      <c r="C26" s="78"/>
    </row>
    <row r="27" spans="1:3" ht="12.75">
      <c r="A27" s="443" t="s">
        <v>744</v>
      </c>
      <c r="B27" s="445" t="s">
        <v>43</v>
      </c>
      <c r="C27" s="319"/>
    </row>
    <row r="28" spans="1:3" ht="13.5" thickBot="1">
      <c r="A28" s="442" t="s">
        <v>745</v>
      </c>
      <c r="B28" s="446" t="s">
        <v>44</v>
      </c>
      <c r="C28" s="85"/>
    </row>
    <row r="29" spans="1:3" ht="13.5" thickBot="1">
      <c r="A29" s="209" t="s">
        <v>481</v>
      </c>
      <c r="B29" s="124" t="s">
        <v>45</v>
      </c>
      <c r="C29" s="318">
        <f>+C30+C31+C32</f>
        <v>0</v>
      </c>
    </row>
    <row r="30" spans="1:3" ht="12.75">
      <c r="A30" s="443" t="s">
        <v>555</v>
      </c>
      <c r="B30" s="444" t="s">
        <v>770</v>
      </c>
      <c r="C30" s="78"/>
    </row>
    <row r="31" spans="1:3" ht="12.75">
      <c r="A31" s="443" t="s">
        <v>556</v>
      </c>
      <c r="B31" s="445" t="s">
        <v>771</v>
      </c>
      <c r="C31" s="319"/>
    </row>
    <row r="32" spans="1:3" ht="13.5" thickBot="1">
      <c r="A32" s="442" t="s">
        <v>557</v>
      </c>
      <c r="B32" s="140" t="s">
        <v>772</v>
      </c>
      <c r="C32" s="85"/>
    </row>
    <row r="33" spans="1:3" ht="13.5" thickBot="1">
      <c r="A33" s="209" t="s">
        <v>482</v>
      </c>
      <c r="B33" s="124" t="s">
        <v>884</v>
      </c>
      <c r="C33" s="345"/>
    </row>
    <row r="34" spans="1:3" ht="13.5" thickBot="1">
      <c r="A34" s="209" t="s">
        <v>483</v>
      </c>
      <c r="B34" s="124" t="s">
        <v>46</v>
      </c>
      <c r="C34" s="367"/>
    </row>
    <row r="35" spans="1:3" ht="13.5" thickBot="1">
      <c r="A35" s="201" t="s">
        <v>484</v>
      </c>
      <c r="B35" s="124" t="s">
        <v>47</v>
      </c>
      <c r="C35" s="368">
        <f>+C8+C19+C24+C25+C29+C33+C34</f>
        <v>0</v>
      </c>
    </row>
    <row r="36" spans="1:3" ht="13.5" thickBot="1">
      <c r="A36" s="240" t="s">
        <v>485</v>
      </c>
      <c r="B36" s="124" t="s">
        <v>48</v>
      </c>
      <c r="C36" s="368">
        <f>+C37+C38+C39</f>
        <v>0</v>
      </c>
    </row>
    <row r="37" spans="1:3" ht="12.75">
      <c r="A37" s="443" t="s">
        <v>49</v>
      </c>
      <c r="B37" s="444" t="s">
        <v>703</v>
      </c>
      <c r="C37" s="78"/>
    </row>
    <row r="38" spans="1:3" ht="12.75">
      <c r="A38" s="443" t="s">
        <v>50</v>
      </c>
      <c r="B38" s="445" t="s">
        <v>461</v>
      </c>
      <c r="C38" s="319"/>
    </row>
    <row r="39" spans="1:3" ht="13.5" thickBot="1">
      <c r="A39" s="442" t="s">
        <v>51</v>
      </c>
      <c r="B39" s="140" t="s">
        <v>52</v>
      </c>
      <c r="C39" s="85"/>
    </row>
    <row r="40" spans="1:3" ht="13.5" thickBot="1">
      <c r="A40" s="240" t="s">
        <v>486</v>
      </c>
      <c r="B40" s="241" t="s">
        <v>53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517</v>
      </c>
      <c r="C42" s="371"/>
    </row>
    <row r="43" spans="1:3" ht="13.5" thickBot="1">
      <c r="A43" s="209" t="s">
        <v>477</v>
      </c>
      <c r="B43" s="124" t="s">
        <v>54</v>
      </c>
      <c r="C43" s="318">
        <f>SUM(C44:C48)</f>
        <v>0</v>
      </c>
    </row>
    <row r="44" spans="1:3" ht="12.75">
      <c r="A44" s="442" t="s">
        <v>562</v>
      </c>
      <c r="B44" s="9" t="s">
        <v>507</v>
      </c>
      <c r="C44" s="78"/>
    </row>
    <row r="45" spans="1:3" ht="12.75">
      <c r="A45" s="442" t="s">
        <v>563</v>
      </c>
      <c r="B45" s="8" t="s">
        <v>643</v>
      </c>
      <c r="C45" s="81"/>
    </row>
    <row r="46" spans="1:3" ht="12.75">
      <c r="A46" s="442" t="s">
        <v>564</v>
      </c>
      <c r="B46" s="8" t="s">
        <v>600</v>
      </c>
      <c r="C46" s="81"/>
    </row>
    <row r="47" spans="1:3" ht="12.75">
      <c r="A47" s="442" t="s">
        <v>565</v>
      </c>
      <c r="B47" s="8" t="s">
        <v>644</v>
      </c>
      <c r="C47" s="81"/>
    </row>
    <row r="48" spans="1:3" ht="13.5" thickBot="1">
      <c r="A48" s="442" t="s">
        <v>608</v>
      </c>
      <c r="B48" s="8" t="s">
        <v>645</v>
      </c>
      <c r="C48" s="81"/>
    </row>
    <row r="49" spans="1:3" ht="13.5" thickBot="1">
      <c r="A49" s="209" t="s">
        <v>478</v>
      </c>
      <c r="B49" s="124" t="s">
        <v>55</v>
      </c>
      <c r="C49" s="318">
        <f>SUM(C50:C52)</f>
        <v>0</v>
      </c>
    </row>
    <row r="50" spans="1:3" ht="12.75">
      <c r="A50" s="442" t="s">
        <v>568</v>
      </c>
      <c r="B50" s="9" t="s">
        <v>693</v>
      </c>
      <c r="C50" s="78"/>
    </row>
    <row r="51" spans="1:3" ht="12.75">
      <c r="A51" s="442" t="s">
        <v>569</v>
      </c>
      <c r="B51" s="8" t="s">
        <v>647</v>
      </c>
      <c r="C51" s="81"/>
    </row>
    <row r="52" spans="1:3" ht="12.75">
      <c r="A52" s="442" t="s">
        <v>570</v>
      </c>
      <c r="B52" s="8" t="s">
        <v>518</v>
      </c>
      <c r="C52" s="81"/>
    </row>
    <row r="53" spans="1:3" ht="13.5" thickBot="1">
      <c r="A53" s="442" t="s">
        <v>571</v>
      </c>
      <c r="B53" s="8" t="s">
        <v>462</v>
      </c>
      <c r="C53" s="81"/>
    </row>
    <row r="54" spans="1:3" ht="13.5" thickBot="1">
      <c r="A54" s="209" t="s">
        <v>479</v>
      </c>
      <c r="B54" s="248" t="s">
        <v>74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666</v>
      </c>
      <c r="B56" s="252"/>
      <c r="C56" s="121"/>
    </row>
    <row r="57" spans="1:3" ht="13.5" thickBot="1">
      <c r="A57" s="251" t="s">
        <v>667</v>
      </c>
      <c r="B57" s="252"/>
      <c r="C57" s="121"/>
    </row>
    <row r="58" spans="1:3" ht="12.75">
      <c r="A58" s="249"/>
      <c r="B58" s="250"/>
      <c r="C58" s="250"/>
    </row>
    <row r="59" spans="1:3" ht="12.75">
      <c r="A59" s="249"/>
      <c r="B59" s="250"/>
      <c r="C59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79">
      <selection activeCell="B86" sqref="B86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06" customWidth="1"/>
    <col min="5" max="16384" width="9.375" style="406" customWidth="1"/>
  </cols>
  <sheetData>
    <row r="1" spans="1:3" ht="15.75" customHeight="1">
      <c r="A1" s="1099" t="s">
        <v>474</v>
      </c>
      <c r="B1" s="1099"/>
      <c r="C1" s="1099"/>
    </row>
    <row r="2" spans="1:3" ht="15.75" customHeight="1" thickBot="1">
      <c r="A2" s="1098" t="s">
        <v>612</v>
      </c>
      <c r="B2" s="1098"/>
      <c r="C2" s="308" t="s">
        <v>694</v>
      </c>
    </row>
    <row r="3" spans="1:3" ht="37.5" customHeight="1" thickBot="1">
      <c r="A3" s="23" t="s">
        <v>532</v>
      </c>
      <c r="B3" s="24" t="s">
        <v>476</v>
      </c>
      <c r="C3" s="39" t="s">
        <v>371</v>
      </c>
    </row>
    <row r="4" spans="1:3" s="407" customFormat="1" ht="12" customHeight="1" thickBot="1">
      <c r="A4" s="401">
        <v>1</v>
      </c>
      <c r="B4" s="402">
        <v>2</v>
      </c>
      <c r="C4" s="403">
        <v>3</v>
      </c>
    </row>
    <row r="5" spans="1:3" s="408" customFormat="1" ht="12" customHeight="1" thickBot="1">
      <c r="A5" s="20" t="s">
        <v>477</v>
      </c>
      <c r="B5" s="21" t="s">
        <v>723</v>
      </c>
      <c r="C5" s="298">
        <f>+C6+C7+C8+C9+C10+C11</f>
        <v>288806</v>
      </c>
    </row>
    <row r="6" spans="1:3" s="408" customFormat="1" ht="12" customHeight="1">
      <c r="A6" s="15" t="s">
        <v>562</v>
      </c>
      <c r="B6" s="409" t="s">
        <v>724</v>
      </c>
      <c r="C6" s="301">
        <f>'1.1.melléklet'!C6-'1.3.melléklet'!C6-'1.4.melléklet'!C6</f>
        <v>29467</v>
      </c>
    </row>
    <row r="7" spans="1:3" s="408" customFormat="1" ht="12" customHeight="1">
      <c r="A7" s="14" t="s">
        <v>563</v>
      </c>
      <c r="B7" s="410" t="s">
        <v>725</v>
      </c>
      <c r="C7" s="301">
        <f>'1.1.melléklet'!C7-'1.3.melléklet'!C7-'1.4.melléklet'!C7</f>
        <v>114811</v>
      </c>
    </row>
    <row r="8" spans="1:3" s="408" customFormat="1" ht="12" customHeight="1">
      <c r="A8" s="14" t="s">
        <v>564</v>
      </c>
      <c r="B8" s="410" t="s">
        <v>726</v>
      </c>
      <c r="C8" s="301">
        <f>'1.1.melléklet'!C8-'1.3.melléklet'!C8-'1.4.melléklet'!C8</f>
        <v>138262</v>
      </c>
    </row>
    <row r="9" spans="1:3" s="408" customFormat="1" ht="12" customHeight="1">
      <c r="A9" s="14" t="s">
        <v>565</v>
      </c>
      <c r="B9" s="410" t="s">
        <v>727</v>
      </c>
      <c r="C9" s="301">
        <f>'1.1.melléklet'!C9-'1.3.melléklet'!C9-'1.4.melléklet'!C9</f>
        <v>6266</v>
      </c>
    </row>
    <row r="10" spans="1:3" s="408" customFormat="1" ht="12" customHeight="1">
      <c r="A10" s="14" t="s">
        <v>608</v>
      </c>
      <c r="B10" s="410" t="s">
        <v>728</v>
      </c>
      <c r="C10" s="301">
        <f>'1.1.melléklet'!C10-'1.3.melléklet'!C10-'1.4.melléklet'!C10</f>
        <v>0</v>
      </c>
    </row>
    <row r="11" spans="1:3" s="408" customFormat="1" ht="12" customHeight="1" thickBot="1">
      <c r="A11" s="16" t="s">
        <v>566</v>
      </c>
      <c r="B11" s="411" t="s">
        <v>729</v>
      </c>
      <c r="C11" s="967">
        <f>'1.1.melléklet'!C11-'1.3.melléklet'!C11-'1.4.melléklet'!C11</f>
        <v>0</v>
      </c>
    </row>
    <row r="12" spans="1:3" s="408" customFormat="1" ht="12" customHeight="1" thickBot="1">
      <c r="A12" s="20" t="s">
        <v>478</v>
      </c>
      <c r="B12" s="293" t="s">
        <v>730</v>
      </c>
      <c r="C12" s="968">
        <f>'1.1.melléklet'!C12-'1.3.melléklet'!C12-'1.4.melléklet'!C12</f>
        <v>9120</v>
      </c>
    </row>
    <row r="13" spans="1:3" s="408" customFormat="1" ht="12" customHeight="1">
      <c r="A13" s="15" t="s">
        <v>568</v>
      </c>
      <c r="B13" s="409" t="s">
        <v>731</v>
      </c>
      <c r="C13" s="301">
        <f>'1.1.melléklet'!C13-'1.3.melléklet'!C13-'1.4.melléklet'!C13</f>
        <v>0</v>
      </c>
    </row>
    <row r="14" spans="1:3" s="408" customFormat="1" ht="12" customHeight="1">
      <c r="A14" s="14" t="s">
        <v>569</v>
      </c>
      <c r="B14" s="410" t="s">
        <v>732</v>
      </c>
      <c r="C14" s="301">
        <f>'1.1.melléklet'!C14-'1.3.melléklet'!C14-'1.4.melléklet'!C14</f>
        <v>0</v>
      </c>
    </row>
    <row r="15" spans="1:3" s="408" customFormat="1" ht="12" customHeight="1">
      <c r="A15" s="14" t="s">
        <v>570</v>
      </c>
      <c r="B15" s="410" t="s">
        <v>262</v>
      </c>
      <c r="C15" s="301">
        <f>'1.1.melléklet'!C15-'1.3.melléklet'!C15-'1.4.melléklet'!C15</f>
        <v>0</v>
      </c>
    </row>
    <row r="16" spans="1:3" s="408" customFormat="1" ht="12" customHeight="1">
      <c r="A16" s="14" t="s">
        <v>571</v>
      </c>
      <c r="B16" s="410" t="s">
        <v>263</v>
      </c>
      <c r="C16" s="301">
        <f>'1.1.melléklet'!C16-'1.3.melléklet'!C16-'1.4.melléklet'!C16</f>
        <v>9120</v>
      </c>
    </row>
    <row r="17" spans="1:3" s="408" customFormat="1" ht="12" customHeight="1">
      <c r="A17" s="14" t="s">
        <v>572</v>
      </c>
      <c r="B17" s="410" t="s">
        <v>264</v>
      </c>
      <c r="C17" s="301">
        <f>'1.1.melléklet'!C17-'1.3.melléklet'!C17-'1.4.melléklet'!C17</f>
        <v>0</v>
      </c>
    </row>
    <row r="18" spans="1:3" s="408" customFormat="1" ht="12" customHeight="1" thickBot="1">
      <c r="A18" s="16" t="s">
        <v>581</v>
      </c>
      <c r="B18" s="411" t="s">
        <v>734</v>
      </c>
      <c r="C18" s="967">
        <f>'1.1.melléklet'!C18-'1.3.melléklet'!C18-'1.4.melléklet'!C18</f>
        <v>0</v>
      </c>
    </row>
    <row r="19" spans="1:3" s="408" customFormat="1" ht="12" customHeight="1" thickBot="1">
      <c r="A19" s="20" t="s">
        <v>479</v>
      </c>
      <c r="B19" s="21" t="s">
        <v>735</v>
      </c>
      <c r="C19" s="968">
        <f>'1.1.melléklet'!C19-'1.3.melléklet'!C19-'1.4.melléklet'!C19</f>
        <v>33407</v>
      </c>
    </row>
    <row r="20" spans="1:3" s="408" customFormat="1" ht="12" customHeight="1">
      <c r="A20" s="15" t="s">
        <v>551</v>
      </c>
      <c r="B20" s="409" t="s">
        <v>736</v>
      </c>
      <c r="C20" s="301">
        <f>'1.1.melléklet'!C20-'1.3.melléklet'!C20-'1.4.melléklet'!C20</f>
        <v>0</v>
      </c>
    </row>
    <row r="21" spans="1:3" s="408" customFormat="1" ht="12" customHeight="1">
      <c r="A21" s="14" t="s">
        <v>552</v>
      </c>
      <c r="B21" s="410" t="s">
        <v>737</v>
      </c>
      <c r="C21" s="301">
        <f>'1.1.melléklet'!C21-'1.3.melléklet'!C21-'1.4.melléklet'!C21</f>
        <v>0</v>
      </c>
    </row>
    <row r="22" spans="1:3" s="408" customFormat="1" ht="12" customHeight="1">
      <c r="A22" s="14" t="s">
        <v>553</v>
      </c>
      <c r="B22" s="410" t="s">
        <v>84</v>
      </c>
      <c r="C22" s="301">
        <f>'1.1.melléklet'!C22-'1.3.melléklet'!C22-'1.4.melléklet'!C22</f>
        <v>0</v>
      </c>
    </row>
    <row r="23" spans="1:3" s="408" customFormat="1" ht="12" customHeight="1">
      <c r="A23" s="14" t="s">
        <v>554</v>
      </c>
      <c r="B23" s="410" t="s">
        <v>253</v>
      </c>
      <c r="C23" s="301">
        <f>'1.1.melléklet'!C23-'1.3.melléklet'!C23-'1.4.melléklet'!C23</f>
        <v>0</v>
      </c>
    </row>
    <row r="24" spans="1:3" s="408" customFormat="1" ht="12" customHeight="1">
      <c r="A24" s="14" t="s">
        <v>631</v>
      </c>
      <c r="B24" s="410" t="s">
        <v>252</v>
      </c>
      <c r="C24" s="301">
        <f>'1.1.melléklet'!C24-'1.3.melléklet'!C24-'1.4.melléklet'!C24</f>
        <v>33407</v>
      </c>
    </row>
    <row r="25" spans="1:3" s="408" customFormat="1" ht="12" customHeight="1" thickBot="1">
      <c r="A25" s="16" t="s">
        <v>632</v>
      </c>
      <c r="B25" s="411" t="s">
        <v>739</v>
      </c>
      <c r="C25" s="967">
        <f>'1.1.melléklet'!C25-'1.3.melléklet'!C25-'1.4.melléklet'!C25</f>
        <v>0</v>
      </c>
    </row>
    <row r="26" spans="1:3" s="408" customFormat="1" ht="12" customHeight="1" thickBot="1">
      <c r="A26" s="20" t="s">
        <v>633</v>
      </c>
      <c r="B26" s="21" t="s">
        <v>740</v>
      </c>
      <c r="C26" s="968">
        <f>'1.1.melléklet'!C26-'1.3.melléklet'!C26-'1.4.melléklet'!C26</f>
        <v>114350</v>
      </c>
    </row>
    <row r="27" spans="1:3" s="408" customFormat="1" ht="12" customHeight="1">
      <c r="A27" s="15" t="s">
        <v>741</v>
      </c>
      <c r="B27" s="409" t="s">
        <v>747</v>
      </c>
      <c r="C27" s="301">
        <f>'1.1.melléklet'!C27-'1.3.melléklet'!C27-'1.4.melléklet'!C27</f>
        <v>95800</v>
      </c>
    </row>
    <row r="28" spans="1:3" s="408" customFormat="1" ht="12" customHeight="1">
      <c r="A28" s="14" t="s">
        <v>742</v>
      </c>
      <c r="B28" s="672" t="s">
        <v>255</v>
      </c>
      <c r="C28" s="301">
        <f>'1.1.melléklet'!C28-'1.3.melléklet'!C28-'1.4.melléklet'!C28</f>
        <v>5800</v>
      </c>
    </row>
    <row r="29" spans="1:3" s="408" customFormat="1" ht="12" customHeight="1">
      <c r="A29" s="14" t="s">
        <v>743</v>
      </c>
      <c r="B29" s="672" t="s">
        <v>256</v>
      </c>
      <c r="C29" s="301">
        <f>'1.1.melléklet'!C29-'1.3.melléklet'!C29-'1.4.melléklet'!C29</f>
        <v>90000</v>
      </c>
    </row>
    <row r="30" spans="1:3" s="408" customFormat="1" ht="12" customHeight="1">
      <c r="A30" s="14" t="s">
        <v>744</v>
      </c>
      <c r="B30" s="410" t="s">
        <v>750</v>
      </c>
      <c r="C30" s="301">
        <f>'1.1.melléklet'!C30-'1.3.melléklet'!C30-'1.4.melléklet'!C30</f>
        <v>16000</v>
      </c>
    </row>
    <row r="31" spans="1:3" s="408" customFormat="1" ht="12" customHeight="1">
      <c r="A31" s="14" t="s">
        <v>745</v>
      </c>
      <c r="B31" s="410" t="s">
        <v>751</v>
      </c>
      <c r="C31" s="301">
        <f>'1.1.melléklet'!C31-'1.3.melléklet'!C31-'1.4.melléklet'!C31</f>
        <v>250</v>
      </c>
    </row>
    <row r="32" spans="1:3" s="408" customFormat="1" ht="12" customHeight="1">
      <c r="A32" s="16" t="s">
        <v>746</v>
      </c>
      <c r="B32" s="411" t="s">
        <v>221</v>
      </c>
      <c r="C32" s="301">
        <f>'1.1.melléklet'!C32-'1.3.melléklet'!C32-'1.4.melléklet'!C32</f>
        <v>1300</v>
      </c>
    </row>
    <row r="33" spans="1:3" s="408" customFormat="1" ht="12" customHeight="1" thickBot="1">
      <c r="A33" s="16" t="s">
        <v>219</v>
      </c>
      <c r="B33" s="411" t="s">
        <v>752</v>
      </c>
      <c r="C33" s="967"/>
    </row>
    <row r="34" spans="1:3" s="408" customFormat="1" ht="12" customHeight="1" thickBot="1">
      <c r="A34" s="20" t="s">
        <v>481</v>
      </c>
      <c r="B34" s="21" t="s">
        <v>753</v>
      </c>
      <c r="C34" s="968">
        <f>C36+C37+C39+C40+C42+C44</f>
        <v>100672</v>
      </c>
    </row>
    <row r="35" spans="1:3" s="408" customFormat="1" ht="12" customHeight="1">
      <c r="A35" s="15" t="s">
        <v>555</v>
      </c>
      <c r="B35" s="409" t="s">
        <v>756</v>
      </c>
      <c r="C35" s="301"/>
    </row>
    <row r="36" spans="1:3" s="408" customFormat="1" ht="12" customHeight="1">
      <c r="A36" s="14" t="s">
        <v>556</v>
      </c>
      <c r="B36" s="410" t="s">
        <v>757</v>
      </c>
      <c r="C36" s="301">
        <f>'1.1.melléklet'!C36-'1.3.melléklet'!C35</f>
        <v>5550</v>
      </c>
    </row>
    <row r="37" spans="1:3" s="408" customFormat="1" ht="12" customHeight="1">
      <c r="A37" s="14" t="s">
        <v>557</v>
      </c>
      <c r="B37" s="410" t="s">
        <v>758</v>
      </c>
      <c r="C37" s="301">
        <f>'1.1.melléklet'!C37-'1.3.melléklet'!C37-'1.4.melléklet'!C37</f>
        <v>300</v>
      </c>
    </row>
    <row r="38" spans="1:3" s="408" customFormat="1" ht="12" customHeight="1">
      <c r="A38" s="14" t="s">
        <v>635</v>
      </c>
      <c r="B38" s="410" t="s">
        <v>759</v>
      </c>
      <c r="C38" s="301">
        <f>'1.1.melléklet'!C38-'1.3.melléklet'!C38-'1.4.melléklet'!C38</f>
        <v>0</v>
      </c>
    </row>
    <row r="39" spans="1:3" s="408" customFormat="1" ht="12" customHeight="1">
      <c r="A39" s="14" t="s">
        <v>636</v>
      </c>
      <c r="B39" s="410" t="s">
        <v>760</v>
      </c>
      <c r="C39" s="301">
        <f>'1.1.melléklet'!C39-'1.3.melléklet'!C39-'1.4.melléklet'!C39</f>
        <v>83277</v>
      </c>
    </row>
    <row r="40" spans="1:3" s="408" customFormat="1" ht="12" customHeight="1">
      <c r="A40" s="14" t="s">
        <v>637</v>
      </c>
      <c r="B40" s="410" t="s">
        <v>761</v>
      </c>
      <c r="C40" s="301">
        <f>'1.1.melléklet'!C40-'1.3.melléklet'!C40-'1.4.melléklet'!C40</f>
        <v>3045</v>
      </c>
    </row>
    <row r="41" spans="1:3" s="408" customFormat="1" ht="12" customHeight="1">
      <c r="A41" s="14" t="s">
        <v>638</v>
      </c>
      <c r="B41" s="410" t="s">
        <v>762</v>
      </c>
      <c r="C41" s="301">
        <f>'1.1.melléklet'!C41-'1.3.melléklet'!C41-'1.4.melléklet'!C41</f>
        <v>0</v>
      </c>
    </row>
    <row r="42" spans="1:3" s="408" customFormat="1" ht="12" customHeight="1">
      <c r="A42" s="14" t="s">
        <v>639</v>
      </c>
      <c r="B42" s="410" t="s">
        <v>763</v>
      </c>
      <c r="C42" s="301">
        <f>'1.1.melléklet'!C42-'1.3.melléklet'!C42-'1.4.melléklet'!C42</f>
        <v>1500</v>
      </c>
    </row>
    <row r="43" spans="1:3" s="408" customFormat="1" ht="12" customHeight="1">
      <c r="A43" s="14" t="s">
        <v>754</v>
      </c>
      <c r="B43" s="410" t="s">
        <v>764</v>
      </c>
      <c r="C43" s="301">
        <f>'1.1.melléklet'!C43-'1.3.melléklet'!C43-'1.4.melléklet'!C43</f>
        <v>0</v>
      </c>
    </row>
    <row r="44" spans="1:3" s="408" customFormat="1" ht="12" customHeight="1" thickBot="1">
      <c r="A44" s="16" t="s">
        <v>755</v>
      </c>
      <c r="B44" s="411" t="s">
        <v>765</v>
      </c>
      <c r="C44" s="967">
        <f>'1.1.melléklet'!C44-'1.3.melléklet'!C44-'1.4.melléklet'!C44</f>
        <v>7000</v>
      </c>
    </row>
    <row r="45" spans="1:3" s="408" customFormat="1" ht="12" customHeight="1" thickBot="1">
      <c r="A45" s="20" t="s">
        <v>482</v>
      </c>
      <c r="B45" s="21" t="s">
        <v>766</v>
      </c>
      <c r="C45" s="968">
        <f>'1.1.melléklet'!C45-'1.3.melléklet'!C45-'1.4.melléklet'!C45</f>
        <v>0</v>
      </c>
    </row>
    <row r="46" spans="1:3" s="408" customFormat="1" ht="12" customHeight="1">
      <c r="A46" s="15" t="s">
        <v>558</v>
      </c>
      <c r="B46" s="409" t="s">
        <v>770</v>
      </c>
      <c r="C46" s="301">
        <f>'1.1.melléklet'!C46-'1.3.melléklet'!C46-'1.4.melléklet'!C46</f>
        <v>0</v>
      </c>
    </row>
    <row r="47" spans="1:3" s="408" customFormat="1" ht="12" customHeight="1">
      <c r="A47" s="14" t="s">
        <v>559</v>
      </c>
      <c r="B47" s="410" t="s">
        <v>771</v>
      </c>
      <c r="C47" s="301">
        <f>'1.1.melléklet'!C47-'1.3.melléklet'!C47-'1.4.melléklet'!C47</f>
        <v>0</v>
      </c>
    </row>
    <row r="48" spans="1:3" s="408" customFormat="1" ht="12" customHeight="1">
      <c r="A48" s="14" t="s">
        <v>767</v>
      </c>
      <c r="B48" s="410" t="s">
        <v>772</v>
      </c>
      <c r="C48" s="301">
        <f>'1.1.melléklet'!C48-'1.3.melléklet'!C48-'1.4.melléklet'!C48</f>
        <v>0</v>
      </c>
    </row>
    <row r="49" spans="1:3" s="408" customFormat="1" ht="12" customHeight="1">
      <c r="A49" s="14" t="s">
        <v>768</v>
      </c>
      <c r="B49" s="410" t="s">
        <v>773</v>
      </c>
      <c r="C49" s="301">
        <f>'1.1.melléklet'!C49-'1.3.melléklet'!C49-'1.4.melléklet'!C49</f>
        <v>0</v>
      </c>
    </row>
    <row r="50" spans="1:3" s="408" customFormat="1" ht="12" customHeight="1" thickBot="1">
      <c r="A50" s="16" t="s">
        <v>769</v>
      </c>
      <c r="B50" s="411" t="s">
        <v>774</v>
      </c>
      <c r="C50" s="967">
        <f>'1.1.melléklet'!C50-'1.3.melléklet'!C50-'1.4.melléklet'!C50</f>
        <v>0</v>
      </c>
    </row>
    <row r="51" spans="1:3" s="408" customFormat="1" ht="12" customHeight="1" thickBot="1">
      <c r="A51" s="20" t="s">
        <v>640</v>
      </c>
      <c r="B51" s="21" t="s">
        <v>775</v>
      </c>
      <c r="C51" s="968">
        <f>'1.1.melléklet'!C51-'1.3.melléklet'!C51-'1.4.melléklet'!C51</f>
        <v>0</v>
      </c>
    </row>
    <row r="52" spans="1:3" s="408" customFormat="1" ht="12" customHeight="1">
      <c r="A52" s="15" t="s">
        <v>560</v>
      </c>
      <c r="B52" s="409" t="s">
        <v>776</v>
      </c>
      <c r="C52" s="301">
        <f>'1.1.melléklet'!C52-'1.3.melléklet'!C52-'1.4.melléklet'!C52</f>
        <v>0</v>
      </c>
    </row>
    <row r="53" spans="1:3" s="408" customFormat="1" ht="12" customHeight="1">
      <c r="A53" s="14" t="s">
        <v>561</v>
      </c>
      <c r="B53" s="410" t="s">
        <v>242</v>
      </c>
      <c r="C53" s="301">
        <f>'1.1.melléklet'!C53-'1.3.melléklet'!C53-'1.4.melléklet'!C53</f>
        <v>0</v>
      </c>
    </row>
    <row r="54" spans="1:3" s="408" customFormat="1" ht="12" customHeight="1">
      <c r="A54" s="14" t="s">
        <v>779</v>
      </c>
      <c r="B54" s="410" t="s">
        <v>244</v>
      </c>
      <c r="C54" s="301">
        <f>'1.1.melléklet'!C54-'1.3.melléklet'!C54-'1.4.melléklet'!C54</f>
        <v>0</v>
      </c>
    </row>
    <row r="55" spans="1:3" s="408" customFormat="1" ht="12" customHeight="1" thickBot="1">
      <c r="A55" s="16" t="s">
        <v>780</v>
      </c>
      <c r="B55" s="411" t="s">
        <v>778</v>
      </c>
      <c r="C55" s="967">
        <f>'1.1.melléklet'!C55-'1.3.melléklet'!C55-'1.4.melléklet'!C55</f>
        <v>0</v>
      </c>
    </row>
    <row r="56" spans="1:3" s="408" customFormat="1" ht="12" customHeight="1" thickBot="1">
      <c r="A56" s="20" t="s">
        <v>484</v>
      </c>
      <c r="B56" s="293" t="s">
        <v>781</v>
      </c>
      <c r="C56" s="968">
        <f>'1.1.melléklet'!C56-'1.3.melléklet'!C56-'1.4.melléklet'!C56</f>
        <v>0</v>
      </c>
    </row>
    <row r="57" spans="1:3" s="408" customFormat="1" ht="12" customHeight="1">
      <c r="A57" s="15" t="s">
        <v>641</v>
      </c>
      <c r="B57" s="409" t="s">
        <v>783</v>
      </c>
      <c r="C57" s="301">
        <f>'1.1.melléklet'!C57-'1.3.melléklet'!C57-'1.4.melléklet'!C57</f>
        <v>0</v>
      </c>
    </row>
    <row r="58" spans="1:3" s="408" customFormat="1" ht="12" customHeight="1">
      <c r="A58" s="14" t="s">
        <v>642</v>
      </c>
      <c r="B58" s="410" t="s">
        <v>87</v>
      </c>
      <c r="C58" s="301">
        <f>'1.1.melléklet'!C58-'1.3.melléklet'!C58-'1.4.melléklet'!C58</f>
        <v>0</v>
      </c>
    </row>
    <row r="59" spans="1:3" s="408" customFormat="1" ht="12" customHeight="1">
      <c r="A59" s="14" t="s">
        <v>695</v>
      </c>
      <c r="B59" s="410" t="s">
        <v>259</v>
      </c>
      <c r="C59" s="301"/>
    </row>
    <row r="60" spans="1:3" s="408" customFormat="1" ht="12" customHeight="1" thickBot="1">
      <c r="A60" s="16" t="s">
        <v>782</v>
      </c>
      <c r="B60" s="411" t="s">
        <v>785</v>
      </c>
      <c r="C60" s="967"/>
    </row>
    <row r="61" spans="1:3" s="408" customFormat="1" ht="12" customHeight="1" thickBot="1">
      <c r="A61" s="20" t="s">
        <v>485</v>
      </c>
      <c r="B61" s="21" t="s">
        <v>786</v>
      </c>
      <c r="C61" s="968">
        <f>C56+C51+C45+C34+C26+C19+C12+C5</f>
        <v>546355</v>
      </c>
    </row>
    <row r="62" spans="1:3" s="408" customFormat="1" ht="12" customHeight="1" thickBot="1">
      <c r="A62" s="412" t="s">
        <v>787</v>
      </c>
      <c r="B62" s="293" t="s">
        <v>788</v>
      </c>
      <c r="C62" s="968"/>
    </row>
    <row r="63" spans="1:3" s="408" customFormat="1" ht="12" customHeight="1">
      <c r="A63" s="15" t="s">
        <v>821</v>
      </c>
      <c r="B63" s="409" t="s">
        <v>789</v>
      </c>
      <c r="C63" s="301">
        <f>'1.1.melléklet'!C63-'1.3.melléklet'!C63-'1.4.melléklet'!C63</f>
        <v>0</v>
      </c>
    </row>
    <row r="64" spans="1:3" s="408" customFormat="1" ht="12" customHeight="1">
      <c r="A64" s="14" t="s">
        <v>830</v>
      </c>
      <c r="B64" s="410" t="s">
        <v>790</v>
      </c>
      <c r="C64" s="301">
        <f>'1.1.melléklet'!C64-'1.3.melléklet'!C64-'1.4.melléklet'!C64</f>
        <v>0</v>
      </c>
    </row>
    <row r="65" spans="1:3" s="408" customFormat="1" ht="12" customHeight="1" thickBot="1">
      <c r="A65" s="16" t="s">
        <v>831</v>
      </c>
      <c r="B65" s="413" t="s">
        <v>791</v>
      </c>
      <c r="C65" s="967">
        <f>'1.1.melléklet'!C65-'1.3.melléklet'!C65-'1.4.melléklet'!C65</f>
        <v>0</v>
      </c>
    </row>
    <row r="66" spans="1:3" s="408" customFormat="1" ht="12" customHeight="1" thickBot="1">
      <c r="A66" s="412" t="s">
        <v>792</v>
      </c>
      <c r="B66" s="293" t="s">
        <v>793</v>
      </c>
      <c r="C66" s="968">
        <f>'1.1.melléklet'!C66-'1.3.melléklet'!C66-'1.4.melléklet'!C66</f>
        <v>0</v>
      </c>
    </row>
    <row r="67" spans="1:3" s="408" customFormat="1" ht="12" customHeight="1">
      <c r="A67" s="15" t="s">
        <v>609</v>
      </c>
      <c r="B67" s="409" t="s">
        <v>794</v>
      </c>
      <c r="C67" s="301">
        <f>'1.1.melléklet'!C67-'1.3.melléklet'!C67-'1.4.melléklet'!C67</f>
        <v>0</v>
      </c>
    </row>
    <row r="68" spans="1:3" s="408" customFormat="1" ht="12" customHeight="1">
      <c r="A68" s="14" t="s">
        <v>610</v>
      </c>
      <c r="B68" s="410" t="s">
        <v>795</v>
      </c>
      <c r="C68" s="301">
        <f>'1.1.melléklet'!C68-'1.3.melléklet'!C68-'1.4.melléklet'!C68</f>
        <v>0</v>
      </c>
    </row>
    <row r="69" spans="1:3" s="408" customFormat="1" ht="12" customHeight="1">
      <c r="A69" s="14" t="s">
        <v>822</v>
      </c>
      <c r="B69" s="410" t="s">
        <v>796</v>
      </c>
      <c r="C69" s="301">
        <f>'1.1.melléklet'!C69-'1.3.melléklet'!C69-'1.4.melléklet'!C69</f>
        <v>0</v>
      </c>
    </row>
    <row r="70" spans="1:3" s="408" customFormat="1" ht="12" customHeight="1" thickBot="1">
      <c r="A70" s="16" t="s">
        <v>823</v>
      </c>
      <c r="B70" s="411" t="s">
        <v>797</v>
      </c>
      <c r="C70" s="967">
        <f>'1.1.melléklet'!C70-'1.3.melléklet'!C70-'1.4.melléklet'!C70</f>
        <v>0</v>
      </c>
    </row>
    <row r="71" spans="1:3" s="408" customFormat="1" ht="12" customHeight="1" thickBot="1">
      <c r="A71" s="412" t="s">
        <v>798</v>
      </c>
      <c r="B71" s="293" t="s">
        <v>799</v>
      </c>
      <c r="C71" s="968">
        <f>C72</f>
        <v>100000</v>
      </c>
    </row>
    <row r="72" spans="1:3" s="408" customFormat="1" ht="12" customHeight="1">
      <c r="A72" s="15" t="s">
        <v>824</v>
      </c>
      <c r="B72" s="409" t="s">
        <v>800</v>
      </c>
      <c r="C72" s="301">
        <f>'1.1.melléklet'!C72-'1.3.melléklet'!C72-'1.4.melléklet'!C72</f>
        <v>100000</v>
      </c>
    </row>
    <row r="73" spans="1:3" s="408" customFormat="1" ht="12" customHeight="1" thickBot="1">
      <c r="A73" s="16" t="s">
        <v>825</v>
      </c>
      <c r="B73" s="411" t="s">
        <v>801</v>
      </c>
      <c r="C73" s="967"/>
    </row>
    <row r="74" spans="1:3" s="408" customFormat="1" ht="12" customHeight="1" thickBot="1">
      <c r="A74" s="412" t="s">
        <v>802</v>
      </c>
      <c r="B74" s="293" t="s">
        <v>803</v>
      </c>
      <c r="C74" s="968">
        <f>'1.1.melléklet'!C74-'1.3.melléklet'!C74-'1.4.melléklet'!C74</f>
        <v>0</v>
      </c>
    </row>
    <row r="75" spans="1:3" s="408" customFormat="1" ht="12" customHeight="1">
      <c r="A75" s="15" t="s">
        <v>826</v>
      </c>
      <c r="B75" s="409" t="s">
        <v>804</v>
      </c>
      <c r="C75" s="301">
        <f>'1.1.melléklet'!C75-'1.3.melléklet'!C75-'1.4.melléklet'!C75</f>
        <v>0</v>
      </c>
    </row>
    <row r="76" spans="1:3" s="408" customFormat="1" ht="12" customHeight="1">
      <c r="A76" s="14" t="s">
        <v>827</v>
      </c>
      <c r="B76" s="410" t="s">
        <v>805</v>
      </c>
      <c r="C76" s="301">
        <f>'1.1.melléklet'!C76-'1.3.melléklet'!C76-'1.4.melléklet'!C76</f>
        <v>0</v>
      </c>
    </row>
    <row r="77" spans="1:3" s="408" customFormat="1" ht="12" customHeight="1" thickBot="1">
      <c r="A77" s="16" t="s">
        <v>828</v>
      </c>
      <c r="B77" s="411" t="s">
        <v>806</v>
      </c>
      <c r="C77" s="967">
        <f>'1.1.melléklet'!C77-'1.3.melléklet'!C77-'1.4.melléklet'!C77</f>
        <v>0</v>
      </c>
    </row>
    <row r="78" spans="1:3" s="408" customFormat="1" ht="12" customHeight="1" thickBot="1">
      <c r="A78" s="412" t="s">
        <v>807</v>
      </c>
      <c r="B78" s="293" t="s">
        <v>829</v>
      </c>
      <c r="C78" s="968">
        <f>'1.1.melléklet'!C78-'1.3.melléklet'!C78-'1.4.melléklet'!C78</f>
        <v>0</v>
      </c>
    </row>
    <row r="79" spans="1:3" s="408" customFormat="1" ht="12" customHeight="1">
      <c r="A79" s="414" t="s">
        <v>808</v>
      </c>
      <c r="B79" s="409" t="s">
        <v>809</v>
      </c>
      <c r="C79" s="301">
        <f>'1.1.melléklet'!C79-'1.3.melléklet'!C79-'1.4.melléklet'!C79</f>
        <v>0</v>
      </c>
    </row>
    <row r="80" spans="1:3" s="408" customFormat="1" ht="12" customHeight="1">
      <c r="A80" s="415" t="s">
        <v>810</v>
      </c>
      <c r="B80" s="410" t="s">
        <v>811</v>
      </c>
      <c r="C80" s="301">
        <f>'1.1.melléklet'!C80-'1.3.melléklet'!C80-'1.4.melléklet'!C80</f>
        <v>0</v>
      </c>
    </row>
    <row r="81" spans="1:3" s="408" customFormat="1" ht="12" customHeight="1">
      <c r="A81" s="415" t="s">
        <v>812</v>
      </c>
      <c r="B81" s="410" t="s">
        <v>813</v>
      </c>
      <c r="C81" s="301">
        <f>'1.1.melléklet'!C81-'1.3.melléklet'!C81-'1.4.melléklet'!C81</f>
        <v>0</v>
      </c>
    </row>
    <row r="82" spans="1:3" s="408" customFormat="1" ht="12" customHeight="1" thickBot="1">
      <c r="A82" s="416" t="s">
        <v>814</v>
      </c>
      <c r="B82" s="411" t="s">
        <v>815</v>
      </c>
      <c r="C82" s="967">
        <f>'1.1.melléklet'!C82-'1.3.melléklet'!C82-'1.4.melléklet'!C82</f>
        <v>0</v>
      </c>
    </row>
    <row r="83" spans="1:3" s="408" customFormat="1" ht="13.5" customHeight="1" thickBot="1">
      <c r="A83" s="412" t="s">
        <v>816</v>
      </c>
      <c r="B83" s="293" t="s">
        <v>817</v>
      </c>
      <c r="C83" s="968">
        <f>'1.1.melléklet'!C83-'1.3.melléklet'!C83-'1.4.melléklet'!C83</f>
        <v>0</v>
      </c>
    </row>
    <row r="84" spans="1:3" s="408" customFormat="1" ht="15.75" customHeight="1" thickBot="1">
      <c r="A84" s="412" t="s">
        <v>818</v>
      </c>
      <c r="B84" s="417" t="s">
        <v>819</v>
      </c>
      <c r="C84" s="968">
        <f>C83+C78+C74+C71+C66+C62</f>
        <v>100000</v>
      </c>
    </row>
    <row r="85" spans="1:3" s="408" customFormat="1" ht="16.5" customHeight="1" thickBot="1">
      <c r="A85" s="418" t="s">
        <v>832</v>
      </c>
      <c r="B85" s="419" t="s">
        <v>820</v>
      </c>
      <c r="C85" s="968">
        <f>C84+C61</f>
        <v>646355</v>
      </c>
    </row>
    <row r="86" spans="1:3" s="408" customFormat="1" ht="83.25" customHeight="1">
      <c r="A86" s="5"/>
      <c r="B86" s="6"/>
      <c r="C86" s="305"/>
    </row>
    <row r="87" spans="1:3" ht="16.5" customHeight="1">
      <c r="A87" s="1099" t="s">
        <v>505</v>
      </c>
      <c r="B87" s="1099"/>
      <c r="C87" s="1099"/>
    </row>
    <row r="88" spans="1:3" s="420" customFormat="1" ht="16.5" customHeight="1" thickBot="1">
      <c r="A88" s="1100" t="s">
        <v>613</v>
      </c>
      <c r="B88" s="1100"/>
      <c r="C88" s="139" t="s">
        <v>694</v>
      </c>
    </row>
    <row r="89" spans="1:3" ht="37.5" customHeight="1" thickBot="1">
      <c r="A89" s="23" t="s">
        <v>532</v>
      </c>
      <c r="B89" s="24" t="s">
        <v>506</v>
      </c>
      <c r="C89" s="39" t="s">
        <v>371</v>
      </c>
    </row>
    <row r="90" spans="1:3" s="407" customFormat="1" ht="12" customHeight="1" thickBot="1">
      <c r="A90" s="32">
        <v>1</v>
      </c>
      <c r="B90" s="33">
        <v>2</v>
      </c>
      <c r="C90" s="34">
        <v>3</v>
      </c>
    </row>
    <row r="91" spans="1:3" ht="12" customHeight="1" thickBot="1">
      <c r="A91" s="22" t="s">
        <v>477</v>
      </c>
      <c r="B91" s="31" t="s">
        <v>835</v>
      </c>
      <c r="C91" s="297">
        <f>C92+C93+C94+C95+C96</f>
        <v>486688</v>
      </c>
    </row>
    <row r="92" spans="1:3" ht="12" customHeight="1">
      <c r="A92" s="17" t="s">
        <v>562</v>
      </c>
      <c r="B92" s="10" t="s">
        <v>507</v>
      </c>
      <c r="C92" s="299">
        <v>114885</v>
      </c>
    </row>
    <row r="93" spans="1:3" ht="12" customHeight="1">
      <c r="A93" s="14" t="s">
        <v>563</v>
      </c>
      <c r="B93" s="8" t="s">
        <v>643</v>
      </c>
      <c r="C93" s="300">
        <v>32172</v>
      </c>
    </row>
    <row r="94" spans="1:3" ht="12" customHeight="1">
      <c r="A94" s="14" t="s">
        <v>564</v>
      </c>
      <c r="B94" s="8" t="s">
        <v>600</v>
      </c>
      <c r="C94" s="302">
        <v>202121</v>
      </c>
    </row>
    <row r="95" spans="1:3" ht="12" customHeight="1">
      <c r="A95" s="14" t="s">
        <v>565</v>
      </c>
      <c r="B95" s="11" t="s">
        <v>644</v>
      </c>
      <c r="C95" s="302">
        <v>9611</v>
      </c>
    </row>
    <row r="96" spans="1:3" ht="12" customHeight="1">
      <c r="A96" s="14" t="s">
        <v>576</v>
      </c>
      <c r="B96" s="19" t="s">
        <v>645</v>
      </c>
      <c r="C96" s="302">
        <v>127899</v>
      </c>
    </row>
    <row r="97" spans="1:3" ht="12" customHeight="1">
      <c r="A97" s="14" t="s">
        <v>566</v>
      </c>
      <c r="B97" s="8" t="s">
        <v>836</v>
      </c>
      <c r="C97" s="302"/>
    </row>
    <row r="98" spans="1:3" ht="12" customHeight="1">
      <c r="A98" s="14" t="s">
        <v>567</v>
      </c>
      <c r="B98" s="141" t="s">
        <v>837</v>
      </c>
      <c r="C98" s="302"/>
    </row>
    <row r="99" spans="1:3" ht="12" customHeight="1">
      <c r="A99" s="14" t="s">
        <v>577</v>
      </c>
      <c r="B99" s="142" t="s">
        <v>838</v>
      </c>
      <c r="C99" s="302"/>
    </row>
    <row r="100" spans="1:3" ht="12" customHeight="1">
      <c r="A100" s="14" t="s">
        <v>578</v>
      </c>
      <c r="B100" s="142" t="s">
        <v>839</v>
      </c>
      <c r="C100" s="302"/>
    </row>
    <row r="101" spans="1:3" ht="12" customHeight="1">
      <c r="A101" s="14" t="s">
        <v>579</v>
      </c>
      <c r="B101" s="141" t="s">
        <v>840</v>
      </c>
      <c r="C101" s="302">
        <v>126149</v>
      </c>
    </row>
    <row r="102" spans="1:3" ht="12" customHeight="1">
      <c r="A102" s="14" t="s">
        <v>580</v>
      </c>
      <c r="B102" s="141" t="s">
        <v>841</v>
      </c>
      <c r="C102" s="302"/>
    </row>
    <row r="103" spans="1:3" ht="12" customHeight="1">
      <c r="A103" s="14" t="s">
        <v>582</v>
      </c>
      <c r="B103" s="142" t="s">
        <v>842</v>
      </c>
      <c r="C103" s="302"/>
    </row>
    <row r="104" spans="1:3" ht="12" customHeight="1">
      <c r="A104" s="13" t="s">
        <v>646</v>
      </c>
      <c r="B104" s="143" t="s">
        <v>843</v>
      </c>
      <c r="C104" s="302"/>
    </row>
    <row r="105" spans="1:3" ht="12" customHeight="1">
      <c r="A105" s="14" t="s">
        <v>833</v>
      </c>
      <c r="B105" s="143" t="s">
        <v>844</v>
      </c>
      <c r="C105" s="302"/>
    </row>
    <row r="106" spans="1:3" ht="12" customHeight="1" thickBot="1">
      <c r="A106" s="18" t="s">
        <v>834</v>
      </c>
      <c r="B106" s="144" t="s">
        <v>845</v>
      </c>
      <c r="C106" s="306">
        <v>1750</v>
      </c>
    </row>
    <row r="107" spans="1:3" ht="12" customHeight="1" thickBot="1">
      <c r="A107" s="20" t="s">
        <v>478</v>
      </c>
      <c r="B107" s="30" t="s">
        <v>846</v>
      </c>
      <c r="C107" s="298">
        <f>+C108+C110+C112</f>
        <v>98800</v>
      </c>
    </row>
    <row r="108" spans="1:3" ht="12" customHeight="1">
      <c r="A108" s="15" t="s">
        <v>568</v>
      </c>
      <c r="B108" s="8" t="s">
        <v>693</v>
      </c>
      <c r="C108" s="301">
        <v>18354</v>
      </c>
    </row>
    <row r="109" spans="1:3" ht="12" customHeight="1">
      <c r="A109" s="15" t="s">
        <v>569</v>
      </c>
      <c r="B109" s="12" t="s">
        <v>850</v>
      </c>
      <c r="C109" s="301"/>
    </row>
    <row r="110" spans="1:3" ht="12" customHeight="1">
      <c r="A110" s="15" t="s">
        <v>570</v>
      </c>
      <c r="B110" s="12" t="s">
        <v>647</v>
      </c>
      <c r="C110" s="300">
        <v>31681</v>
      </c>
    </row>
    <row r="111" spans="1:3" ht="12" customHeight="1">
      <c r="A111" s="15" t="s">
        <v>571</v>
      </c>
      <c r="B111" s="12" t="s">
        <v>851</v>
      </c>
      <c r="C111" s="271"/>
    </row>
    <row r="112" spans="1:3" ht="12" customHeight="1">
      <c r="A112" s="15" t="s">
        <v>572</v>
      </c>
      <c r="B112" s="295" t="s">
        <v>696</v>
      </c>
      <c r="C112" s="271">
        <f>C115+C116</f>
        <v>48765</v>
      </c>
    </row>
    <row r="113" spans="1:3" ht="12" customHeight="1">
      <c r="A113" s="15" t="s">
        <v>581</v>
      </c>
      <c r="B113" s="294" t="s">
        <v>88</v>
      </c>
      <c r="C113" s="271"/>
    </row>
    <row r="114" spans="1:3" ht="12" customHeight="1">
      <c r="A114" s="15" t="s">
        <v>583</v>
      </c>
      <c r="B114" s="142" t="s">
        <v>839</v>
      </c>
      <c r="C114" s="271"/>
    </row>
    <row r="115" spans="1:3" ht="15.75">
      <c r="A115" s="15" t="s">
        <v>648</v>
      </c>
      <c r="B115" s="142" t="s">
        <v>304</v>
      </c>
      <c r="C115" s="271">
        <v>31646</v>
      </c>
    </row>
    <row r="116" spans="1:3" ht="12" customHeight="1">
      <c r="A116" s="15" t="s">
        <v>649</v>
      </c>
      <c r="B116" s="142" t="s">
        <v>303</v>
      </c>
      <c r="C116" s="271">
        <v>17119</v>
      </c>
    </row>
    <row r="117" spans="1:3" ht="12" customHeight="1">
      <c r="A117" s="15" t="s">
        <v>650</v>
      </c>
      <c r="B117" s="142" t="s">
        <v>854</v>
      </c>
      <c r="C117" s="271"/>
    </row>
    <row r="118" spans="1:3" ht="12" customHeight="1">
      <c r="A118" s="15" t="s">
        <v>847</v>
      </c>
      <c r="B118" s="142" t="s">
        <v>842</v>
      </c>
      <c r="C118" s="271"/>
    </row>
    <row r="119" spans="1:3" ht="12" customHeight="1">
      <c r="A119" s="15" t="s">
        <v>848</v>
      </c>
      <c r="B119" s="142" t="s">
        <v>853</v>
      </c>
      <c r="C119" s="271"/>
    </row>
    <row r="120" spans="1:3" ht="16.5" thickBot="1">
      <c r="A120" s="13" t="s">
        <v>849</v>
      </c>
      <c r="B120" s="142" t="s">
        <v>852</v>
      </c>
      <c r="C120" s="272"/>
    </row>
    <row r="121" spans="1:3" ht="12" customHeight="1" thickBot="1">
      <c r="A121" s="20" t="s">
        <v>479</v>
      </c>
      <c r="B121" s="124" t="s">
        <v>857</v>
      </c>
      <c r="C121" s="298">
        <f>+C122+C123</f>
        <v>60867</v>
      </c>
    </row>
    <row r="122" spans="1:3" ht="12" customHeight="1">
      <c r="A122" s="15" t="s">
        <v>551</v>
      </c>
      <c r="B122" s="9" t="s">
        <v>519</v>
      </c>
      <c r="C122" s="301">
        <v>27460</v>
      </c>
    </row>
    <row r="123" spans="1:3" ht="12" customHeight="1" thickBot="1">
      <c r="A123" s="16" t="s">
        <v>552</v>
      </c>
      <c r="B123" s="12" t="s">
        <v>520</v>
      </c>
      <c r="C123" s="302">
        <v>33407</v>
      </c>
    </row>
    <row r="124" spans="1:3" ht="12" customHeight="1" thickBot="1">
      <c r="A124" s="20" t="s">
        <v>480</v>
      </c>
      <c r="B124" s="124" t="s">
        <v>858</v>
      </c>
      <c r="C124" s="298">
        <f>+C91+C107+C121</f>
        <v>646355</v>
      </c>
    </row>
    <row r="125" spans="1:3" ht="12" customHeight="1" thickBot="1">
      <c r="A125" s="20" t="s">
        <v>481</v>
      </c>
      <c r="B125" s="124" t="s">
        <v>859</v>
      </c>
      <c r="C125" s="298">
        <f>+C126+C127+C128</f>
        <v>0</v>
      </c>
    </row>
    <row r="126" spans="1:3" ht="12" customHeight="1">
      <c r="A126" s="15" t="s">
        <v>555</v>
      </c>
      <c r="B126" s="9" t="s">
        <v>860</v>
      </c>
      <c r="C126" s="271"/>
    </row>
    <row r="127" spans="1:3" ht="12" customHeight="1">
      <c r="A127" s="15" t="s">
        <v>556</v>
      </c>
      <c r="B127" s="9" t="s">
        <v>861</v>
      </c>
      <c r="C127" s="271"/>
    </row>
    <row r="128" spans="1:3" ht="12" customHeight="1" thickBot="1">
      <c r="A128" s="13" t="s">
        <v>557</v>
      </c>
      <c r="B128" s="7" t="s">
        <v>862</v>
      </c>
      <c r="C128" s="271"/>
    </row>
    <row r="129" spans="1:3" ht="12" customHeight="1" thickBot="1">
      <c r="A129" s="20" t="s">
        <v>482</v>
      </c>
      <c r="B129" s="124" t="s">
        <v>29</v>
      </c>
      <c r="C129" s="298">
        <f>+C130+C131+C132+C133</f>
        <v>0</v>
      </c>
    </row>
    <row r="130" spans="1:3" ht="12" customHeight="1">
      <c r="A130" s="15" t="s">
        <v>558</v>
      </c>
      <c r="B130" s="9" t="s">
        <v>863</v>
      </c>
      <c r="C130" s="271"/>
    </row>
    <row r="131" spans="1:3" ht="12" customHeight="1">
      <c r="A131" s="15" t="s">
        <v>559</v>
      </c>
      <c r="B131" s="9" t="s">
        <v>864</v>
      </c>
      <c r="C131" s="271"/>
    </row>
    <row r="132" spans="1:3" ht="12" customHeight="1">
      <c r="A132" s="15" t="s">
        <v>767</v>
      </c>
      <c r="B132" s="9" t="s">
        <v>865</v>
      </c>
      <c r="C132" s="271"/>
    </row>
    <row r="133" spans="1:3" ht="12" customHeight="1" thickBot="1">
      <c r="A133" s="13" t="s">
        <v>768</v>
      </c>
      <c r="B133" s="7" t="s">
        <v>866</v>
      </c>
      <c r="C133" s="271"/>
    </row>
    <row r="134" spans="1:3" ht="12" customHeight="1" thickBot="1">
      <c r="A134" s="20" t="s">
        <v>483</v>
      </c>
      <c r="B134" s="124" t="s">
        <v>867</v>
      </c>
      <c r="C134" s="304">
        <f>+C135+C136+C137+C138</f>
        <v>0</v>
      </c>
    </row>
    <row r="135" spans="1:3" ht="12" customHeight="1">
      <c r="A135" s="15" t="s">
        <v>560</v>
      </c>
      <c r="B135" s="9" t="s">
        <v>868</v>
      </c>
      <c r="C135" s="271"/>
    </row>
    <row r="136" spans="1:3" ht="12" customHeight="1">
      <c r="A136" s="15" t="s">
        <v>561</v>
      </c>
      <c r="B136" s="9" t="s">
        <v>878</v>
      </c>
      <c r="C136" s="271"/>
    </row>
    <row r="137" spans="1:3" ht="12" customHeight="1">
      <c r="A137" s="15" t="s">
        <v>779</v>
      </c>
      <c r="B137" s="9" t="s">
        <v>869</v>
      </c>
      <c r="C137" s="271"/>
    </row>
    <row r="138" spans="1:3" ht="12" customHeight="1" thickBot="1">
      <c r="A138" s="13" t="s">
        <v>780</v>
      </c>
      <c r="B138" s="7" t="s">
        <v>870</v>
      </c>
      <c r="C138" s="271"/>
    </row>
    <row r="139" spans="1:3" ht="12" customHeight="1" thickBot="1">
      <c r="A139" s="20" t="s">
        <v>484</v>
      </c>
      <c r="B139" s="124" t="s">
        <v>871</v>
      </c>
      <c r="C139" s="307">
        <f>+C140+C141+C142+C143</f>
        <v>0</v>
      </c>
    </row>
    <row r="140" spans="1:3" ht="12" customHeight="1">
      <c r="A140" s="15" t="s">
        <v>641</v>
      </c>
      <c r="B140" s="9" t="s">
        <v>872</v>
      </c>
      <c r="C140" s="271"/>
    </row>
    <row r="141" spans="1:3" ht="12" customHeight="1">
      <c r="A141" s="15" t="s">
        <v>642</v>
      </c>
      <c r="B141" s="9" t="s">
        <v>873</v>
      </c>
      <c r="C141" s="271"/>
    </row>
    <row r="142" spans="1:3" ht="12" customHeight="1">
      <c r="A142" s="15" t="s">
        <v>695</v>
      </c>
      <c r="B142" s="9" t="s">
        <v>874</v>
      </c>
      <c r="C142" s="271"/>
    </row>
    <row r="143" spans="1:3" ht="12" customHeight="1" thickBot="1">
      <c r="A143" s="15" t="s">
        <v>782</v>
      </c>
      <c r="B143" s="9" t="s">
        <v>875</v>
      </c>
      <c r="C143" s="271"/>
    </row>
    <row r="144" spans="1:9" ht="15" customHeight="1" thickBot="1">
      <c r="A144" s="20" t="s">
        <v>485</v>
      </c>
      <c r="B144" s="124" t="s">
        <v>876</v>
      </c>
      <c r="C144" s="421">
        <f>+C125+C129+C134+C139</f>
        <v>0</v>
      </c>
      <c r="F144" s="422"/>
      <c r="G144" s="423"/>
      <c r="H144" s="423"/>
      <c r="I144" s="423"/>
    </row>
    <row r="145" spans="1:3" s="408" customFormat="1" ht="12.75" customHeight="1" thickBot="1">
      <c r="A145" s="296" t="s">
        <v>486</v>
      </c>
      <c r="B145" s="381" t="s">
        <v>877</v>
      </c>
      <c r="C145" s="421">
        <f>+C124+C144</f>
        <v>646355</v>
      </c>
    </row>
    <row r="146" ht="7.5" customHeight="1"/>
    <row r="147" spans="1:3" ht="15.75">
      <c r="A147" s="1101" t="s">
        <v>879</v>
      </c>
      <c r="B147" s="1101"/>
      <c r="C147" s="1101"/>
    </row>
    <row r="148" spans="1:3" ht="15" customHeight="1" thickBot="1">
      <c r="A148" s="1098" t="s">
        <v>614</v>
      </c>
      <c r="B148" s="1098"/>
      <c r="C148" s="308" t="s">
        <v>694</v>
      </c>
    </row>
    <row r="149" spans="1:4" ht="13.5" customHeight="1" thickBot="1">
      <c r="A149" s="20">
        <v>1</v>
      </c>
      <c r="B149" s="30" t="s">
        <v>880</v>
      </c>
      <c r="C149" s="298">
        <f>+C61-C124</f>
        <v>-100000</v>
      </c>
      <c r="D149" s="424"/>
    </row>
    <row r="150" spans="1:3" ht="27.75" customHeight="1" thickBot="1">
      <c r="A150" s="20" t="s">
        <v>478</v>
      </c>
      <c r="B150" s="30" t="s">
        <v>881</v>
      </c>
      <c r="C150" s="298">
        <f>+C84-C144</f>
        <v>100000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2016. ÉVI KÖLTSÉGVETÉS
KÖTELEZŐ FELADATAINAK MÉRLEGE &amp;R&amp;"Times New Roman CE,Félkövér dőlt"&amp;11 1.2. melléklet az 1/2016. (I.26.) önkormányzati rendelethez</oddHeader>
  </headerFooter>
  <rowBreaks count="1" manualBreakCount="1">
    <brk id="8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8"/>
      <c r="B1" s="230"/>
      <c r="C1" s="447" t="s">
        <v>73</v>
      </c>
    </row>
    <row r="2" spans="1:3" ht="24">
      <c r="A2" s="399" t="s">
        <v>664</v>
      </c>
      <c r="B2" s="359" t="s">
        <v>99</v>
      </c>
      <c r="C2" s="374" t="s">
        <v>92</v>
      </c>
    </row>
    <row r="3" spans="1:3" ht="24.75" thickBot="1">
      <c r="A3" s="440" t="s">
        <v>663</v>
      </c>
      <c r="B3" s="360" t="s">
        <v>78</v>
      </c>
      <c r="C3" s="375" t="s">
        <v>92</v>
      </c>
    </row>
    <row r="4" spans="1:3" ht="14.25" thickBot="1">
      <c r="A4" s="232"/>
      <c r="B4" s="232"/>
      <c r="C4" s="233" t="s">
        <v>512</v>
      </c>
    </row>
    <row r="5" spans="1:3" ht="13.5" thickBot="1">
      <c r="A5" s="400" t="s">
        <v>665</v>
      </c>
      <c r="B5" s="234" t="s">
        <v>513</v>
      </c>
      <c r="C5" s="235" t="s">
        <v>514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515</v>
      </c>
      <c r="C7" s="238"/>
    </row>
    <row r="8" spans="1:3" ht="13.5" thickBot="1">
      <c r="A8" s="201" t="s">
        <v>477</v>
      </c>
      <c r="B8" s="239" t="s">
        <v>36</v>
      </c>
      <c r="C8" s="318">
        <f>SUM(C9:C18)</f>
        <v>0</v>
      </c>
    </row>
    <row r="9" spans="1:3" ht="12.75">
      <c r="A9" s="441" t="s">
        <v>562</v>
      </c>
      <c r="B9" s="10" t="s">
        <v>756</v>
      </c>
      <c r="C9" s="365"/>
    </row>
    <row r="10" spans="1:3" ht="12.75">
      <c r="A10" s="442" t="s">
        <v>563</v>
      </c>
      <c r="B10" s="8" t="s">
        <v>757</v>
      </c>
      <c r="C10" s="316"/>
    </row>
    <row r="11" spans="1:3" ht="12.75">
      <c r="A11" s="442" t="s">
        <v>564</v>
      </c>
      <c r="B11" s="8" t="s">
        <v>758</v>
      </c>
      <c r="C11" s="316"/>
    </row>
    <row r="12" spans="1:3" ht="12.75">
      <c r="A12" s="442" t="s">
        <v>565</v>
      </c>
      <c r="B12" s="8" t="s">
        <v>759</v>
      </c>
      <c r="C12" s="316"/>
    </row>
    <row r="13" spans="1:3" ht="12.75">
      <c r="A13" s="442" t="s">
        <v>608</v>
      </c>
      <c r="B13" s="8" t="s">
        <v>760</v>
      </c>
      <c r="C13" s="316"/>
    </row>
    <row r="14" spans="1:3" ht="12.75">
      <c r="A14" s="442" t="s">
        <v>566</v>
      </c>
      <c r="B14" s="8" t="s">
        <v>37</v>
      </c>
      <c r="C14" s="316"/>
    </row>
    <row r="15" spans="1:3" ht="12.75">
      <c r="A15" s="442" t="s">
        <v>567</v>
      </c>
      <c r="B15" s="7" t="s">
        <v>38</v>
      </c>
      <c r="C15" s="316"/>
    </row>
    <row r="16" spans="1:3" ht="12.75">
      <c r="A16" s="442" t="s">
        <v>577</v>
      </c>
      <c r="B16" s="8" t="s">
        <v>763</v>
      </c>
      <c r="C16" s="366"/>
    </row>
    <row r="17" spans="1:3" ht="12.75">
      <c r="A17" s="442" t="s">
        <v>578</v>
      </c>
      <c r="B17" s="8" t="s">
        <v>764</v>
      </c>
      <c r="C17" s="316"/>
    </row>
    <row r="18" spans="1:3" ht="13.5" thickBot="1">
      <c r="A18" s="442" t="s">
        <v>579</v>
      </c>
      <c r="B18" s="7" t="s">
        <v>765</v>
      </c>
      <c r="C18" s="317"/>
    </row>
    <row r="19" spans="1:3" ht="13.5" thickBot="1">
      <c r="A19" s="201" t="s">
        <v>478</v>
      </c>
      <c r="B19" s="239" t="s">
        <v>39</v>
      </c>
      <c r="C19" s="318">
        <f>SUM(C20:C22)</f>
        <v>0</v>
      </c>
    </row>
    <row r="20" spans="1:3" ht="12.75">
      <c r="A20" s="442" t="s">
        <v>568</v>
      </c>
      <c r="B20" s="9" t="s">
        <v>731</v>
      </c>
      <c r="C20" s="316"/>
    </row>
    <row r="21" spans="1:3" ht="12.75">
      <c r="A21" s="442" t="s">
        <v>569</v>
      </c>
      <c r="B21" s="8" t="s">
        <v>40</v>
      </c>
      <c r="C21" s="316"/>
    </row>
    <row r="22" spans="1:3" ht="12.75">
      <c r="A22" s="442" t="s">
        <v>570</v>
      </c>
      <c r="B22" s="8" t="s">
        <v>41</v>
      </c>
      <c r="C22" s="316"/>
    </row>
    <row r="23" spans="1:3" ht="13.5" thickBot="1">
      <c r="A23" s="442" t="s">
        <v>571</v>
      </c>
      <c r="B23" s="8" t="s">
        <v>460</v>
      </c>
      <c r="C23" s="316"/>
    </row>
    <row r="24" spans="1:3" ht="13.5" thickBot="1">
      <c r="A24" s="209" t="s">
        <v>479</v>
      </c>
      <c r="B24" s="124" t="s">
        <v>634</v>
      </c>
      <c r="C24" s="345"/>
    </row>
    <row r="25" spans="1:3" ht="13.5" thickBot="1">
      <c r="A25" s="209" t="s">
        <v>480</v>
      </c>
      <c r="B25" s="124" t="s">
        <v>42</v>
      </c>
      <c r="C25" s="318">
        <f>+C26+C27</f>
        <v>0</v>
      </c>
    </row>
    <row r="26" spans="1:3" ht="12.75">
      <c r="A26" s="443" t="s">
        <v>741</v>
      </c>
      <c r="B26" s="444" t="s">
        <v>40</v>
      </c>
      <c r="C26" s="78"/>
    </row>
    <row r="27" spans="1:3" ht="12.75">
      <c r="A27" s="443" t="s">
        <v>744</v>
      </c>
      <c r="B27" s="445" t="s">
        <v>43</v>
      </c>
      <c r="C27" s="319"/>
    </row>
    <row r="28" spans="1:3" ht="13.5" thickBot="1">
      <c r="A28" s="442" t="s">
        <v>745</v>
      </c>
      <c r="B28" s="446" t="s">
        <v>44</v>
      </c>
      <c r="C28" s="85"/>
    </row>
    <row r="29" spans="1:3" ht="13.5" thickBot="1">
      <c r="A29" s="209" t="s">
        <v>481</v>
      </c>
      <c r="B29" s="124" t="s">
        <v>45</v>
      </c>
      <c r="C29" s="318">
        <f>+C30+C31+C32</f>
        <v>0</v>
      </c>
    </row>
    <row r="30" spans="1:3" ht="12.75">
      <c r="A30" s="443" t="s">
        <v>555</v>
      </c>
      <c r="B30" s="444" t="s">
        <v>770</v>
      </c>
      <c r="C30" s="78"/>
    </row>
    <row r="31" spans="1:3" ht="12.75">
      <c r="A31" s="443" t="s">
        <v>556</v>
      </c>
      <c r="B31" s="445" t="s">
        <v>771</v>
      </c>
      <c r="C31" s="319"/>
    </row>
    <row r="32" spans="1:3" ht="13.5" thickBot="1">
      <c r="A32" s="442" t="s">
        <v>557</v>
      </c>
      <c r="B32" s="140" t="s">
        <v>772</v>
      </c>
      <c r="C32" s="85"/>
    </row>
    <row r="33" spans="1:3" ht="13.5" thickBot="1">
      <c r="A33" s="209" t="s">
        <v>482</v>
      </c>
      <c r="B33" s="124" t="s">
        <v>884</v>
      </c>
      <c r="C33" s="345"/>
    </row>
    <row r="34" spans="1:3" ht="13.5" thickBot="1">
      <c r="A34" s="209" t="s">
        <v>483</v>
      </c>
      <c r="B34" s="124" t="s">
        <v>46</v>
      </c>
      <c r="C34" s="367"/>
    </row>
    <row r="35" spans="1:3" ht="13.5" thickBot="1">
      <c r="A35" s="201" t="s">
        <v>484</v>
      </c>
      <c r="B35" s="124" t="s">
        <v>47</v>
      </c>
      <c r="C35" s="368">
        <f>+C8+C19+C24+C25+C29+C33+C34</f>
        <v>0</v>
      </c>
    </row>
    <row r="36" spans="1:3" ht="13.5" thickBot="1">
      <c r="A36" s="240" t="s">
        <v>485</v>
      </c>
      <c r="B36" s="124" t="s">
        <v>48</v>
      </c>
      <c r="C36" s="368">
        <f>+C37+C38+C39</f>
        <v>0</v>
      </c>
    </row>
    <row r="37" spans="1:3" ht="12.75">
      <c r="A37" s="443" t="s">
        <v>49</v>
      </c>
      <c r="B37" s="444" t="s">
        <v>703</v>
      </c>
      <c r="C37" s="78"/>
    </row>
    <row r="38" spans="1:3" ht="12.75">
      <c r="A38" s="443" t="s">
        <v>50</v>
      </c>
      <c r="B38" s="445" t="s">
        <v>461</v>
      </c>
      <c r="C38" s="319"/>
    </row>
    <row r="39" spans="1:3" ht="13.5" thickBot="1">
      <c r="A39" s="442" t="s">
        <v>51</v>
      </c>
      <c r="B39" s="140" t="s">
        <v>52</v>
      </c>
      <c r="C39" s="85"/>
    </row>
    <row r="40" spans="1:3" ht="13.5" thickBot="1">
      <c r="A40" s="240" t="s">
        <v>486</v>
      </c>
      <c r="B40" s="241" t="s">
        <v>53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517</v>
      </c>
      <c r="C42" s="371"/>
    </row>
    <row r="43" spans="1:3" ht="13.5" thickBot="1">
      <c r="A43" s="209" t="s">
        <v>477</v>
      </c>
      <c r="B43" s="124" t="s">
        <v>54</v>
      </c>
      <c r="C43" s="318">
        <f>SUM(C44:C48)</f>
        <v>0</v>
      </c>
    </row>
    <row r="44" spans="1:3" ht="12.75">
      <c r="A44" s="442" t="s">
        <v>562</v>
      </c>
      <c r="B44" s="9" t="s">
        <v>507</v>
      </c>
      <c r="C44" s="78"/>
    </row>
    <row r="45" spans="1:3" ht="12.75">
      <c r="A45" s="442" t="s">
        <v>563</v>
      </c>
      <c r="B45" s="8" t="s">
        <v>643</v>
      </c>
      <c r="C45" s="81"/>
    </row>
    <row r="46" spans="1:3" ht="12.75">
      <c r="A46" s="442" t="s">
        <v>564</v>
      </c>
      <c r="B46" s="8" t="s">
        <v>600</v>
      </c>
      <c r="C46" s="81"/>
    </row>
    <row r="47" spans="1:3" ht="12.75">
      <c r="A47" s="442" t="s">
        <v>565</v>
      </c>
      <c r="B47" s="8" t="s">
        <v>644</v>
      </c>
      <c r="C47" s="81"/>
    </row>
    <row r="48" spans="1:3" ht="13.5" thickBot="1">
      <c r="A48" s="442" t="s">
        <v>608</v>
      </c>
      <c r="B48" s="8" t="s">
        <v>645</v>
      </c>
      <c r="C48" s="81"/>
    </row>
    <row r="49" spans="1:3" ht="13.5" thickBot="1">
      <c r="A49" s="209" t="s">
        <v>478</v>
      </c>
      <c r="B49" s="124" t="s">
        <v>55</v>
      </c>
      <c r="C49" s="318">
        <f>SUM(C50:C52)</f>
        <v>0</v>
      </c>
    </row>
    <row r="50" spans="1:3" ht="12.75">
      <c r="A50" s="442" t="s">
        <v>568</v>
      </c>
      <c r="B50" s="9" t="s">
        <v>693</v>
      </c>
      <c r="C50" s="78"/>
    </row>
    <row r="51" spans="1:3" ht="12.75">
      <c r="A51" s="442" t="s">
        <v>569</v>
      </c>
      <c r="B51" s="8" t="s">
        <v>647</v>
      </c>
      <c r="C51" s="81"/>
    </row>
    <row r="52" spans="1:3" ht="12.75">
      <c r="A52" s="442" t="s">
        <v>570</v>
      </c>
      <c r="B52" s="8" t="s">
        <v>518</v>
      </c>
      <c r="C52" s="81"/>
    </row>
    <row r="53" spans="1:3" ht="13.5" thickBot="1">
      <c r="A53" s="442" t="s">
        <v>571</v>
      </c>
      <c r="B53" s="8" t="s">
        <v>462</v>
      </c>
      <c r="C53" s="81"/>
    </row>
    <row r="54" spans="1:3" ht="13.5" thickBot="1">
      <c r="A54" s="209" t="s">
        <v>479</v>
      </c>
      <c r="B54" s="248" t="s">
        <v>74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666</v>
      </c>
      <c r="B56" s="252"/>
      <c r="C56" s="121"/>
    </row>
    <row r="57" spans="1:3" ht="13.5" thickBot="1">
      <c r="A57" s="251" t="s">
        <v>667</v>
      </c>
      <c r="B57" s="252"/>
      <c r="C57" s="121"/>
    </row>
    <row r="58" spans="1:3" ht="12.75">
      <c r="A58" s="249"/>
      <c r="B58" s="250"/>
      <c r="C58" s="250"/>
    </row>
    <row r="59" spans="1:3" ht="12.75">
      <c r="A59" s="249"/>
      <c r="B59" s="250"/>
      <c r="C59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B30" sqref="B29:B30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1132" t="s">
        <v>463</v>
      </c>
      <c r="B1" s="1132"/>
      <c r="C1" s="1132"/>
      <c r="D1" s="1132"/>
      <c r="E1" s="1132"/>
      <c r="F1" s="1132"/>
      <c r="G1" s="1132"/>
    </row>
    <row r="3" spans="1:7" s="164" customFormat="1" ht="27" customHeight="1">
      <c r="A3" s="162" t="s">
        <v>671</v>
      </c>
      <c r="B3" s="163"/>
      <c r="C3" s="1131" t="s">
        <v>672</v>
      </c>
      <c r="D3" s="1131"/>
      <c r="E3" s="1131"/>
      <c r="F3" s="1131"/>
      <c r="G3" s="1131"/>
    </row>
    <row r="4" spans="1:7" s="164" customFormat="1" ht="15.75">
      <c r="A4" s="163"/>
      <c r="B4" s="163"/>
      <c r="C4" s="163"/>
      <c r="D4" s="163"/>
      <c r="E4" s="163"/>
      <c r="F4" s="163"/>
      <c r="G4" s="163"/>
    </row>
    <row r="5" spans="1:7" s="164" customFormat="1" ht="24.75" customHeight="1">
      <c r="A5" s="162" t="s">
        <v>673</v>
      </c>
      <c r="B5" s="163"/>
      <c r="C5" s="1131" t="s">
        <v>672</v>
      </c>
      <c r="D5" s="1131"/>
      <c r="E5" s="1131"/>
      <c r="F5" s="1131"/>
      <c r="G5" s="163"/>
    </row>
    <row r="6" spans="1:7" s="165" customFormat="1" ht="12.75">
      <c r="A6" s="213"/>
      <c r="B6" s="213"/>
      <c r="C6" s="213"/>
      <c r="D6" s="213"/>
      <c r="E6" s="213"/>
      <c r="F6" s="213"/>
      <c r="G6" s="213"/>
    </row>
    <row r="7" spans="1:7" s="166" customFormat="1" ht="15" customHeight="1">
      <c r="A7" s="270" t="s">
        <v>674</v>
      </c>
      <c r="B7" s="269"/>
      <c r="C7" s="269"/>
      <c r="D7" s="255"/>
      <c r="E7" s="255"/>
      <c r="F7" s="255"/>
      <c r="G7" s="255"/>
    </row>
    <row r="8" spans="1:7" s="166" customFormat="1" ht="15" customHeight="1" thickBot="1">
      <c r="A8" s="270" t="s">
        <v>675</v>
      </c>
      <c r="B8" s="255"/>
      <c r="C8" s="255"/>
      <c r="D8" s="255"/>
      <c r="E8" s="255"/>
      <c r="F8" s="255"/>
      <c r="G8" s="255"/>
    </row>
    <row r="9" spans="1:7" s="77" customFormat="1" ht="42" customHeight="1" thickBot="1">
      <c r="A9" s="198" t="s">
        <v>475</v>
      </c>
      <c r="B9" s="199" t="s">
        <v>676</v>
      </c>
      <c r="C9" s="199" t="s">
        <v>677</v>
      </c>
      <c r="D9" s="199" t="s">
        <v>678</v>
      </c>
      <c r="E9" s="199" t="s">
        <v>679</v>
      </c>
      <c r="F9" s="199" t="s">
        <v>680</v>
      </c>
      <c r="G9" s="200" t="s">
        <v>510</v>
      </c>
    </row>
    <row r="10" spans="1:7" ht="24" customHeight="1">
      <c r="A10" s="256" t="s">
        <v>477</v>
      </c>
      <c r="B10" s="207" t="s">
        <v>681</v>
      </c>
      <c r="C10" s="167"/>
      <c r="D10" s="167"/>
      <c r="E10" s="167"/>
      <c r="F10" s="167"/>
      <c r="G10" s="257">
        <f>SUM(C10:F10)</f>
        <v>0</v>
      </c>
    </row>
    <row r="11" spans="1:7" ht="24" customHeight="1">
      <c r="A11" s="258" t="s">
        <v>478</v>
      </c>
      <c r="B11" s="208" t="s">
        <v>682</v>
      </c>
      <c r="C11" s="168"/>
      <c r="D11" s="168"/>
      <c r="E11" s="168"/>
      <c r="F11" s="168"/>
      <c r="G11" s="259">
        <f aca="true" t="shared" si="0" ref="G11:G16">SUM(C11:F11)</f>
        <v>0</v>
      </c>
    </row>
    <row r="12" spans="1:7" ht="24" customHeight="1">
      <c r="A12" s="258" t="s">
        <v>479</v>
      </c>
      <c r="B12" s="208" t="s">
        <v>683</v>
      </c>
      <c r="C12" s="168"/>
      <c r="D12" s="168"/>
      <c r="E12" s="168"/>
      <c r="F12" s="168"/>
      <c r="G12" s="259">
        <f t="shared" si="0"/>
        <v>0</v>
      </c>
    </row>
    <row r="13" spans="1:7" ht="24" customHeight="1">
      <c r="A13" s="258" t="s">
        <v>480</v>
      </c>
      <c r="B13" s="208" t="s">
        <v>684</v>
      </c>
      <c r="C13" s="168"/>
      <c r="D13" s="168"/>
      <c r="E13" s="168"/>
      <c r="F13" s="168"/>
      <c r="G13" s="259">
        <f t="shared" si="0"/>
        <v>0</v>
      </c>
    </row>
    <row r="14" spans="1:7" ht="24" customHeight="1">
      <c r="A14" s="258" t="s">
        <v>481</v>
      </c>
      <c r="B14" s="208" t="s">
        <v>685</v>
      </c>
      <c r="C14" s="168"/>
      <c r="D14" s="168"/>
      <c r="E14" s="168"/>
      <c r="F14" s="168"/>
      <c r="G14" s="259">
        <f t="shared" si="0"/>
        <v>0</v>
      </c>
    </row>
    <row r="15" spans="1:7" ht="24" customHeight="1" thickBot="1">
      <c r="A15" s="260" t="s">
        <v>482</v>
      </c>
      <c r="B15" s="261" t="s">
        <v>686</v>
      </c>
      <c r="C15" s="169"/>
      <c r="D15" s="169"/>
      <c r="E15" s="169"/>
      <c r="F15" s="169"/>
      <c r="G15" s="262">
        <f t="shared" si="0"/>
        <v>0</v>
      </c>
    </row>
    <row r="16" spans="1:7" s="170" customFormat="1" ht="24" customHeight="1" thickBot="1">
      <c r="A16" s="263" t="s">
        <v>483</v>
      </c>
      <c r="B16" s="264" t="s">
        <v>510</v>
      </c>
      <c r="C16" s="265">
        <f>SUM(C10:C15)</f>
        <v>0</v>
      </c>
      <c r="D16" s="265">
        <f>SUM(D10:D15)</f>
        <v>0</v>
      </c>
      <c r="E16" s="265">
        <f>SUM(E10:E15)</f>
        <v>0</v>
      </c>
      <c r="F16" s="265">
        <f>SUM(F10:F15)</f>
        <v>0</v>
      </c>
      <c r="G16" s="266">
        <f t="shared" si="0"/>
        <v>0</v>
      </c>
    </row>
    <row r="17" spans="1:7" s="165" customFormat="1" ht="12.75">
      <c r="A17" s="213"/>
      <c r="B17" s="213"/>
      <c r="C17" s="213"/>
      <c r="D17" s="213"/>
      <c r="E17" s="213"/>
      <c r="F17" s="213"/>
      <c r="G17" s="213"/>
    </row>
    <row r="18" spans="1:7" s="165" customFormat="1" ht="12.75">
      <c r="A18" s="213"/>
      <c r="B18" s="213"/>
      <c r="C18" s="213"/>
      <c r="D18" s="213"/>
      <c r="E18" s="213"/>
      <c r="F18" s="213"/>
      <c r="G18" s="213"/>
    </row>
    <row r="19" spans="1:7" s="165" customFormat="1" ht="12.75">
      <c r="A19" s="213"/>
      <c r="B19" s="213"/>
      <c r="C19" s="213"/>
      <c r="D19" s="213"/>
      <c r="E19" s="213"/>
      <c r="F19" s="213"/>
      <c r="G19" s="213"/>
    </row>
    <row r="20" spans="1:7" s="165" customFormat="1" ht="15.75">
      <c r="A20" s="164" t="s">
        <v>210</v>
      </c>
      <c r="B20" s="213"/>
      <c r="C20" s="213"/>
      <c r="D20" s="213"/>
      <c r="E20" s="213"/>
      <c r="F20" s="213"/>
      <c r="G20" s="213"/>
    </row>
    <row r="21" spans="1:7" s="165" customFormat="1" ht="12.75">
      <c r="A21" s="213"/>
      <c r="B21" s="213"/>
      <c r="C21" s="213"/>
      <c r="D21" s="213"/>
      <c r="E21" s="213"/>
      <c r="F21" s="213"/>
      <c r="G21" s="213"/>
    </row>
    <row r="22" spans="1:7" ht="12.75">
      <c r="A22" s="213"/>
      <c r="B22" s="213"/>
      <c r="C22" s="213"/>
      <c r="D22" s="213"/>
      <c r="E22" s="213"/>
      <c r="F22" s="213"/>
      <c r="G22" s="213"/>
    </row>
    <row r="23" spans="1:7" ht="12.75">
      <c r="A23" s="213"/>
      <c r="B23" s="213"/>
      <c r="C23" s="165"/>
      <c r="D23" s="165"/>
      <c r="E23" s="165"/>
      <c r="F23" s="165"/>
      <c r="G23" s="213"/>
    </row>
    <row r="24" spans="1:7" ht="13.5">
      <c r="A24" s="213"/>
      <c r="B24" s="213"/>
      <c r="C24" s="267"/>
      <c r="D24" s="268" t="s">
        <v>687</v>
      </c>
      <c r="E24" s="268"/>
      <c r="F24" s="267"/>
      <c r="G24" s="213"/>
    </row>
    <row r="25" spans="3:6" ht="13.5">
      <c r="C25" s="171"/>
      <c r="D25" s="172"/>
      <c r="E25" s="172"/>
      <c r="F25" s="171"/>
    </row>
    <row r="26" spans="3:6" ht="13.5">
      <c r="C26" s="171"/>
      <c r="D26" s="172"/>
      <c r="E26" s="172"/>
      <c r="F26" s="171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1/2016. (I.26.)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6"/>
  <sheetViews>
    <sheetView view="pageLayout" zoomScaleNormal="120" zoomScaleSheetLayoutView="130" workbookViewId="0" topLeftCell="A1">
      <selection activeCell="E106" sqref="E106"/>
    </sheetView>
  </sheetViews>
  <sheetFormatPr defaultColWidth="9.00390625" defaultRowHeight="12.75"/>
  <cols>
    <col min="1" max="1" width="9.00390625" style="384" customWidth="1"/>
    <col min="2" max="2" width="75.875" style="384" customWidth="1"/>
    <col min="3" max="3" width="15.50390625" style="385" customWidth="1"/>
    <col min="4" max="5" width="15.50390625" style="384" customWidth="1"/>
    <col min="6" max="6" width="9.00390625" style="38" customWidth="1"/>
    <col min="7" max="16384" width="9.375" style="38" customWidth="1"/>
  </cols>
  <sheetData>
    <row r="1" spans="1:5" ht="15.75" customHeight="1">
      <c r="A1" s="1099" t="s">
        <v>474</v>
      </c>
      <c r="B1" s="1099"/>
      <c r="C1" s="1099"/>
      <c r="D1" s="1099"/>
      <c r="E1" s="1099"/>
    </row>
    <row r="2" spans="1:5" ht="15.75" customHeight="1" thickBot="1">
      <c r="A2" s="1134"/>
      <c r="B2" s="1134"/>
      <c r="D2" s="471"/>
      <c r="E2" s="472" t="s">
        <v>694</v>
      </c>
    </row>
    <row r="3" spans="1:5" ht="37.5" customHeight="1" thickBot="1">
      <c r="A3" s="473" t="s">
        <v>532</v>
      </c>
      <c r="B3" s="474" t="s">
        <v>476</v>
      </c>
      <c r="C3" s="474" t="s">
        <v>380</v>
      </c>
      <c r="D3" s="475" t="s">
        <v>381</v>
      </c>
      <c r="E3" s="476" t="s">
        <v>382</v>
      </c>
    </row>
    <row r="4" spans="1:5" s="40" customFormat="1" ht="12" customHeight="1" thickBot="1">
      <c r="A4" s="473">
        <v>1</v>
      </c>
      <c r="B4" s="474">
        <v>2</v>
      </c>
      <c r="C4" s="474">
        <v>3</v>
      </c>
      <c r="D4" s="474">
        <v>4</v>
      </c>
      <c r="E4" s="476">
        <v>5</v>
      </c>
    </row>
    <row r="5" spans="1:5" s="1" customFormat="1" ht="15" customHeight="1" thickBot="1">
      <c r="A5" s="477" t="s">
        <v>477</v>
      </c>
      <c r="B5" s="478" t="s">
        <v>723</v>
      </c>
      <c r="C5" s="479">
        <f>+C6+C7+C8+C15+C9+C10+C11</f>
        <v>341590</v>
      </c>
      <c r="D5" s="479">
        <v>361722</v>
      </c>
      <c r="E5" s="480">
        <v>388467</v>
      </c>
    </row>
    <row r="6" spans="1:5" s="1" customFormat="1" ht="15.75" customHeight="1">
      <c r="A6" s="481" t="s">
        <v>562</v>
      </c>
      <c r="B6" s="482" t="s">
        <v>724</v>
      </c>
      <c r="C6" s="483">
        <v>135462</v>
      </c>
      <c r="D6" s="483">
        <v>128864</v>
      </c>
      <c r="E6" s="484">
        <v>129128</v>
      </c>
    </row>
    <row r="7" spans="1:5" s="1" customFormat="1" ht="15" customHeight="1">
      <c r="A7" s="485" t="s">
        <v>563</v>
      </c>
      <c r="B7" s="486" t="s">
        <v>725</v>
      </c>
      <c r="C7" s="487">
        <v>90315</v>
      </c>
      <c r="D7" s="487">
        <v>99643</v>
      </c>
      <c r="E7" s="488">
        <v>114811</v>
      </c>
    </row>
    <row r="8" spans="1:5" s="1" customFormat="1" ht="15" customHeight="1">
      <c r="A8" s="485" t="s">
        <v>564</v>
      </c>
      <c r="B8" s="486" t="s">
        <v>726</v>
      </c>
      <c r="C8" s="487">
        <v>92006</v>
      </c>
      <c r="D8" s="487">
        <v>110208</v>
      </c>
      <c r="E8" s="488">
        <v>138262</v>
      </c>
    </row>
    <row r="9" spans="1:5" s="1" customFormat="1" ht="15" customHeight="1">
      <c r="A9" s="485" t="s">
        <v>565</v>
      </c>
      <c r="B9" s="486" t="s">
        <v>727</v>
      </c>
      <c r="C9" s="487">
        <v>6278</v>
      </c>
      <c r="D9" s="487">
        <v>6299</v>
      </c>
      <c r="E9" s="488">
        <v>6266</v>
      </c>
    </row>
    <row r="10" spans="1:5" s="1" customFormat="1" ht="13.5" customHeight="1">
      <c r="A10" s="485" t="s">
        <v>608</v>
      </c>
      <c r="B10" s="486" t="s">
        <v>728</v>
      </c>
      <c r="C10" s="489">
        <v>5813</v>
      </c>
      <c r="D10" s="489"/>
      <c r="E10" s="488"/>
    </row>
    <row r="11" spans="1:5" s="1" customFormat="1" ht="13.5" customHeight="1">
      <c r="A11" s="490" t="s">
        <v>566</v>
      </c>
      <c r="B11" s="491" t="s">
        <v>729</v>
      </c>
      <c r="C11" s="492">
        <v>11716</v>
      </c>
      <c r="D11" s="492"/>
      <c r="E11" s="488"/>
    </row>
    <row r="12" spans="1:5" s="1" customFormat="1" ht="15" customHeight="1">
      <c r="A12" s="485" t="s">
        <v>567</v>
      </c>
      <c r="B12" s="486" t="s">
        <v>349</v>
      </c>
      <c r="C12" s="487"/>
      <c r="D12" s="487">
        <v>1957</v>
      </c>
      <c r="E12" s="488"/>
    </row>
    <row r="13" spans="1:5" s="1" customFormat="1" ht="15" customHeight="1">
      <c r="A13" s="485" t="s">
        <v>577</v>
      </c>
      <c r="B13" s="486" t="s">
        <v>350</v>
      </c>
      <c r="C13" s="487"/>
      <c r="D13" s="487">
        <v>7228</v>
      </c>
      <c r="E13" s="488"/>
    </row>
    <row r="14" spans="1:5" s="1" customFormat="1" ht="15" customHeight="1">
      <c r="A14" s="485" t="s">
        <v>578</v>
      </c>
      <c r="B14" s="486" t="s">
        <v>351</v>
      </c>
      <c r="C14" s="487"/>
      <c r="D14" s="487">
        <v>7275</v>
      </c>
      <c r="E14" s="488"/>
    </row>
    <row r="15" spans="1:5" s="1" customFormat="1" ht="15" customHeight="1" thickBot="1">
      <c r="A15" s="485" t="s">
        <v>579</v>
      </c>
      <c r="B15" s="486" t="s">
        <v>352</v>
      </c>
      <c r="C15" s="487"/>
      <c r="D15" s="487">
        <v>248</v>
      </c>
      <c r="E15" s="488"/>
    </row>
    <row r="16" spans="1:5" s="1" customFormat="1" ht="14.25" customHeight="1" thickBot="1">
      <c r="A16" s="477" t="s">
        <v>478</v>
      </c>
      <c r="B16" s="493" t="s">
        <v>730</v>
      </c>
      <c r="C16" s="479">
        <v>36241</v>
      </c>
      <c r="D16" s="479">
        <v>24185</v>
      </c>
      <c r="E16" s="480">
        <v>9120</v>
      </c>
    </row>
    <row r="17" spans="1:5" s="1" customFormat="1" ht="15" customHeight="1">
      <c r="A17" s="481" t="s">
        <v>568</v>
      </c>
      <c r="B17" s="486" t="s">
        <v>266</v>
      </c>
      <c r="C17" s="483"/>
      <c r="D17" s="483"/>
      <c r="E17" s="484"/>
    </row>
    <row r="18" spans="1:5" s="1" customFormat="1" ht="13.5" customHeight="1">
      <c r="A18" s="485" t="s">
        <v>569</v>
      </c>
      <c r="B18" s="486" t="s">
        <v>267</v>
      </c>
      <c r="C18" s="487">
        <v>4494</v>
      </c>
      <c r="D18" s="487"/>
      <c r="E18" s="488"/>
    </row>
    <row r="19" spans="1:5" s="1" customFormat="1" ht="15" customHeight="1">
      <c r="A19" s="485" t="s">
        <v>570</v>
      </c>
      <c r="B19" s="486" t="s">
        <v>262</v>
      </c>
      <c r="C19" s="487">
        <v>9400</v>
      </c>
      <c r="D19" s="487">
        <v>8400</v>
      </c>
      <c r="E19" s="488"/>
    </row>
    <row r="20" spans="1:5" s="1" customFormat="1" ht="15" customHeight="1">
      <c r="A20" s="485" t="s">
        <v>571</v>
      </c>
      <c r="B20" s="486" t="s">
        <v>263</v>
      </c>
      <c r="C20" s="487">
        <v>21827</v>
      </c>
      <c r="D20" s="487"/>
      <c r="E20" s="488">
        <v>9120</v>
      </c>
    </row>
    <row r="21" spans="1:5" s="1" customFormat="1" ht="13.5" customHeight="1">
      <c r="A21" s="485" t="s">
        <v>572</v>
      </c>
      <c r="B21" s="486" t="s">
        <v>264</v>
      </c>
      <c r="C21" s="487"/>
      <c r="D21" s="487">
        <v>3917</v>
      </c>
      <c r="E21" s="488"/>
    </row>
    <row r="22" spans="1:5" s="1" customFormat="1" ht="13.5" customHeight="1">
      <c r="A22" s="485" t="s">
        <v>353</v>
      </c>
      <c r="B22" s="486" t="s">
        <v>354</v>
      </c>
      <c r="C22" s="494"/>
      <c r="D22" s="494">
        <v>3917</v>
      </c>
      <c r="E22" s="495"/>
    </row>
    <row r="23" spans="1:5" s="1" customFormat="1" ht="13.5" customHeight="1">
      <c r="A23" s="485" t="s">
        <v>581</v>
      </c>
      <c r="B23" s="486" t="s">
        <v>268</v>
      </c>
      <c r="C23" s="494"/>
      <c r="D23" s="494">
        <v>10514</v>
      </c>
      <c r="E23" s="495"/>
    </row>
    <row r="24" spans="1:5" s="1" customFormat="1" ht="13.5" customHeight="1">
      <c r="A24" s="485" t="s">
        <v>583</v>
      </c>
      <c r="B24" s="486" t="s">
        <v>269</v>
      </c>
      <c r="C24" s="494"/>
      <c r="D24" s="494"/>
      <c r="E24" s="495"/>
    </row>
    <row r="25" spans="1:5" s="1" customFormat="1" ht="15" customHeight="1">
      <c r="A25" s="485" t="s">
        <v>648</v>
      </c>
      <c r="B25" s="486" t="s">
        <v>355</v>
      </c>
      <c r="C25" s="494"/>
      <c r="D25" s="494">
        <v>1354</v>
      </c>
      <c r="E25" s="495"/>
    </row>
    <row r="26" spans="1:5" s="1" customFormat="1" ht="15" customHeight="1">
      <c r="A26" s="485" t="s">
        <v>649</v>
      </c>
      <c r="B26" s="486" t="s">
        <v>270</v>
      </c>
      <c r="C26" s="494">
        <v>400</v>
      </c>
      <c r="D26" s="494"/>
      <c r="E26" s="495"/>
    </row>
    <row r="27" spans="1:5" s="1" customFormat="1" ht="15" customHeight="1" thickBot="1">
      <c r="A27" s="485" t="s">
        <v>650</v>
      </c>
      <c r="B27" s="486" t="s">
        <v>271</v>
      </c>
      <c r="C27" s="494">
        <v>120</v>
      </c>
      <c r="D27" s="494"/>
      <c r="E27" s="495"/>
    </row>
    <row r="28" spans="1:5" s="1" customFormat="1" ht="13.5" customHeight="1" thickBot="1">
      <c r="A28" s="477" t="s">
        <v>479</v>
      </c>
      <c r="B28" s="478" t="s">
        <v>735</v>
      </c>
      <c r="C28" s="479">
        <v>185478</v>
      </c>
      <c r="D28" s="479">
        <v>264215</v>
      </c>
      <c r="E28" s="480">
        <v>33407</v>
      </c>
    </row>
    <row r="29" spans="1:5" s="1" customFormat="1" ht="13.5" customHeight="1">
      <c r="A29" s="481" t="s">
        <v>551</v>
      </c>
      <c r="B29" s="482" t="s">
        <v>456</v>
      </c>
      <c r="C29" s="483">
        <v>4274</v>
      </c>
      <c r="D29" s="483"/>
      <c r="E29" s="484"/>
    </row>
    <row r="30" spans="1:5" s="1" customFormat="1" ht="13.5" customHeight="1">
      <c r="A30" s="485" t="s">
        <v>552</v>
      </c>
      <c r="B30" s="482" t="s">
        <v>272</v>
      </c>
      <c r="C30" s="487">
        <v>181000</v>
      </c>
      <c r="D30" s="487"/>
      <c r="E30" s="488"/>
    </row>
    <row r="31" spans="1:5" s="1" customFormat="1" ht="15.75" customHeight="1">
      <c r="A31" s="485" t="s">
        <v>553</v>
      </c>
      <c r="B31" s="482" t="s">
        <v>273</v>
      </c>
      <c r="C31" s="487">
        <v>204</v>
      </c>
      <c r="D31" s="487"/>
      <c r="E31" s="488"/>
    </row>
    <row r="32" spans="1:5" s="1" customFormat="1" ht="15" customHeight="1">
      <c r="A32" s="485" t="s">
        <v>554</v>
      </c>
      <c r="B32" s="486" t="s">
        <v>253</v>
      </c>
      <c r="C32" s="487"/>
      <c r="D32" s="487">
        <v>11594</v>
      </c>
      <c r="E32" s="488">
        <v>33407</v>
      </c>
    </row>
    <row r="33" spans="1:5" s="1" customFormat="1" ht="15" customHeight="1">
      <c r="A33" s="485" t="s">
        <v>357</v>
      </c>
      <c r="B33" s="486" t="s">
        <v>356</v>
      </c>
      <c r="C33" s="487"/>
      <c r="D33" s="487">
        <v>160582</v>
      </c>
      <c r="E33" s="488"/>
    </row>
    <row r="34" spans="1:5" s="1" customFormat="1" ht="15" customHeight="1">
      <c r="A34" s="485" t="s">
        <v>358</v>
      </c>
      <c r="B34" s="486" t="s">
        <v>739</v>
      </c>
      <c r="C34" s="487"/>
      <c r="D34" s="487">
        <v>160582</v>
      </c>
      <c r="E34" s="488"/>
    </row>
    <row r="35" spans="1:5" s="1" customFormat="1" ht="13.5" customHeight="1">
      <c r="A35" s="485" t="s">
        <v>359</v>
      </c>
      <c r="B35" s="486" t="s">
        <v>252</v>
      </c>
      <c r="C35" s="487"/>
      <c r="D35" s="487">
        <v>92039</v>
      </c>
      <c r="E35" s="488"/>
    </row>
    <row r="36" spans="1:5" s="1" customFormat="1" ht="13.5" customHeight="1" thickBot="1">
      <c r="A36" s="490" t="s">
        <v>361</v>
      </c>
      <c r="B36" s="491" t="s">
        <v>360</v>
      </c>
      <c r="C36" s="494"/>
      <c r="D36" s="494">
        <v>92039</v>
      </c>
      <c r="E36" s="495"/>
    </row>
    <row r="37" spans="1:5" s="1" customFormat="1" ht="12" customHeight="1" thickBot="1">
      <c r="A37" s="477" t="s">
        <v>633</v>
      </c>
      <c r="B37" s="478" t="s">
        <v>740</v>
      </c>
      <c r="C37" s="496">
        <v>133072</v>
      </c>
      <c r="D37" s="496">
        <v>114350</v>
      </c>
      <c r="E37" s="497">
        <v>114350</v>
      </c>
    </row>
    <row r="38" spans="1:5" s="1" customFormat="1" ht="14.25" customHeight="1">
      <c r="A38" s="481" t="s">
        <v>741</v>
      </c>
      <c r="B38" s="482" t="s">
        <v>747</v>
      </c>
      <c r="C38" s="498">
        <v>113919</v>
      </c>
      <c r="D38" s="498">
        <v>95800</v>
      </c>
      <c r="E38" s="499">
        <v>95800</v>
      </c>
    </row>
    <row r="39" spans="1:5" s="1" customFormat="1" ht="13.5" customHeight="1">
      <c r="A39" s="485" t="s">
        <v>742</v>
      </c>
      <c r="B39" s="486" t="s">
        <v>748</v>
      </c>
      <c r="C39" s="487">
        <v>5914</v>
      </c>
      <c r="D39" s="487">
        <v>5800</v>
      </c>
      <c r="E39" s="488">
        <v>5800</v>
      </c>
    </row>
    <row r="40" spans="1:5" s="1" customFormat="1" ht="13.5" customHeight="1">
      <c r="A40" s="485" t="s">
        <v>743</v>
      </c>
      <c r="B40" s="486" t="s">
        <v>749</v>
      </c>
      <c r="C40" s="487">
        <v>108005</v>
      </c>
      <c r="D40" s="487">
        <v>90000</v>
      </c>
      <c r="E40" s="488">
        <v>90000</v>
      </c>
    </row>
    <row r="41" spans="1:5" s="1" customFormat="1" ht="13.5" customHeight="1">
      <c r="A41" s="485" t="s">
        <v>744</v>
      </c>
      <c r="B41" s="486" t="s">
        <v>750</v>
      </c>
      <c r="C41" s="487">
        <v>16558</v>
      </c>
      <c r="D41" s="487">
        <v>16000</v>
      </c>
      <c r="E41" s="488">
        <v>16000</v>
      </c>
    </row>
    <row r="42" spans="1:5" s="1" customFormat="1" ht="15" customHeight="1">
      <c r="A42" s="485" t="s">
        <v>745</v>
      </c>
      <c r="B42" s="486" t="s">
        <v>751</v>
      </c>
      <c r="C42" s="487">
        <v>267</v>
      </c>
      <c r="D42" s="487">
        <v>205</v>
      </c>
      <c r="E42" s="488">
        <v>250</v>
      </c>
    </row>
    <row r="43" spans="1:5" s="1" customFormat="1" ht="15" customHeight="1">
      <c r="A43" s="490" t="s">
        <v>746</v>
      </c>
      <c r="B43" s="761" t="s">
        <v>221</v>
      </c>
      <c r="C43" s="494">
        <v>1314</v>
      </c>
      <c r="D43" s="494">
        <v>1300</v>
      </c>
      <c r="E43" s="495">
        <v>1300</v>
      </c>
    </row>
    <row r="44" spans="1:5" s="1" customFormat="1" ht="15.75" customHeight="1" thickBot="1">
      <c r="A44" s="490" t="s">
        <v>219</v>
      </c>
      <c r="B44" s="491" t="s">
        <v>752</v>
      </c>
      <c r="C44" s="494">
        <v>1015</v>
      </c>
      <c r="D44" s="494">
        <v>1000</v>
      </c>
      <c r="E44" s="495">
        <v>1000</v>
      </c>
    </row>
    <row r="45" spans="1:5" s="1" customFormat="1" ht="14.25" customHeight="1" thickBot="1">
      <c r="A45" s="477" t="s">
        <v>481</v>
      </c>
      <c r="B45" s="478" t="s">
        <v>753</v>
      </c>
      <c r="C45" s="479">
        <v>127137</v>
      </c>
      <c r="D45" s="479">
        <v>117175</v>
      </c>
      <c r="E45" s="480">
        <v>105322</v>
      </c>
    </row>
    <row r="46" spans="1:5" s="1" customFormat="1" ht="15" customHeight="1">
      <c r="A46" s="481" t="s">
        <v>555</v>
      </c>
      <c r="B46" s="482" t="s">
        <v>756</v>
      </c>
      <c r="C46" s="483"/>
      <c r="D46" s="483"/>
      <c r="E46" s="484"/>
    </row>
    <row r="47" spans="1:5" s="1" customFormat="1" ht="13.5" customHeight="1">
      <c r="A47" s="485" t="s">
        <v>556</v>
      </c>
      <c r="B47" s="486" t="s">
        <v>757</v>
      </c>
      <c r="C47" s="487">
        <v>9223</v>
      </c>
      <c r="D47" s="487">
        <v>18300</v>
      </c>
      <c r="E47" s="488">
        <v>10200</v>
      </c>
    </row>
    <row r="48" spans="1:5" s="1" customFormat="1" ht="13.5" customHeight="1">
      <c r="A48" s="485" t="s">
        <v>557</v>
      </c>
      <c r="B48" s="486" t="s">
        <v>758</v>
      </c>
      <c r="C48" s="487">
        <v>15</v>
      </c>
      <c r="D48" s="487">
        <v>320</v>
      </c>
      <c r="E48" s="488">
        <v>300</v>
      </c>
    </row>
    <row r="49" spans="1:5" s="1" customFormat="1" ht="13.5" customHeight="1">
      <c r="A49" s="485" t="s">
        <v>635</v>
      </c>
      <c r="B49" s="486" t="s">
        <v>759</v>
      </c>
      <c r="C49" s="487">
        <v>11189</v>
      </c>
      <c r="D49" s="487"/>
      <c r="E49" s="488"/>
    </row>
    <row r="50" spans="1:5" s="1" customFormat="1" ht="13.5" customHeight="1">
      <c r="A50" s="485" t="s">
        <v>636</v>
      </c>
      <c r="B50" s="486" t="s">
        <v>760</v>
      </c>
      <c r="C50" s="487">
        <v>80934</v>
      </c>
      <c r="D50" s="487">
        <v>88666</v>
      </c>
      <c r="E50" s="488">
        <v>83277</v>
      </c>
    </row>
    <row r="51" spans="1:5" s="1" customFormat="1" ht="13.5" customHeight="1">
      <c r="A51" s="485" t="s">
        <v>637</v>
      </c>
      <c r="B51" s="486" t="s">
        <v>761</v>
      </c>
      <c r="C51" s="487">
        <v>5086</v>
      </c>
      <c r="D51" s="487">
        <v>4038</v>
      </c>
      <c r="E51" s="488">
        <v>3045</v>
      </c>
    </row>
    <row r="52" spans="1:5" s="1" customFormat="1" ht="13.5" customHeight="1">
      <c r="A52" s="485" t="s">
        <v>638</v>
      </c>
      <c r="B52" s="486" t="s">
        <v>762</v>
      </c>
      <c r="C52" s="487">
        <v>581</v>
      </c>
      <c r="D52" s="487">
        <v>1351</v>
      </c>
      <c r="E52" s="488"/>
    </row>
    <row r="53" spans="1:5" s="1" customFormat="1" ht="15" customHeight="1">
      <c r="A53" s="485" t="s">
        <v>639</v>
      </c>
      <c r="B53" s="486" t="s">
        <v>763</v>
      </c>
      <c r="C53" s="487">
        <v>2043</v>
      </c>
      <c r="D53" s="487">
        <v>1500</v>
      </c>
      <c r="E53" s="488">
        <v>1500</v>
      </c>
    </row>
    <row r="54" spans="1:5" s="1" customFormat="1" ht="13.5" customHeight="1">
      <c r="A54" s="485" t="s">
        <v>754</v>
      </c>
      <c r="B54" s="486" t="s">
        <v>764</v>
      </c>
      <c r="C54" s="500">
        <v>3228</v>
      </c>
      <c r="D54" s="500"/>
      <c r="E54" s="501"/>
    </row>
    <row r="55" spans="1:5" s="1" customFormat="1" ht="14.25" customHeight="1">
      <c r="A55" s="490" t="s">
        <v>755</v>
      </c>
      <c r="B55" s="491" t="s">
        <v>765</v>
      </c>
      <c r="C55" s="502">
        <v>4787</v>
      </c>
      <c r="D55" s="502">
        <v>3000</v>
      </c>
      <c r="E55" s="503">
        <v>7000</v>
      </c>
    </row>
    <row r="56" spans="1:5" s="1" customFormat="1" ht="14.25" customHeight="1" thickBot="1">
      <c r="A56" s="490" t="s">
        <v>336</v>
      </c>
      <c r="B56" s="491" t="s">
        <v>337</v>
      </c>
      <c r="C56" s="502">
        <v>10051</v>
      </c>
      <c r="D56" s="502"/>
      <c r="E56" s="503"/>
    </row>
    <row r="57" spans="1:5" s="1" customFormat="1" ht="12" customHeight="1" thickBot="1">
      <c r="A57" s="477" t="s">
        <v>482</v>
      </c>
      <c r="B57" s="478" t="s">
        <v>766</v>
      </c>
      <c r="C57" s="479">
        <f>SUM(C58:C62)</f>
        <v>8133</v>
      </c>
      <c r="D57" s="479">
        <v>3643</v>
      </c>
      <c r="E57" s="480">
        <f>SUM(E58:E62)</f>
        <v>0</v>
      </c>
    </row>
    <row r="58" spans="1:5" s="1" customFormat="1" ht="18" customHeight="1">
      <c r="A58" s="481" t="s">
        <v>558</v>
      </c>
      <c r="B58" s="482" t="s">
        <v>770</v>
      </c>
      <c r="C58" s="504"/>
      <c r="D58" s="504"/>
      <c r="E58" s="505"/>
    </row>
    <row r="59" spans="1:5" s="1" customFormat="1" ht="15.75" customHeight="1">
      <c r="A59" s="485" t="s">
        <v>559</v>
      </c>
      <c r="B59" s="486" t="s">
        <v>771</v>
      </c>
      <c r="C59" s="500">
        <v>8133</v>
      </c>
      <c r="D59" s="500">
        <v>3643</v>
      </c>
      <c r="E59" s="501"/>
    </row>
    <row r="60" spans="1:5" s="1" customFormat="1" ht="17.25" customHeight="1">
      <c r="A60" s="485" t="s">
        <v>767</v>
      </c>
      <c r="B60" s="486" t="s">
        <v>772</v>
      </c>
      <c r="C60" s="500"/>
      <c r="D60" s="500"/>
      <c r="E60" s="501"/>
    </row>
    <row r="61" spans="1:5" s="1" customFormat="1" ht="15" customHeight="1">
      <c r="A61" s="485" t="s">
        <v>768</v>
      </c>
      <c r="B61" s="486" t="s">
        <v>100</v>
      </c>
      <c r="C61" s="500"/>
      <c r="D61" s="500"/>
      <c r="E61" s="501"/>
    </row>
    <row r="62" spans="1:5" s="1" customFormat="1" ht="16.5" customHeight="1" thickBot="1">
      <c r="A62" s="490" t="s">
        <v>769</v>
      </c>
      <c r="B62" s="491" t="s">
        <v>774</v>
      </c>
      <c r="C62" s="502"/>
      <c r="D62" s="502"/>
      <c r="E62" s="503"/>
    </row>
    <row r="63" spans="1:5" s="1" customFormat="1" ht="15" customHeight="1" thickBot="1">
      <c r="A63" s="477" t="s">
        <v>640</v>
      </c>
      <c r="B63" s="478" t="s">
        <v>775</v>
      </c>
      <c r="C63" s="479">
        <v>2725</v>
      </c>
      <c r="D63" s="479">
        <v>2559</v>
      </c>
      <c r="E63" s="480">
        <f>SUM(E64:E66)</f>
        <v>0</v>
      </c>
    </row>
    <row r="64" spans="1:5" s="1" customFormat="1" ht="15.75" customHeight="1">
      <c r="A64" s="481" t="s">
        <v>560</v>
      </c>
      <c r="B64" s="486" t="s">
        <v>86</v>
      </c>
      <c r="C64" s="483"/>
      <c r="D64" s="483">
        <v>619</v>
      </c>
      <c r="E64" s="484"/>
    </row>
    <row r="65" spans="1:5" s="1" customFormat="1" ht="15" customHeight="1">
      <c r="A65" s="485" t="s">
        <v>561</v>
      </c>
      <c r="B65" s="486" t="s">
        <v>338</v>
      </c>
      <c r="C65" s="487">
        <v>2350</v>
      </c>
      <c r="D65" s="487">
        <v>1458</v>
      </c>
      <c r="E65" s="488"/>
    </row>
    <row r="66" spans="1:5" s="1" customFormat="1" ht="15.75" customHeight="1">
      <c r="A66" s="485" t="s">
        <v>779</v>
      </c>
      <c r="B66" s="486" t="s">
        <v>777</v>
      </c>
      <c r="C66" s="487">
        <v>375</v>
      </c>
      <c r="D66" s="487"/>
      <c r="E66" s="488"/>
    </row>
    <row r="67" spans="1:5" s="1" customFormat="1" ht="15" customHeight="1" thickBot="1">
      <c r="A67" s="490" t="s">
        <v>780</v>
      </c>
      <c r="B67" s="491" t="s">
        <v>778</v>
      </c>
      <c r="C67" s="494"/>
      <c r="D67" s="494">
        <v>482</v>
      </c>
      <c r="E67" s="495"/>
    </row>
    <row r="68" spans="1:5" s="1" customFormat="1" ht="12" customHeight="1" thickBot="1">
      <c r="A68" s="477" t="s">
        <v>484</v>
      </c>
      <c r="B68" s="493" t="s">
        <v>781</v>
      </c>
      <c r="C68" s="479">
        <v>62896</v>
      </c>
      <c r="D68" s="479">
        <v>925</v>
      </c>
      <c r="E68" s="480">
        <f>SUM(E69:E71)</f>
        <v>0</v>
      </c>
    </row>
    <row r="69" spans="1:5" s="1" customFormat="1" ht="12" customHeight="1">
      <c r="A69" s="485" t="s">
        <v>641</v>
      </c>
      <c r="B69" s="486" t="s">
        <v>784</v>
      </c>
      <c r="C69" s="500">
        <v>7000</v>
      </c>
      <c r="D69" s="500"/>
      <c r="E69" s="501"/>
    </row>
    <row r="70" spans="1:5" s="1" customFormat="1" ht="12" customHeight="1">
      <c r="A70" s="485" t="s">
        <v>642</v>
      </c>
      <c r="B70" s="486" t="s">
        <v>87</v>
      </c>
      <c r="C70" s="500">
        <v>1327</v>
      </c>
      <c r="D70" s="500"/>
      <c r="E70" s="501"/>
    </row>
    <row r="71" spans="1:5" s="1" customFormat="1" ht="12" customHeight="1">
      <c r="A71" s="485" t="s">
        <v>695</v>
      </c>
      <c r="B71" s="486" t="s">
        <v>784</v>
      </c>
      <c r="C71" s="500">
        <v>742</v>
      </c>
      <c r="D71" s="500">
        <v>925</v>
      </c>
      <c r="E71" s="501"/>
    </row>
    <row r="72" spans="1:5" s="1" customFormat="1" ht="12" customHeight="1" thickBot="1">
      <c r="A72" s="485" t="s">
        <v>782</v>
      </c>
      <c r="B72" s="491" t="s">
        <v>339</v>
      </c>
      <c r="C72" s="500">
        <v>53827</v>
      </c>
      <c r="D72" s="500"/>
      <c r="E72" s="501"/>
    </row>
    <row r="73" spans="1:5" s="1" customFormat="1" ht="12" customHeight="1" thickBot="1">
      <c r="A73" s="477" t="s">
        <v>485</v>
      </c>
      <c r="B73" s="478" t="s">
        <v>786</v>
      </c>
      <c r="C73" s="496">
        <f>C5+C16+C28+C37+C45+C57+C63+C68</f>
        <v>897272</v>
      </c>
      <c r="D73" s="496">
        <f>+D5+D16+D28+D37+D45+D57+D63+D68</f>
        <v>888774</v>
      </c>
      <c r="E73" s="497">
        <f>+E5+E16+E28+E37+E45+E57+E63+E68</f>
        <v>650666</v>
      </c>
    </row>
    <row r="74" spans="1:5" s="1" customFormat="1" ht="12" customHeight="1" thickBot="1">
      <c r="A74" s="506" t="s">
        <v>787</v>
      </c>
      <c r="B74" s="493" t="s">
        <v>788</v>
      </c>
      <c r="C74" s="479">
        <f>SUM(C75:C77)</f>
        <v>0</v>
      </c>
      <c r="D74" s="479">
        <f>SUM(D75:D77)</f>
        <v>0</v>
      </c>
      <c r="E74" s="480">
        <f>SUM(E75:E77)</f>
        <v>0</v>
      </c>
    </row>
    <row r="75" spans="1:5" s="1" customFormat="1" ht="12.75" customHeight="1">
      <c r="A75" s="485" t="s">
        <v>821</v>
      </c>
      <c r="B75" s="482" t="s">
        <v>789</v>
      </c>
      <c r="C75" s="500"/>
      <c r="D75" s="500"/>
      <c r="E75" s="501"/>
    </row>
    <row r="76" spans="1:5" s="1" customFormat="1" ht="13.5" customHeight="1">
      <c r="A76" s="485" t="s">
        <v>830</v>
      </c>
      <c r="B76" s="486" t="s">
        <v>790</v>
      </c>
      <c r="C76" s="500"/>
      <c r="D76" s="500"/>
      <c r="E76" s="501"/>
    </row>
    <row r="77" spans="1:5" s="1" customFormat="1" ht="12" customHeight="1" thickBot="1">
      <c r="A77" s="485" t="s">
        <v>831</v>
      </c>
      <c r="B77" s="507" t="s">
        <v>94</v>
      </c>
      <c r="C77" s="500"/>
      <c r="D77" s="500"/>
      <c r="E77" s="501"/>
    </row>
    <row r="78" spans="1:5" s="1" customFormat="1" ht="12" customHeight="1" thickBot="1">
      <c r="A78" s="506" t="s">
        <v>792</v>
      </c>
      <c r="B78" s="493" t="s">
        <v>793</v>
      </c>
      <c r="C78" s="479">
        <f>SUM(C79:C82)</f>
        <v>0</v>
      </c>
      <c r="D78" s="479">
        <f>SUM(D79:D82)</f>
        <v>0</v>
      </c>
      <c r="E78" s="480">
        <f>SUM(E79:E82)</f>
        <v>0</v>
      </c>
    </row>
    <row r="79" spans="1:5" s="1" customFormat="1" ht="15.75" customHeight="1">
      <c r="A79" s="485" t="s">
        <v>609</v>
      </c>
      <c r="B79" s="482" t="s">
        <v>794</v>
      </c>
      <c r="C79" s="500"/>
      <c r="D79" s="500"/>
      <c r="E79" s="501"/>
    </row>
    <row r="80" spans="1:5" s="1" customFormat="1" ht="12" customHeight="1">
      <c r="A80" s="485" t="s">
        <v>610</v>
      </c>
      <c r="B80" s="486" t="s">
        <v>795</v>
      </c>
      <c r="C80" s="500"/>
      <c r="D80" s="500"/>
      <c r="E80" s="501"/>
    </row>
    <row r="81" spans="1:5" s="1" customFormat="1" ht="12" customHeight="1">
      <c r="A81" s="485" t="s">
        <v>822</v>
      </c>
      <c r="B81" s="486" t="s">
        <v>796</v>
      </c>
      <c r="C81" s="500"/>
      <c r="D81" s="500"/>
      <c r="E81" s="501"/>
    </row>
    <row r="82" spans="1:7" s="1" customFormat="1" ht="17.25" customHeight="1" thickBot="1">
      <c r="A82" s="485" t="s">
        <v>823</v>
      </c>
      <c r="B82" s="491" t="s">
        <v>797</v>
      </c>
      <c r="C82" s="500"/>
      <c r="D82" s="500"/>
      <c r="E82" s="501"/>
      <c r="G82" s="41"/>
    </row>
    <row r="83" spans="1:5" s="1" customFormat="1" ht="12" customHeight="1" thickBot="1">
      <c r="A83" s="506" t="s">
        <v>798</v>
      </c>
      <c r="B83" s="493" t="s">
        <v>799</v>
      </c>
      <c r="C83" s="479">
        <v>123369</v>
      </c>
      <c r="D83" s="479">
        <v>240792</v>
      </c>
      <c r="E83" s="480">
        <v>100000</v>
      </c>
    </row>
    <row r="84" spans="1:5" s="1" customFormat="1" ht="15.75" customHeight="1">
      <c r="A84" s="485" t="s">
        <v>824</v>
      </c>
      <c r="B84" s="482" t="s">
        <v>800</v>
      </c>
      <c r="C84" s="500">
        <v>123369</v>
      </c>
      <c r="D84" s="500">
        <v>240792</v>
      </c>
      <c r="E84" s="501">
        <v>100000</v>
      </c>
    </row>
    <row r="85" spans="1:5" s="1" customFormat="1" ht="12" customHeight="1" thickBot="1">
      <c r="A85" s="485" t="s">
        <v>825</v>
      </c>
      <c r="B85" s="491" t="s">
        <v>801</v>
      </c>
      <c r="C85" s="500"/>
      <c r="D85" s="500"/>
      <c r="E85" s="501"/>
    </row>
    <row r="86" spans="1:5" s="1" customFormat="1" ht="12" customHeight="1" thickBot="1">
      <c r="A86" s="506" t="s">
        <v>802</v>
      </c>
      <c r="B86" s="493" t="s">
        <v>803</v>
      </c>
      <c r="C86" s="479">
        <v>11921</v>
      </c>
      <c r="D86" s="479">
        <f>SUM(D87:D89)</f>
        <v>0</v>
      </c>
      <c r="E86" s="480">
        <f>SUM(E87:E89)</f>
        <v>0</v>
      </c>
    </row>
    <row r="87" spans="1:5" s="1" customFormat="1" ht="12" customHeight="1">
      <c r="A87" s="485" t="s">
        <v>826</v>
      </c>
      <c r="B87" s="482" t="s">
        <v>804</v>
      </c>
      <c r="C87" s="500">
        <v>11921</v>
      </c>
      <c r="D87" s="500"/>
      <c r="E87" s="501"/>
    </row>
    <row r="88" spans="1:5" s="1" customFormat="1" ht="12" customHeight="1">
      <c r="A88" s="485" t="s">
        <v>827</v>
      </c>
      <c r="B88" s="486" t="s">
        <v>805</v>
      </c>
      <c r="C88" s="500"/>
      <c r="D88" s="500"/>
      <c r="E88" s="501"/>
    </row>
    <row r="89" spans="1:5" s="1" customFormat="1" ht="12" customHeight="1" thickBot="1">
      <c r="A89" s="485" t="s">
        <v>828</v>
      </c>
      <c r="B89" s="491" t="s">
        <v>806</v>
      </c>
      <c r="C89" s="500"/>
      <c r="D89" s="500"/>
      <c r="E89" s="501"/>
    </row>
    <row r="90" spans="1:5" s="1" customFormat="1" ht="12" customHeight="1" thickBot="1">
      <c r="A90" s="506" t="s">
        <v>807</v>
      </c>
      <c r="B90" s="493" t="s">
        <v>829</v>
      </c>
      <c r="C90" s="479">
        <f>SUM(C91:C94)</f>
        <v>0</v>
      </c>
      <c r="D90" s="479">
        <f>SUM(D91:D94)</f>
        <v>0</v>
      </c>
      <c r="E90" s="480">
        <f>SUM(E91:E94)</f>
        <v>0</v>
      </c>
    </row>
    <row r="91" spans="1:5" s="1" customFormat="1" ht="12" customHeight="1">
      <c r="A91" s="508" t="s">
        <v>808</v>
      </c>
      <c r="B91" s="482" t="s">
        <v>809</v>
      </c>
      <c r="C91" s="500"/>
      <c r="D91" s="500"/>
      <c r="E91" s="501"/>
    </row>
    <row r="92" spans="1:5" s="1" customFormat="1" ht="12" customHeight="1">
      <c r="A92" s="509" t="s">
        <v>810</v>
      </c>
      <c r="B92" s="486" t="s">
        <v>811</v>
      </c>
      <c r="C92" s="500"/>
      <c r="D92" s="500"/>
      <c r="E92" s="501"/>
    </row>
    <row r="93" spans="1:5" s="1" customFormat="1" ht="12" customHeight="1">
      <c r="A93" s="509" t="s">
        <v>812</v>
      </c>
      <c r="B93" s="486" t="s">
        <v>813</v>
      </c>
      <c r="C93" s="500"/>
      <c r="D93" s="500"/>
      <c r="E93" s="501"/>
    </row>
    <row r="94" spans="1:5" s="1" customFormat="1" ht="12" customHeight="1" thickBot="1">
      <c r="A94" s="510" t="s">
        <v>814</v>
      </c>
      <c r="B94" s="491" t="s">
        <v>815</v>
      </c>
      <c r="C94" s="500"/>
      <c r="D94" s="500"/>
      <c r="E94" s="501"/>
    </row>
    <row r="95" spans="1:5" s="1" customFormat="1" ht="12" customHeight="1" thickBot="1">
      <c r="A95" s="506" t="s">
        <v>816</v>
      </c>
      <c r="B95" s="493" t="s">
        <v>817</v>
      </c>
      <c r="C95" s="511"/>
      <c r="D95" s="511"/>
      <c r="E95" s="512"/>
    </row>
    <row r="96" spans="1:5" s="1" customFormat="1" ht="12" customHeight="1" thickBot="1">
      <c r="A96" s="506" t="s">
        <v>818</v>
      </c>
      <c r="B96" s="513" t="s">
        <v>819</v>
      </c>
      <c r="C96" s="496">
        <f>+C74+C78+C83+C86+C90+C95</f>
        <v>135290</v>
      </c>
      <c r="D96" s="496">
        <f>+D74+D78+D83+D86+D90+D95</f>
        <v>240792</v>
      </c>
      <c r="E96" s="497">
        <f>+E74+E78+E83+E86+E90+E95</f>
        <v>100000</v>
      </c>
    </row>
    <row r="97" spans="1:5" s="1" customFormat="1" ht="12" customHeight="1" thickBot="1">
      <c r="A97" s="980" t="s">
        <v>493</v>
      </c>
      <c r="B97" s="514" t="s">
        <v>340</v>
      </c>
      <c r="C97" s="496">
        <v>1788</v>
      </c>
      <c r="D97" s="496"/>
      <c r="E97" s="497"/>
    </row>
    <row r="98" spans="1:5" s="1" customFormat="1" ht="12" customHeight="1" thickBot="1">
      <c r="A98" s="980" t="s">
        <v>494</v>
      </c>
      <c r="B98" s="514" t="s">
        <v>341</v>
      </c>
      <c r="C98" s="496">
        <v>-320</v>
      </c>
      <c r="D98" s="496"/>
      <c r="E98" s="497"/>
    </row>
    <row r="99" spans="1:5" s="1" customFormat="1" ht="12" customHeight="1" thickBot="1">
      <c r="A99" s="980" t="s">
        <v>495</v>
      </c>
      <c r="B99" s="514" t="s">
        <v>820</v>
      </c>
      <c r="C99" s="496">
        <f>+C73+C96+C97+C98</f>
        <v>1034030</v>
      </c>
      <c r="D99" s="496">
        <f>+D73+D96</f>
        <v>1129566</v>
      </c>
      <c r="E99" s="497">
        <f>+E73+E96</f>
        <v>750666</v>
      </c>
    </row>
    <row r="100" spans="1:5" s="1" customFormat="1" ht="12" customHeight="1">
      <c r="A100" s="377"/>
      <c r="B100" s="378"/>
      <c r="C100" s="379"/>
      <c r="D100" s="515"/>
      <c r="E100" s="516"/>
    </row>
    <row r="101" spans="1:5" s="1" customFormat="1" ht="12" customHeight="1">
      <c r="A101" s="1099" t="s">
        <v>505</v>
      </c>
      <c r="B101" s="1099"/>
      <c r="C101" s="1099"/>
      <c r="D101" s="1099"/>
      <c r="E101" s="1099"/>
    </row>
    <row r="102" spans="1:5" s="1" customFormat="1" ht="12" customHeight="1" thickBot="1">
      <c r="A102" s="1133"/>
      <c r="B102" s="1133"/>
      <c r="C102" s="385"/>
      <c r="D102" s="471"/>
      <c r="E102" s="472" t="s">
        <v>694</v>
      </c>
    </row>
    <row r="103" spans="1:6" s="1" customFormat="1" ht="34.5" customHeight="1" thickBot="1">
      <c r="A103" s="473" t="s">
        <v>475</v>
      </c>
      <c r="B103" s="474" t="s">
        <v>506</v>
      </c>
      <c r="C103" s="474" t="s">
        <v>380</v>
      </c>
      <c r="D103" s="475" t="s">
        <v>381</v>
      </c>
      <c r="E103" s="476" t="s">
        <v>382</v>
      </c>
      <c r="F103" s="147"/>
    </row>
    <row r="104" spans="1:6" s="1" customFormat="1" ht="12" customHeight="1" thickBot="1">
      <c r="A104" s="473">
        <v>1</v>
      </c>
      <c r="B104" s="474">
        <v>2</v>
      </c>
      <c r="C104" s="474">
        <v>3</v>
      </c>
      <c r="D104" s="474">
        <v>4</v>
      </c>
      <c r="E104" s="517">
        <v>5</v>
      </c>
      <c r="F104" s="147"/>
    </row>
    <row r="105" spans="1:6" s="1" customFormat="1" ht="15" customHeight="1" thickBot="1">
      <c r="A105" s="518" t="s">
        <v>477</v>
      </c>
      <c r="B105" s="519" t="s">
        <v>101</v>
      </c>
      <c r="C105" s="520">
        <f>SUM(C106:C110)</f>
        <v>609974</v>
      </c>
      <c r="D105" s="521">
        <v>641616</v>
      </c>
      <c r="E105" s="522">
        <v>589799</v>
      </c>
      <c r="F105" s="147"/>
    </row>
    <row r="106" spans="1:5" s="1" customFormat="1" ht="12.75" customHeight="1">
      <c r="A106" s="523" t="s">
        <v>562</v>
      </c>
      <c r="B106" s="524" t="s">
        <v>507</v>
      </c>
      <c r="C106" s="525">
        <v>206408</v>
      </c>
      <c r="D106" s="526">
        <v>193016</v>
      </c>
      <c r="E106" s="527">
        <v>181117</v>
      </c>
    </row>
    <row r="107" spans="1:5" ht="16.5" customHeight="1">
      <c r="A107" s="485" t="s">
        <v>563</v>
      </c>
      <c r="B107" s="528" t="s">
        <v>643</v>
      </c>
      <c r="C107" s="529">
        <v>54495</v>
      </c>
      <c r="D107" s="487">
        <v>52409</v>
      </c>
      <c r="E107" s="488">
        <v>50297</v>
      </c>
    </row>
    <row r="108" spans="1:5" ht="15.75">
      <c r="A108" s="485" t="s">
        <v>564</v>
      </c>
      <c r="B108" s="528" t="s">
        <v>600</v>
      </c>
      <c r="C108" s="530">
        <v>215896</v>
      </c>
      <c r="D108" s="494">
        <v>238473</v>
      </c>
      <c r="E108" s="495">
        <v>217425</v>
      </c>
    </row>
    <row r="109" spans="1:5" s="40" customFormat="1" ht="12" customHeight="1">
      <c r="A109" s="485" t="s">
        <v>565</v>
      </c>
      <c r="B109" s="531" t="s">
        <v>644</v>
      </c>
      <c r="C109" s="530">
        <v>12199</v>
      </c>
      <c r="D109" s="494">
        <v>11121</v>
      </c>
      <c r="E109" s="495">
        <v>9611</v>
      </c>
    </row>
    <row r="110" spans="1:5" ht="12" customHeight="1">
      <c r="A110" s="485" t="s">
        <v>576</v>
      </c>
      <c r="B110" s="532" t="s">
        <v>645</v>
      </c>
      <c r="C110" s="530">
        <v>120976</v>
      </c>
      <c r="D110" s="494">
        <v>146597</v>
      </c>
      <c r="E110" s="495">
        <v>131349</v>
      </c>
    </row>
    <row r="111" spans="1:5" ht="12" customHeight="1">
      <c r="A111" s="485" t="s">
        <v>566</v>
      </c>
      <c r="B111" s="528" t="s">
        <v>836</v>
      </c>
      <c r="C111" s="530">
        <v>1744</v>
      </c>
      <c r="D111" s="494"/>
      <c r="E111" s="495"/>
    </row>
    <row r="112" spans="1:5" ht="12" customHeight="1">
      <c r="A112" s="485" t="s">
        <v>567</v>
      </c>
      <c r="B112" s="533" t="s">
        <v>837</v>
      </c>
      <c r="C112" s="530"/>
      <c r="D112" s="494"/>
      <c r="E112" s="495"/>
    </row>
    <row r="113" spans="1:5" ht="12" customHeight="1">
      <c r="A113" s="485" t="s">
        <v>577</v>
      </c>
      <c r="B113" s="534" t="s">
        <v>838</v>
      </c>
      <c r="C113" s="530"/>
      <c r="D113" s="494"/>
      <c r="E113" s="495"/>
    </row>
    <row r="114" spans="1:5" ht="12" customHeight="1">
      <c r="A114" s="485" t="s">
        <v>578</v>
      </c>
      <c r="B114" s="534" t="s">
        <v>839</v>
      </c>
      <c r="C114" s="530"/>
      <c r="D114" s="494"/>
      <c r="E114" s="495"/>
    </row>
    <row r="115" spans="1:5" ht="12" customHeight="1">
      <c r="A115" s="485" t="s">
        <v>579</v>
      </c>
      <c r="B115" s="533" t="s">
        <v>333</v>
      </c>
      <c r="C115" s="530">
        <v>114520</v>
      </c>
      <c r="D115" s="494">
        <v>131680</v>
      </c>
      <c r="E115" s="495">
        <v>126149</v>
      </c>
    </row>
    <row r="116" spans="1:5" ht="12" customHeight="1">
      <c r="A116" s="485" t="s">
        <v>580</v>
      </c>
      <c r="B116" s="533" t="s">
        <v>840</v>
      </c>
      <c r="C116" s="530">
        <v>1200</v>
      </c>
      <c r="D116" s="494"/>
      <c r="E116" s="495">
        <v>2000</v>
      </c>
    </row>
    <row r="117" spans="1:5" ht="12" customHeight="1">
      <c r="A117" s="485" t="s">
        <v>582</v>
      </c>
      <c r="B117" s="534" t="s">
        <v>842</v>
      </c>
      <c r="C117" s="530"/>
      <c r="D117" s="494"/>
      <c r="E117" s="495"/>
    </row>
    <row r="118" spans="1:5" ht="12" customHeight="1">
      <c r="A118" s="535" t="s">
        <v>646</v>
      </c>
      <c r="B118" s="533" t="s">
        <v>362</v>
      </c>
      <c r="C118" s="530"/>
      <c r="D118" s="494">
        <v>2000</v>
      </c>
      <c r="E118" s="495"/>
    </row>
    <row r="119" spans="1:5" ht="12" customHeight="1">
      <c r="A119" s="485" t="s">
        <v>833</v>
      </c>
      <c r="B119" s="533" t="s">
        <v>334</v>
      </c>
      <c r="C119" s="530"/>
      <c r="D119" s="494">
        <v>9717</v>
      </c>
      <c r="E119" s="495"/>
    </row>
    <row r="120" spans="1:5" ht="12" customHeight="1" thickBot="1">
      <c r="A120" s="536" t="s">
        <v>834</v>
      </c>
      <c r="B120" s="533" t="s">
        <v>335</v>
      </c>
      <c r="C120" s="537">
        <v>3512</v>
      </c>
      <c r="D120" s="538">
        <v>3200</v>
      </c>
      <c r="E120" s="539">
        <v>3200</v>
      </c>
    </row>
    <row r="121" spans="1:5" ht="12" customHeight="1" thickBot="1">
      <c r="A121" s="477" t="s">
        <v>478</v>
      </c>
      <c r="B121" s="540" t="s">
        <v>102</v>
      </c>
      <c r="C121" s="541">
        <f>+C122+C124+C126</f>
        <v>181797</v>
      </c>
      <c r="D121" s="479">
        <v>375368</v>
      </c>
      <c r="E121" s="480">
        <v>100000</v>
      </c>
    </row>
    <row r="122" spans="1:5" ht="12" customHeight="1">
      <c r="A122" s="481" t="s">
        <v>568</v>
      </c>
      <c r="B122" s="528" t="s">
        <v>693</v>
      </c>
      <c r="C122" s="542">
        <v>14891</v>
      </c>
      <c r="D122" s="483">
        <v>154504</v>
      </c>
      <c r="E122" s="484">
        <v>18354</v>
      </c>
    </row>
    <row r="123" spans="1:5" ht="12" customHeight="1">
      <c r="A123" s="481" t="s">
        <v>569</v>
      </c>
      <c r="B123" s="543" t="s">
        <v>850</v>
      </c>
      <c r="C123" s="542"/>
      <c r="D123" s="483">
        <v>87541</v>
      </c>
      <c r="E123" s="484"/>
    </row>
    <row r="124" spans="1:5" ht="12" customHeight="1">
      <c r="A124" s="481" t="s">
        <v>570</v>
      </c>
      <c r="B124" s="543" t="s">
        <v>647</v>
      </c>
      <c r="C124" s="529">
        <v>163014</v>
      </c>
      <c r="D124" s="487">
        <v>142369</v>
      </c>
      <c r="E124" s="488">
        <v>31681</v>
      </c>
    </row>
    <row r="125" spans="1:5" ht="12" customHeight="1">
      <c r="A125" s="481" t="s">
        <v>571</v>
      </c>
      <c r="B125" s="543" t="s">
        <v>851</v>
      </c>
      <c r="C125" s="544">
        <v>108728</v>
      </c>
      <c r="D125" s="487">
        <v>26307</v>
      </c>
      <c r="E125" s="488"/>
    </row>
    <row r="126" spans="1:5" ht="12" customHeight="1">
      <c r="A126" s="481" t="s">
        <v>572</v>
      </c>
      <c r="B126" s="491" t="s">
        <v>696</v>
      </c>
      <c r="C126" s="544">
        <v>3892</v>
      </c>
      <c r="D126" s="487">
        <v>78495</v>
      </c>
      <c r="E126" s="488">
        <f>E135+E130+E129</f>
        <v>49965</v>
      </c>
    </row>
    <row r="127" spans="1:5" ht="12" customHeight="1">
      <c r="A127" s="481" t="s">
        <v>581</v>
      </c>
      <c r="B127" s="545" t="s">
        <v>88</v>
      </c>
      <c r="C127" s="544"/>
      <c r="D127" s="487"/>
      <c r="E127" s="488"/>
    </row>
    <row r="128" spans="1:5" ht="31.5">
      <c r="A128" s="481" t="s">
        <v>583</v>
      </c>
      <c r="B128" s="546" t="s">
        <v>856</v>
      </c>
      <c r="C128" s="544"/>
      <c r="D128" s="487"/>
      <c r="E128" s="488"/>
    </row>
    <row r="129" spans="1:5" ht="12" customHeight="1">
      <c r="A129" s="481" t="s">
        <v>648</v>
      </c>
      <c r="B129" s="534" t="s">
        <v>855</v>
      </c>
      <c r="C129" s="544">
        <v>633</v>
      </c>
      <c r="D129" s="487">
        <v>77295</v>
      </c>
      <c r="E129" s="488">
        <v>31646</v>
      </c>
    </row>
    <row r="130" spans="1:5" ht="12" customHeight="1">
      <c r="A130" s="481" t="s">
        <v>649</v>
      </c>
      <c r="B130" s="534" t="s">
        <v>302</v>
      </c>
      <c r="C130" s="544"/>
      <c r="D130" s="487"/>
      <c r="E130" s="488">
        <v>17119</v>
      </c>
    </row>
    <row r="131" spans="1:5" ht="12" customHeight="1">
      <c r="A131" s="481" t="s">
        <v>650</v>
      </c>
      <c r="B131" s="534" t="s">
        <v>342</v>
      </c>
      <c r="C131" s="544">
        <v>23</v>
      </c>
      <c r="D131" s="487"/>
      <c r="E131" s="488"/>
    </row>
    <row r="132" spans="1:5" ht="12" customHeight="1">
      <c r="A132" s="481" t="s">
        <v>847</v>
      </c>
      <c r="B132" s="534" t="s">
        <v>854</v>
      </c>
      <c r="C132" s="544"/>
      <c r="D132" s="487"/>
      <c r="E132" s="488"/>
    </row>
    <row r="133" spans="1:5" ht="12" customHeight="1">
      <c r="A133" s="481" t="s">
        <v>848</v>
      </c>
      <c r="B133" s="534" t="s">
        <v>842</v>
      </c>
      <c r="C133" s="544"/>
      <c r="D133" s="487"/>
      <c r="E133" s="488"/>
    </row>
    <row r="134" spans="1:5" ht="12" customHeight="1">
      <c r="A134" s="481" t="s">
        <v>849</v>
      </c>
      <c r="B134" s="534" t="s">
        <v>853</v>
      </c>
      <c r="C134" s="544"/>
      <c r="D134" s="487"/>
      <c r="E134" s="488"/>
    </row>
    <row r="135" spans="1:5" ht="12" customHeight="1" thickBot="1">
      <c r="A135" s="535" t="s">
        <v>307</v>
      </c>
      <c r="B135" s="534" t="s">
        <v>852</v>
      </c>
      <c r="C135" s="547">
        <v>3236</v>
      </c>
      <c r="D135" s="494">
        <v>1200</v>
      </c>
      <c r="E135" s="495">
        <v>1200</v>
      </c>
    </row>
    <row r="136" spans="1:5" ht="12" customHeight="1" thickBot="1">
      <c r="A136" s="477" t="s">
        <v>479</v>
      </c>
      <c r="B136" s="548" t="s">
        <v>857</v>
      </c>
      <c r="C136" s="541">
        <f>+C137+C138</f>
        <v>0</v>
      </c>
      <c r="D136" s="479">
        <v>100661</v>
      </c>
      <c r="E136" s="480">
        <v>60867</v>
      </c>
    </row>
    <row r="137" spans="1:5" ht="12" customHeight="1">
      <c r="A137" s="481" t="s">
        <v>551</v>
      </c>
      <c r="B137" s="549" t="s">
        <v>519</v>
      </c>
      <c r="C137" s="542"/>
      <c r="D137" s="483">
        <v>83910</v>
      </c>
      <c r="E137" s="484">
        <v>27460</v>
      </c>
    </row>
    <row r="138" spans="1:5" ht="12" customHeight="1" thickBot="1">
      <c r="A138" s="490" t="s">
        <v>552</v>
      </c>
      <c r="B138" s="543" t="s">
        <v>520</v>
      </c>
      <c r="C138" s="530"/>
      <c r="D138" s="494">
        <v>16751</v>
      </c>
      <c r="E138" s="495">
        <v>33407</v>
      </c>
    </row>
    <row r="139" spans="1:5" ht="12" customHeight="1" thickBot="1">
      <c r="A139" s="477" t="s">
        <v>480</v>
      </c>
      <c r="B139" s="548" t="s">
        <v>858</v>
      </c>
      <c r="C139" s="541">
        <f>+C105+C121+C136</f>
        <v>791771</v>
      </c>
      <c r="D139" s="479">
        <f>+D105+D121+D136</f>
        <v>1117645</v>
      </c>
      <c r="E139" s="480">
        <f>+E105+E121+E136</f>
        <v>750666</v>
      </c>
    </row>
    <row r="140" spans="1:5" ht="12" customHeight="1" thickBot="1">
      <c r="A140" s="477" t="s">
        <v>481</v>
      </c>
      <c r="B140" s="548" t="s">
        <v>859</v>
      </c>
      <c r="C140" s="541">
        <f>+C141+C142+C143</f>
        <v>0</v>
      </c>
      <c r="D140" s="479">
        <f>+D141+D142+D143</f>
        <v>0</v>
      </c>
      <c r="E140" s="480">
        <f>+E141+E142+E143</f>
        <v>0</v>
      </c>
    </row>
    <row r="141" spans="1:5" ht="12" customHeight="1">
      <c r="A141" s="481" t="s">
        <v>555</v>
      </c>
      <c r="B141" s="549" t="s">
        <v>860</v>
      </c>
      <c r="C141" s="544"/>
      <c r="D141" s="487"/>
      <c r="E141" s="488"/>
    </row>
    <row r="142" spans="1:5" ht="12" customHeight="1">
      <c r="A142" s="481" t="s">
        <v>556</v>
      </c>
      <c r="B142" s="549" t="s">
        <v>861</v>
      </c>
      <c r="C142" s="544"/>
      <c r="D142" s="487"/>
      <c r="E142" s="488"/>
    </row>
    <row r="143" spans="1:5" ht="12" customHeight="1" thickBot="1">
      <c r="A143" s="535" t="s">
        <v>557</v>
      </c>
      <c r="B143" s="550" t="s">
        <v>862</v>
      </c>
      <c r="C143" s="544"/>
      <c r="D143" s="487"/>
      <c r="E143" s="488"/>
    </row>
    <row r="144" spans="1:5" ht="12" customHeight="1" thickBot="1">
      <c r="A144" s="477" t="s">
        <v>482</v>
      </c>
      <c r="B144" s="548" t="s">
        <v>29</v>
      </c>
      <c r="C144" s="541">
        <f>+C145+C146+C147+C148</f>
        <v>0</v>
      </c>
      <c r="D144" s="479">
        <f>+D145+D146+D147+D148</f>
        <v>0</v>
      </c>
      <c r="E144" s="480">
        <f>+E145+E146+E147+E148</f>
        <v>0</v>
      </c>
    </row>
    <row r="145" spans="1:5" ht="12" customHeight="1">
      <c r="A145" s="481" t="s">
        <v>558</v>
      </c>
      <c r="B145" s="549" t="s">
        <v>863</v>
      </c>
      <c r="C145" s="544"/>
      <c r="D145" s="487"/>
      <c r="E145" s="488"/>
    </row>
    <row r="146" spans="1:5" ht="12" customHeight="1">
      <c r="A146" s="481" t="s">
        <v>559</v>
      </c>
      <c r="B146" s="549" t="s">
        <v>864</v>
      </c>
      <c r="C146" s="544"/>
      <c r="D146" s="487"/>
      <c r="E146" s="488"/>
    </row>
    <row r="147" spans="1:5" ht="12" customHeight="1">
      <c r="A147" s="481" t="s">
        <v>767</v>
      </c>
      <c r="B147" s="549" t="s">
        <v>865</v>
      </c>
      <c r="C147" s="544"/>
      <c r="D147" s="487"/>
      <c r="E147" s="488"/>
    </row>
    <row r="148" spans="1:5" ht="12" customHeight="1" thickBot="1">
      <c r="A148" s="535" t="s">
        <v>768</v>
      </c>
      <c r="B148" s="550" t="s">
        <v>866</v>
      </c>
      <c r="C148" s="544"/>
      <c r="D148" s="487"/>
      <c r="E148" s="488"/>
    </row>
    <row r="149" spans="1:5" ht="12" customHeight="1" thickBot="1">
      <c r="A149" s="477" t="s">
        <v>483</v>
      </c>
      <c r="B149" s="548" t="s">
        <v>867</v>
      </c>
      <c r="C149" s="551">
        <f>+C150+C151+C152+C153</f>
        <v>0</v>
      </c>
      <c r="D149" s="496">
        <v>11921</v>
      </c>
      <c r="E149" s="497">
        <f>+E150+E151+E152+E153</f>
        <v>0</v>
      </c>
    </row>
    <row r="150" spans="1:5" ht="12" customHeight="1">
      <c r="A150" s="481" t="s">
        <v>560</v>
      </c>
      <c r="B150" s="549" t="s">
        <v>868</v>
      </c>
      <c r="C150" s="544"/>
      <c r="D150" s="487"/>
      <c r="E150" s="488"/>
    </row>
    <row r="151" spans="1:5" ht="12" customHeight="1">
      <c r="A151" s="481" t="s">
        <v>561</v>
      </c>
      <c r="B151" s="549" t="s">
        <v>878</v>
      </c>
      <c r="C151" s="544"/>
      <c r="D151" s="487">
        <v>11921</v>
      </c>
      <c r="E151" s="488"/>
    </row>
    <row r="152" spans="1:5" ht="12" customHeight="1">
      <c r="A152" s="481" t="s">
        <v>779</v>
      </c>
      <c r="B152" s="549" t="s">
        <v>869</v>
      </c>
      <c r="C152" s="544"/>
      <c r="D152" s="487"/>
      <c r="E152" s="488"/>
    </row>
    <row r="153" spans="1:5" ht="12" customHeight="1" thickBot="1">
      <c r="A153" s="535" t="s">
        <v>780</v>
      </c>
      <c r="B153" s="550" t="s">
        <v>870</v>
      </c>
      <c r="C153" s="544"/>
      <c r="D153" s="487"/>
      <c r="E153" s="488"/>
    </row>
    <row r="154" spans="1:5" ht="12" customHeight="1" thickBot="1">
      <c r="A154" s="477" t="s">
        <v>484</v>
      </c>
      <c r="B154" s="548" t="s">
        <v>871</v>
      </c>
      <c r="C154" s="552">
        <f>+C155+C156+C157+C158</f>
        <v>0</v>
      </c>
      <c r="D154" s="553">
        <f>+D155+D156+D157+D158</f>
        <v>0</v>
      </c>
      <c r="E154" s="554">
        <f>+E155+E156+E157+E158</f>
        <v>0</v>
      </c>
    </row>
    <row r="155" spans="1:5" ht="12" customHeight="1">
      <c r="A155" s="481" t="s">
        <v>641</v>
      </c>
      <c r="B155" s="549" t="s">
        <v>872</v>
      </c>
      <c r="C155" s="544"/>
      <c r="D155" s="487"/>
      <c r="E155" s="488"/>
    </row>
    <row r="156" spans="1:5" ht="12" customHeight="1">
      <c r="A156" s="481" t="s">
        <v>642</v>
      </c>
      <c r="B156" s="549" t="s">
        <v>873</v>
      </c>
      <c r="C156" s="544"/>
      <c r="D156" s="487"/>
      <c r="E156" s="488"/>
    </row>
    <row r="157" spans="1:5" ht="12" customHeight="1">
      <c r="A157" s="481" t="s">
        <v>695</v>
      </c>
      <c r="B157" s="549" t="s">
        <v>874</v>
      </c>
      <c r="C157" s="544"/>
      <c r="D157" s="487"/>
      <c r="E157" s="488"/>
    </row>
    <row r="158" spans="1:5" ht="12" customHeight="1" thickBot="1">
      <c r="A158" s="481" t="s">
        <v>782</v>
      </c>
      <c r="B158" s="549" t="s">
        <v>875</v>
      </c>
      <c r="C158" s="544"/>
      <c r="D158" s="487"/>
      <c r="E158" s="488"/>
    </row>
    <row r="159" spans="1:5" ht="12" customHeight="1" thickBot="1">
      <c r="A159" s="477" t="s">
        <v>485</v>
      </c>
      <c r="B159" s="548" t="s">
        <v>876</v>
      </c>
      <c r="C159" s="555">
        <f>+C140+C144+C149+C154</f>
        <v>0</v>
      </c>
      <c r="D159" s="556">
        <f>+D140+D144+D149+D154</f>
        <v>11921</v>
      </c>
      <c r="E159" s="557">
        <f>+E140+E144+E149+E154</f>
        <v>0</v>
      </c>
    </row>
    <row r="160" spans="1:5" ht="12" customHeight="1" thickBot="1">
      <c r="A160" s="979" t="s">
        <v>486</v>
      </c>
      <c r="B160" s="981" t="s">
        <v>343</v>
      </c>
      <c r="C160" s="555">
        <v>225611</v>
      </c>
      <c r="D160" s="556"/>
      <c r="E160" s="557"/>
    </row>
    <row r="161" spans="1:5" ht="12" customHeight="1" thickBot="1">
      <c r="A161" s="979" t="s">
        <v>487</v>
      </c>
      <c r="B161" s="981" t="s">
        <v>344</v>
      </c>
      <c r="C161" s="555">
        <v>110</v>
      </c>
      <c r="D161" s="556"/>
      <c r="E161" s="557"/>
    </row>
    <row r="162" spans="1:5" ht="12" customHeight="1" thickBot="1">
      <c r="A162" s="979" t="s">
        <v>488</v>
      </c>
      <c r="B162" s="981" t="s">
        <v>345</v>
      </c>
      <c r="C162" s="555">
        <v>16029</v>
      </c>
      <c r="D162" s="556"/>
      <c r="E162" s="557"/>
    </row>
    <row r="163" spans="1:5" ht="12" customHeight="1" thickBot="1">
      <c r="A163" s="979" t="s">
        <v>489</v>
      </c>
      <c r="B163" s="981" t="s">
        <v>346</v>
      </c>
      <c r="C163" s="555">
        <v>334</v>
      </c>
      <c r="D163" s="556"/>
      <c r="E163" s="557"/>
    </row>
    <row r="164" spans="1:5" ht="12" customHeight="1" thickBot="1">
      <c r="A164" s="979" t="s">
        <v>490</v>
      </c>
      <c r="B164" s="981" t="s">
        <v>347</v>
      </c>
      <c r="C164" s="555">
        <v>71</v>
      </c>
      <c r="D164" s="556"/>
      <c r="E164" s="557"/>
    </row>
    <row r="165" spans="1:5" ht="12" customHeight="1" thickBot="1">
      <c r="A165" s="979" t="s">
        <v>491</v>
      </c>
      <c r="B165" s="981" t="s">
        <v>348</v>
      </c>
      <c r="C165" s="555">
        <v>104</v>
      </c>
      <c r="D165" s="556"/>
      <c r="E165" s="557"/>
    </row>
    <row r="166" spans="1:5" ht="12" customHeight="1" thickBot="1">
      <c r="A166" s="558" t="s">
        <v>492</v>
      </c>
      <c r="B166" s="559" t="s">
        <v>877</v>
      </c>
      <c r="C166" s="555">
        <v>1034030</v>
      </c>
      <c r="D166" s="556">
        <f>+D139+D159</f>
        <v>1129566</v>
      </c>
      <c r="E166" s="557">
        <f>+E139+E159</f>
        <v>750666</v>
      </c>
    </row>
    <row r="167" ht="12" customHeight="1">
      <c r="C167" s="384"/>
    </row>
    <row r="168" ht="12" customHeight="1">
      <c r="C168" s="384"/>
    </row>
    <row r="169" ht="12" customHeight="1">
      <c r="C169" s="384"/>
    </row>
    <row r="170" ht="12" customHeight="1">
      <c r="C170" s="384"/>
    </row>
    <row r="171" ht="12" customHeight="1">
      <c r="C171" s="384"/>
    </row>
    <row r="172" spans="3:6" ht="15" customHeight="1">
      <c r="C172" s="125"/>
      <c r="D172" s="125"/>
      <c r="E172" s="125"/>
      <c r="F172" s="125"/>
    </row>
    <row r="173" s="1" customFormat="1" ht="12.75" customHeight="1"/>
    <row r="174" ht="15.75">
      <c r="C174" s="384"/>
    </row>
    <row r="175" ht="15.75">
      <c r="C175" s="384"/>
    </row>
    <row r="176" ht="15.75">
      <c r="C176" s="384"/>
    </row>
    <row r="177" ht="16.5" customHeight="1">
      <c r="C177" s="384"/>
    </row>
    <row r="178" ht="15.75">
      <c r="C178" s="384"/>
    </row>
    <row r="179" ht="15.75">
      <c r="C179" s="384"/>
    </row>
    <row r="180" ht="15.75">
      <c r="C180" s="384"/>
    </row>
    <row r="181" ht="15.75">
      <c r="C181" s="384"/>
    </row>
    <row r="182" ht="15.75">
      <c r="C182" s="384"/>
    </row>
    <row r="183" ht="15.75">
      <c r="C183" s="384"/>
    </row>
    <row r="184" ht="15.75">
      <c r="C184" s="384"/>
    </row>
    <row r="185" ht="15.75">
      <c r="C185" s="384"/>
    </row>
    <row r="186" ht="15.75">
      <c r="C186" s="384"/>
    </row>
  </sheetData>
  <sheetProtection selectLockedCells="1"/>
  <mergeCells count="4">
    <mergeCell ref="A1:E1"/>
    <mergeCell ref="A101:E101"/>
    <mergeCell ref="A102:B102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Tát Város Önkormányzat
2016. ÉVI KÖLTSÉGVETÉSÉNEK MÉRLEGE&amp;R&amp;"Times New Roman CE,Félkövér dőlt"&amp;11 1.  tájékoztató tábla</oddHeader>
  </headerFooter>
  <rowBreaks count="1" manualBreakCount="1">
    <brk id="100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H5" sqref="H5"/>
    </sheetView>
  </sheetViews>
  <sheetFormatPr defaultColWidth="9.00390625" defaultRowHeight="12.75"/>
  <cols>
    <col min="1" max="1" width="6.875" style="195" customWidth="1"/>
    <col min="2" max="2" width="49.625" style="56" customWidth="1"/>
    <col min="3" max="8" width="12.875" style="56" customWidth="1"/>
    <col min="9" max="9" width="13.875" style="56" customWidth="1"/>
    <col min="10" max="16384" width="9.375" style="56" customWidth="1"/>
  </cols>
  <sheetData>
    <row r="1" spans="1:9" ht="27.75" customHeight="1">
      <c r="A1" s="1135" t="s">
        <v>464</v>
      </c>
      <c r="B1" s="1135"/>
      <c r="C1" s="1135"/>
      <c r="D1" s="1135"/>
      <c r="E1" s="1135"/>
      <c r="F1" s="1135"/>
      <c r="G1" s="1135"/>
      <c r="H1" s="1135"/>
      <c r="I1" s="1135"/>
    </row>
    <row r="2" ht="20.25" customHeight="1" thickBot="1">
      <c r="I2" s="465" t="s">
        <v>523</v>
      </c>
    </row>
    <row r="3" spans="1:9" s="466" customFormat="1" ht="26.25" customHeight="1">
      <c r="A3" s="1143" t="s">
        <v>532</v>
      </c>
      <c r="B3" s="1138" t="s">
        <v>548</v>
      </c>
      <c r="C3" s="1143" t="s">
        <v>549</v>
      </c>
      <c r="D3" s="1143" t="s">
        <v>215</v>
      </c>
      <c r="E3" s="1140" t="s">
        <v>531</v>
      </c>
      <c r="F3" s="1141"/>
      <c r="G3" s="1141"/>
      <c r="H3" s="1142"/>
      <c r="I3" s="1138" t="s">
        <v>509</v>
      </c>
    </row>
    <row r="4" spans="1:9" s="467" customFormat="1" ht="32.25" customHeight="1" thickBot="1">
      <c r="A4" s="1144"/>
      <c r="B4" s="1139"/>
      <c r="C4" s="1139"/>
      <c r="D4" s="1144"/>
      <c r="E4" s="273">
        <v>2016</v>
      </c>
      <c r="F4" s="273">
        <v>2017</v>
      </c>
      <c r="G4" s="273">
        <v>2018</v>
      </c>
      <c r="H4" s="274" t="s">
        <v>283</v>
      </c>
      <c r="I4" s="1139"/>
    </row>
    <row r="5" spans="1:9" s="468" customFormat="1" ht="12.75" customHeight="1" thickBot="1">
      <c r="A5" s="275">
        <v>1</v>
      </c>
      <c r="B5" s="276">
        <v>2</v>
      </c>
      <c r="C5" s="277">
        <v>3</v>
      </c>
      <c r="D5" s="276">
        <v>4</v>
      </c>
      <c r="E5" s="275">
        <v>5</v>
      </c>
      <c r="F5" s="277">
        <v>6</v>
      </c>
      <c r="G5" s="277">
        <v>7</v>
      </c>
      <c r="H5" s="278">
        <v>8</v>
      </c>
      <c r="I5" s="279" t="s">
        <v>550</v>
      </c>
    </row>
    <row r="6" spans="1:9" ht="24.75" customHeight="1" thickBot="1">
      <c r="A6" s="280" t="s">
        <v>477</v>
      </c>
      <c r="B6" s="281" t="s">
        <v>465</v>
      </c>
      <c r="C6" s="460"/>
      <c r="D6" s="60">
        <f>+D7+D8</f>
        <v>0</v>
      </c>
      <c r="E6" s="61">
        <f>+E7+E8</f>
        <v>0</v>
      </c>
      <c r="F6" s="62">
        <f>+F7+F8</f>
        <v>0</v>
      </c>
      <c r="G6" s="62">
        <f>+G7+G8</f>
        <v>0</v>
      </c>
      <c r="H6" s="63">
        <f>+H7+H8</f>
        <v>0</v>
      </c>
      <c r="I6" s="60">
        <f aca="true" t="shared" si="0" ref="I6:I17">SUM(D6:H6)</f>
        <v>0</v>
      </c>
    </row>
    <row r="7" spans="1:9" ht="19.5" customHeight="1">
      <c r="A7" s="282" t="s">
        <v>478</v>
      </c>
      <c r="B7" s="64" t="s">
        <v>533</v>
      </c>
      <c r="C7" s="461"/>
      <c r="D7" s="65"/>
      <c r="E7" s="66"/>
      <c r="F7" s="28"/>
      <c r="G7" s="28"/>
      <c r="H7" s="25"/>
      <c r="I7" s="283">
        <f t="shared" si="0"/>
        <v>0</v>
      </c>
    </row>
    <row r="8" spans="1:9" ht="19.5" customHeight="1" thickBot="1">
      <c r="A8" s="282" t="s">
        <v>479</v>
      </c>
      <c r="B8" s="64" t="s">
        <v>533</v>
      </c>
      <c r="C8" s="461"/>
      <c r="D8" s="65"/>
      <c r="E8" s="66"/>
      <c r="F8" s="28"/>
      <c r="G8" s="28"/>
      <c r="H8" s="25"/>
      <c r="I8" s="283">
        <f t="shared" si="0"/>
        <v>0</v>
      </c>
    </row>
    <row r="9" spans="1:9" ht="25.5" customHeight="1" thickBot="1">
      <c r="A9" s="280" t="s">
        <v>480</v>
      </c>
      <c r="B9" s="281" t="s">
        <v>466</v>
      </c>
      <c r="C9" s="462"/>
      <c r="D9" s="60">
        <f>+D10+D11</f>
        <v>0</v>
      </c>
      <c r="E9" s="61">
        <f>+E10+E11</f>
        <v>0</v>
      </c>
      <c r="F9" s="62">
        <f>+F10+F11</f>
        <v>0</v>
      </c>
      <c r="G9" s="62">
        <f>+G10+G11</f>
        <v>0</v>
      </c>
      <c r="H9" s="63">
        <f>+H10+H11</f>
        <v>0</v>
      </c>
      <c r="I9" s="60">
        <f t="shared" si="0"/>
        <v>0</v>
      </c>
    </row>
    <row r="10" spans="1:9" ht="19.5" customHeight="1">
      <c r="A10" s="282" t="s">
        <v>481</v>
      </c>
      <c r="B10" s="64" t="s">
        <v>533</v>
      </c>
      <c r="C10" s="461"/>
      <c r="D10" s="65"/>
      <c r="E10" s="66"/>
      <c r="F10" s="28"/>
      <c r="G10" s="28"/>
      <c r="H10" s="25"/>
      <c r="I10" s="283">
        <f t="shared" si="0"/>
        <v>0</v>
      </c>
    </row>
    <row r="11" spans="1:9" ht="19.5" customHeight="1" thickBot="1">
      <c r="A11" s="282" t="s">
        <v>482</v>
      </c>
      <c r="B11" s="64" t="s">
        <v>533</v>
      </c>
      <c r="C11" s="461"/>
      <c r="D11" s="65"/>
      <c r="E11" s="66"/>
      <c r="F11" s="28"/>
      <c r="G11" s="28"/>
      <c r="H11" s="25"/>
      <c r="I11" s="283">
        <f t="shared" si="0"/>
        <v>0</v>
      </c>
    </row>
    <row r="12" spans="1:9" ht="19.5" customHeight="1" thickBot="1">
      <c r="A12" s="280" t="s">
        <v>483</v>
      </c>
      <c r="B12" s="281" t="s">
        <v>668</v>
      </c>
      <c r="C12" s="462"/>
      <c r="D12" s="60">
        <f>+D13</f>
        <v>0</v>
      </c>
      <c r="E12" s="61">
        <f>+E13</f>
        <v>0</v>
      </c>
      <c r="F12" s="62">
        <f>+F13</f>
        <v>0</v>
      </c>
      <c r="G12" s="62">
        <f>+G13</f>
        <v>0</v>
      </c>
      <c r="H12" s="63">
        <f>+H13</f>
        <v>0</v>
      </c>
      <c r="I12" s="60">
        <f t="shared" si="0"/>
        <v>0</v>
      </c>
    </row>
    <row r="13" spans="1:9" ht="19.5" customHeight="1" thickBot="1">
      <c r="A13" s="282" t="s">
        <v>484</v>
      </c>
      <c r="B13" s="64" t="s">
        <v>533</v>
      </c>
      <c r="C13" s="461"/>
      <c r="D13" s="65"/>
      <c r="E13" s="66"/>
      <c r="F13" s="28"/>
      <c r="G13" s="28"/>
      <c r="H13" s="25"/>
      <c r="I13" s="283">
        <f t="shared" si="0"/>
        <v>0</v>
      </c>
    </row>
    <row r="14" spans="1:9" ht="19.5" customHeight="1" thickBot="1">
      <c r="A14" s="280" t="s">
        <v>485</v>
      </c>
      <c r="B14" s="281" t="s">
        <v>669</v>
      </c>
      <c r="C14" s="462"/>
      <c r="D14" s="60">
        <f>+D15</f>
        <v>0</v>
      </c>
      <c r="E14" s="61">
        <f>+E15</f>
        <v>0</v>
      </c>
      <c r="F14" s="62">
        <f>+F15</f>
        <v>0</v>
      </c>
      <c r="G14" s="62">
        <f>+G15</f>
        <v>0</v>
      </c>
      <c r="H14" s="63">
        <f>+H15</f>
        <v>0</v>
      </c>
      <c r="I14" s="60">
        <f t="shared" si="0"/>
        <v>0</v>
      </c>
    </row>
    <row r="15" spans="1:9" ht="19.5" customHeight="1" thickBot="1">
      <c r="A15" s="284" t="s">
        <v>486</v>
      </c>
      <c r="B15" s="67" t="s">
        <v>533</v>
      </c>
      <c r="C15" s="463"/>
      <c r="D15" s="68"/>
      <c r="E15" s="69"/>
      <c r="F15" s="29"/>
      <c r="G15" s="29"/>
      <c r="H15" s="27"/>
      <c r="I15" s="285">
        <f t="shared" si="0"/>
        <v>0</v>
      </c>
    </row>
    <row r="16" spans="1:9" ht="19.5" customHeight="1" thickBot="1">
      <c r="A16" s="280" t="s">
        <v>487</v>
      </c>
      <c r="B16" s="286" t="s">
        <v>670</v>
      </c>
      <c r="C16" s="462"/>
      <c r="D16" s="60">
        <f>+D17</f>
        <v>0</v>
      </c>
      <c r="E16" s="61">
        <f>+E17</f>
        <v>5200</v>
      </c>
      <c r="F16" s="62">
        <f>+F17</f>
        <v>5200</v>
      </c>
      <c r="G16" s="62">
        <f>+G17</f>
        <v>5200</v>
      </c>
      <c r="H16" s="63">
        <f>+H17</f>
        <v>5200</v>
      </c>
      <c r="I16" s="60">
        <f t="shared" si="0"/>
        <v>20800</v>
      </c>
    </row>
    <row r="17" spans="1:9" ht="19.5" customHeight="1" thickBot="1">
      <c r="A17" s="287" t="s">
        <v>488</v>
      </c>
      <c r="B17" s="70" t="s">
        <v>162</v>
      </c>
      <c r="C17" s="464"/>
      <c r="D17" s="71"/>
      <c r="E17" s="72">
        <v>5200</v>
      </c>
      <c r="F17" s="73">
        <v>5200</v>
      </c>
      <c r="G17" s="73">
        <v>5200</v>
      </c>
      <c r="H17" s="26">
        <v>5200</v>
      </c>
      <c r="I17" s="288">
        <f t="shared" si="0"/>
        <v>20800</v>
      </c>
    </row>
    <row r="18" spans="1:9" ht="19.5" customHeight="1" thickBot="1">
      <c r="A18" s="1136" t="s">
        <v>606</v>
      </c>
      <c r="B18" s="1137"/>
      <c r="C18" s="984"/>
      <c r="D18" s="60">
        <f aca="true" t="shared" si="1" ref="D18:I18">+D6+D9+D12+D14+D16</f>
        <v>0</v>
      </c>
      <c r="E18" s="61">
        <f t="shared" si="1"/>
        <v>5200</v>
      </c>
      <c r="F18" s="62">
        <f t="shared" si="1"/>
        <v>5200</v>
      </c>
      <c r="G18" s="62">
        <f t="shared" si="1"/>
        <v>5200</v>
      </c>
      <c r="H18" s="63">
        <f t="shared" si="1"/>
        <v>5200</v>
      </c>
      <c r="I18" s="60">
        <f t="shared" si="1"/>
        <v>20800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view="pageLayout" workbookViewId="0" topLeftCell="B1">
      <selection activeCell="C5" sqref="C5"/>
    </sheetView>
  </sheetViews>
  <sheetFormatPr defaultColWidth="9.00390625" defaultRowHeight="12.75"/>
  <cols>
    <col min="1" max="1" width="5.875" style="87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146" t="s">
        <v>467</v>
      </c>
      <c r="C1" s="1146"/>
      <c r="D1" s="1146"/>
    </row>
    <row r="2" spans="1:4" s="75" customFormat="1" ht="16.5" thickBot="1">
      <c r="A2" s="74"/>
      <c r="B2" s="380"/>
      <c r="D2" s="44" t="s">
        <v>523</v>
      </c>
    </row>
    <row r="3" spans="1:4" s="77" customFormat="1" ht="48" customHeight="1" thickBot="1">
      <c r="A3" s="76" t="s">
        <v>475</v>
      </c>
      <c r="B3" s="199" t="s">
        <v>476</v>
      </c>
      <c r="C3" s="199" t="s">
        <v>534</v>
      </c>
      <c r="D3" s="200" t="s">
        <v>535</v>
      </c>
    </row>
    <row r="4" spans="1:4" s="77" customFormat="1" ht="13.5" customHeight="1" thickBot="1">
      <c r="A4" s="35">
        <v>1</v>
      </c>
      <c r="B4" s="202">
        <v>2</v>
      </c>
      <c r="C4" s="202">
        <v>3</v>
      </c>
      <c r="D4" s="203">
        <v>4</v>
      </c>
    </row>
    <row r="5" spans="1:4" ht="18" customHeight="1">
      <c r="A5" s="133" t="s">
        <v>477</v>
      </c>
      <c r="B5" s="204" t="s">
        <v>627</v>
      </c>
      <c r="C5" s="300">
        <v>83277</v>
      </c>
      <c r="D5" s="78">
        <v>17729</v>
      </c>
    </row>
    <row r="6" spans="1:4" ht="18" customHeight="1">
      <c r="A6" s="79" t="s">
        <v>478</v>
      </c>
      <c r="B6" s="205" t="s">
        <v>628</v>
      </c>
      <c r="C6" s="132"/>
      <c r="D6" s="81"/>
    </row>
    <row r="7" spans="1:4" ht="18" customHeight="1">
      <c r="A7" s="79" t="s">
        <v>479</v>
      </c>
      <c r="B7" s="205" t="s">
        <v>584</v>
      </c>
      <c r="C7" s="132"/>
      <c r="D7" s="81"/>
    </row>
    <row r="8" spans="1:4" ht="18" customHeight="1">
      <c r="A8" s="79" t="s">
        <v>480</v>
      </c>
      <c r="B8" s="205" t="s">
        <v>585</v>
      </c>
      <c r="C8" s="132"/>
      <c r="D8" s="81"/>
    </row>
    <row r="9" spans="1:4" ht="18" customHeight="1">
      <c r="A9" s="79" t="s">
        <v>481</v>
      </c>
      <c r="B9" s="205" t="s">
        <v>620</v>
      </c>
      <c r="C9" s="132"/>
      <c r="D9" s="81"/>
    </row>
    <row r="10" spans="1:4" ht="18" customHeight="1">
      <c r="A10" s="79" t="s">
        <v>482</v>
      </c>
      <c r="B10" s="205" t="s">
        <v>621</v>
      </c>
      <c r="C10" s="132"/>
      <c r="D10" s="81"/>
    </row>
    <row r="11" spans="1:4" ht="18" customHeight="1">
      <c r="A11" s="79" t="s">
        <v>483</v>
      </c>
      <c r="B11" s="206" t="s">
        <v>622</v>
      </c>
      <c r="C11" s="132"/>
      <c r="D11" s="81"/>
    </row>
    <row r="12" spans="1:4" ht="18" customHeight="1">
      <c r="A12" s="79" t="s">
        <v>485</v>
      </c>
      <c r="B12" s="206" t="s">
        <v>623</v>
      </c>
      <c r="C12" s="132">
        <v>5800</v>
      </c>
      <c r="D12" s="81"/>
    </row>
    <row r="13" spans="1:4" ht="18" customHeight="1">
      <c r="A13" s="79" t="s">
        <v>486</v>
      </c>
      <c r="B13" s="206" t="s">
        <v>624</v>
      </c>
      <c r="C13" s="132">
        <v>250</v>
      </c>
      <c r="D13" s="81"/>
    </row>
    <row r="14" spans="1:4" ht="18" customHeight="1">
      <c r="A14" s="79" t="s">
        <v>487</v>
      </c>
      <c r="B14" s="206" t="s">
        <v>625</v>
      </c>
      <c r="C14" s="132"/>
      <c r="D14" s="81"/>
    </row>
    <row r="15" spans="1:4" ht="22.5" customHeight="1">
      <c r="A15" s="79" t="s">
        <v>488</v>
      </c>
      <c r="B15" s="206" t="s">
        <v>626</v>
      </c>
      <c r="C15" s="132">
        <v>90000</v>
      </c>
      <c r="D15" s="81"/>
    </row>
    <row r="16" spans="1:4" ht="18" customHeight="1">
      <c r="A16" s="79" t="s">
        <v>489</v>
      </c>
      <c r="B16" s="205" t="s">
        <v>586</v>
      </c>
      <c r="C16" s="132">
        <v>16000</v>
      </c>
      <c r="D16" s="81"/>
    </row>
    <row r="17" spans="1:4" ht="18" customHeight="1">
      <c r="A17" s="79" t="s">
        <v>490</v>
      </c>
      <c r="B17" s="205" t="s">
        <v>469</v>
      </c>
      <c r="C17" s="132">
        <v>6200</v>
      </c>
      <c r="D17" s="81"/>
    </row>
    <row r="18" spans="1:4" ht="18" customHeight="1">
      <c r="A18" s="79" t="s">
        <v>491</v>
      </c>
      <c r="B18" s="205" t="s">
        <v>468</v>
      </c>
      <c r="C18" s="132"/>
      <c r="D18" s="81"/>
    </row>
    <row r="19" spans="1:4" ht="18" customHeight="1">
      <c r="A19" s="79" t="s">
        <v>492</v>
      </c>
      <c r="B19" s="205" t="s">
        <v>587</v>
      </c>
      <c r="C19" s="132"/>
      <c r="D19" s="81"/>
    </row>
    <row r="20" spans="1:4" ht="18" customHeight="1">
      <c r="A20" s="79" t="s">
        <v>493</v>
      </c>
      <c r="B20" s="205" t="s">
        <v>588</v>
      </c>
      <c r="C20" s="132"/>
      <c r="D20" s="81"/>
    </row>
    <row r="21" spans="1:4" ht="18" customHeight="1">
      <c r="A21" s="79" t="s">
        <v>494</v>
      </c>
      <c r="B21" s="123"/>
      <c r="C21" s="80"/>
      <c r="D21" s="81"/>
    </row>
    <row r="22" spans="1:4" ht="18" customHeight="1">
      <c r="A22" s="79" t="s">
        <v>495</v>
      </c>
      <c r="B22" s="82"/>
      <c r="C22" s="80"/>
      <c r="D22" s="81"/>
    </row>
    <row r="23" spans="1:4" ht="18" customHeight="1">
      <c r="A23" s="79" t="s">
        <v>496</v>
      </c>
      <c r="B23" s="82"/>
      <c r="C23" s="80"/>
      <c r="D23" s="81"/>
    </row>
    <row r="24" spans="1:4" ht="18" customHeight="1">
      <c r="A24" s="79" t="s">
        <v>497</v>
      </c>
      <c r="B24" s="82"/>
      <c r="C24" s="80"/>
      <c r="D24" s="81"/>
    </row>
    <row r="25" spans="1:4" ht="18" customHeight="1">
      <c r="A25" s="79" t="s">
        <v>498</v>
      </c>
      <c r="B25" s="82"/>
      <c r="C25" s="80"/>
      <c r="D25" s="81"/>
    </row>
    <row r="26" spans="1:4" ht="18" customHeight="1">
      <c r="A26" s="79" t="s">
        <v>499</v>
      </c>
      <c r="B26" s="82"/>
      <c r="C26" s="80"/>
      <c r="D26" s="81"/>
    </row>
    <row r="27" spans="1:4" ht="18" customHeight="1">
      <c r="A27" s="79" t="s">
        <v>500</v>
      </c>
      <c r="B27" s="82"/>
      <c r="C27" s="80"/>
      <c r="D27" s="81"/>
    </row>
    <row r="28" spans="1:4" ht="18" customHeight="1">
      <c r="A28" s="79" t="s">
        <v>501</v>
      </c>
      <c r="B28" s="82"/>
      <c r="C28" s="80"/>
      <c r="D28" s="81"/>
    </row>
    <row r="29" spans="1:4" ht="18" customHeight="1" thickBot="1">
      <c r="A29" s="134" t="s">
        <v>502</v>
      </c>
      <c r="B29" s="83"/>
      <c r="C29" s="84"/>
      <c r="D29" s="85"/>
    </row>
    <row r="30" spans="1:4" ht="18" customHeight="1" thickBot="1">
      <c r="A30" s="36" t="s">
        <v>503</v>
      </c>
      <c r="B30" s="210" t="s">
        <v>510</v>
      </c>
      <c r="C30" s="211">
        <f>+C5+C6+C7+C8+C9+C16+C17+C18+C19+C20+C21+C22+C23+C24+C25+C26+C27+C28+C29</f>
        <v>105477</v>
      </c>
      <c r="D30" s="212">
        <f>+D5+D6+D7+D8+D9+D16+D17+D18+D19+D20+D21+D22+D23+D24+D25+D26+D27+D28+D29</f>
        <v>17729</v>
      </c>
    </row>
    <row r="31" spans="1:4" ht="8.25" customHeight="1">
      <c r="A31" s="86"/>
      <c r="B31" s="1145"/>
      <c r="C31" s="1145"/>
      <c r="D31" s="1145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I32" sqref="I32"/>
    </sheetView>
  </sheetViews>
  <sheetFormatPr defaultColWidth="9.00390625" defaultRowHeight="12.75"/>
  <cols>
    <col min="1" max="1" width="4.875" style="102" customWidth="1"/>
    <col min="2" max="2" width="31.125" style="117" customWidth="1"/>
    <col min="3" max="3" width="10.00390625" style="117" customWidth="1"/>
    <col min="4" max="4" width="9.00390625" style="117" customWidth="1"/>
    <col min="5" max="5" width="9.50390625" style="117" customWidth="1"/>
    <col min="6" max="6" width="8.875" style="117" customWidth="1"/>
    <col min="7" max="7" width="8.625" style="117" customWidth="1"/>
    <col min="8" max="8" width="8.875" style="117" customWidth="1"/>
    <col min="9" max="9" width="8.125" style="117" customWidth="1"/>
    <col min="10" max="14" width="9.50390625" style="117" customWidth="1"/>
    <col min="15" max="15" width="12.625" style="102" customWidth="1"/>
    <col min="16" max="16384" width="9.375" style="117" customWidth="1"/>
  </cols>
  <sheetData>
    <row r="1" spans="1:15" ht="31.5" customHeight="1">
      <c r="A1" s="1150" t="s">
        <v>211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</row>
    <row r="2" ht="16.5" thickBot="1">
      <c r="O2" s="4" t="s">
        <v>512</v>
      </c>
    </row>
    <row r="3" spans="1:15" s="102" customFormat="1" ht="25.5" customHeight="1" thickBot="1">
      <c r="A3" s="99" t="s">
        <v>475</v>
      </c>
      <c r="B3" s="100" t="s">
        <v>524</v>
      </c>
      <c r="C3" s="100" t="s">
        <v>536</v>
      </c>
      <c r="D3" s="100" t="s">
        <v>537</v>
      </c>
      <c r="E3" s="100" t="s">
        <v>538</v>
      </c>
      <c r="F3" s="100" t="s">
        <v>539</v>
      </c>
      <c r="G3" s="100" t="s">
        <v>540</v>
      </c>
      <c r="H3" s="100" t="s">
        <v>541</v>
      </c>
      <c r="I3" s="100" t="s">
        <v>542</v>
      </c>
      <c r="J3" s="100" t="s">
        <v>543</v>
      </c>
      <c r="K3" s="100" t="s">
        <v>544</v>
      </c>
      <c r="L3" s="100" t="s">
        <v>545</v>
      </c>
      <c r="M3" s="100" t="s">
        <v>546</v>
      </c>
      <c r="N3" s="100" t="s">
        <v>547</v>
      </c>
      <c r="O3" s="101" t="s">
        <v>510</v>
      </c>
    </row>
    <row r="4" spans="1:15" s="104" customFormat="1" ht="15" customHeight="1" thickBot="1">
      <c r="A4" s="103" t="s">
        <v>477</v>
      </c>
      <c r="B4" s="1147" t="s">
        <v>515</v>
      </c>
      <c r="C4" s="1148"/>
      <c r="D4" s="1148"/>
      <c r="E4" s="1148"/>
      <c r="F4" s="1148"/>
      <c r="G4" s="1148"/>
      <c r="H4" s="1148"/>
      <c r="I4" s="1148"/>
      <c r="J4" s="1148"/>
      <c r="K4" s="1148"/>
      <c r="L4" s="1148"/>
      <c r="M4" s="1148"/>
      <c r="N4" s="1148"/>
      <c r="O4" s="1149"/>
    </row>
    <row r="5" spans="1:15" s="104" customFormat="1" ht="22.5">
      <c r="A5" s="105" t="s">
        <v>478</v>
      </c>
      <c r="B5" s="469" t="s">
        <v>882</v>
      </c>
      <c r="C5" s="106">
        <f>28592+3780</f>
        <v>32372</v>
      </c>
      <c r="D5" s="106">
        <f aca="true" t="shared" si="0" ref="D5:M5">28592+3780</f>
        <v>32372</v>
      </c>
      <c r="E5" s="106">
        <f t="shared" si="0"/>
        <v>32372</v>
      </c>
      <c r="F5" s="106">
        <f t="shared" si="0"/>
        <v>32372</v>
      </c>
      <c r="G5" s="106">
        <f t="shared" si="0"/>
        <v>32372</v>
      </c>
      <c r="H5" s="106">
        <f t="shared" si="0"/>
        <v>32372</v>
      </c>
      <c r="I5" s="106">
        <f t="shared" si="0"/>
        <v>32372</v>
      </c>
      <c r="J5" s="106">
        <f t="shared" si="0"/>
        <v>32372</v>
      </c>
      <c r="K5" s="106">
        <f t="shared" si="0"/>
        <v>32372</v>
      </c>
      <c r="L5" s="106">
        <f t="shared" si="0"/>
        <v>32372</v>
      </c>
      <c r="M5" s="106">
        <f t="shared" si="0"/>
        <v>32372</v>
      </c>
      <c r="N5" s="106">
        <f>28592+3783</f>
        <v>32375</v>
      </c>
      <c r="O5" s="762">
        <f>SUM(C5:N5)</f>
        <v>388467</v>
      </c>
    </row>
    <row r="6" spans="1:15" s="111" customFormat="1" ht="22.5">
      <c r="A6" s="108" t="s">
        <v>479</v>
      </c>
      <c r="B6" s="291" t="s">
        <v>79</v>
      </c>
      <c r="C6" s="109">
        <v>760</v>
      </c>
      <c r="D6" s="109">
        <v>760</v>
      </c>
      <c r="E6" s="109">
        <v>760</v>
      </c>
      <c r="F6" s="109">
        <v>760</v>
      </c>
      <c r="G6" s="109">
        <v>760</v>
      </c>
      <c r="H6" s="109">
        <v>760</v>
      </c>
      <c r="I6" s="109">
        <v>760</v>
      </c>
      <c r="J6" s="109">
        <v>760</v>
      </c>
      <c r="K6" s="109">
        <v>760</v>
      </c>
      <c r="L6" s="109">
        <v>760</v>
      </c>
      <c r="M6" s="109">
        <v>760</v>
      </c>
      <c r="N6" s="109">
        <v>760</v>
      </c>
      <c r="O6" s="110">
        <f aca="true" t="shared" si="1" ref="O6:O12">SUM(C6:N6)</f>
        <v>9120</v>
      </c>
    </row>
    <row r="7" spans="1:15" s="111" customFormat="1" ht="22.5">
      <c r="A7" s="108" t="s">
        <v>480</v>
      </c>
      <c r="B7" s="290" t="s">
        <v>80</v>
      </c>
      <c r="C7" s="112"/>
      <c r="D7" s="112">
        <v>33407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0">
        <f t="shared" si="1"/>
        <v>33407</v>
      </c>
    </row>
    <row r="8" spans="1:15" s="111" customFormat="1" ht="13.5" customHeight="1">
      <c r="A8" s="108" t="s">
        <v>481</v>
      </c>
      <c r="B8" s="289" t="s">
        <v>634</v>
      </c>
      <c r="C8" s="109"/>
      <c r="D8" s="109"/>
      <c r="E8" s="109">
        <v>45740</v>
      </c>
      <c r="F8" s="109"/>
      <c r="G8" s="109"/>
      <c r="H8" s="109">
        <v>17153</v>
      </c>
      <c r="I8" s="109"/>
      <c r="J8" s="109"/>
      <c r="K8" s="109">
        <v>45740</v>
      </c>
      <c r="L8" s="109"/>
      <c r="M8" s="109"/>
      <c r="N8" s="109">
        <v>5717</v>
      </c>
      <c r="O8" s="110">
        <f t="shared" si="1"/>
        <v>114350</v>
      </c>
    </row>
    <row r="9" spans="1:15" s="111" customFormat="1" ht="13.5" customHeight="1">
      <c r="A9" s="108" t="s">
        <v>482</v>
      </c>
      <c r="B9" s="289" t="s">
        <v>81</v>
      </c>
      <c r="C9" s="109">
        <f>9470-140</f>
        <v>9330</v>
      </c>
      <c r="D9" s="109">
        <f>9470-140</f>
        <v>9330</v>
      </c>
      <c r="E9" s="109">
        <f>9470-140</f>
        <v>9330</v>
      </c>
      <c r="F9" s="109">
        <f>9494-140</f>
        <v>9354</v>
      </c>
      <c r="G9" s="109">
        <f>9500-140</f>
        <v>9360</v>
      </c>
      <c r="H9" s="109">
        <f>8000-140</f>
        <v>7860</v>
      </c>
      <c r="I9" s="109">
        <f>6800-140</f>
        <v>6660</v>
      </c>
      <c r="J9" s="109">
        <f>6800-140</f>
        <v>6660</v>
      </c>
      <c r="K9" s="109">
        <f>10000-140</f>
        <v>9860</v>
      </c>
      <c r="L9" s="109">
        <f>10000-140</f>
        <v>9860</v>
      </c>
      <c r="M9" s="109">
        <f>10000-140</f>
        <v>9860</v>
      </c>
      <c r="N9" s="109">
        <f>8000-142</f>
        <v>7858</v>
      </c>
      <c r="O9" s="110">
        <f t="shared" si="1"/>
        <v>105322</v>
      </c>
    </row>
    <row r="10" spans="1:15" s="111" customFormat="1" ht="13.5" customHeight="1">
      <c r="A10" s="108" t="s">
        <v>483</v>
      </c>
      <c r="B10" s="289" t="s">
        <v>470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>
        <f t="shared" si="1"/>
        <v>0</v>
      </c>
    </row>
    <row r="11" spans="1:15" s="111" customFormat="1" ht="13.5" customHeight="1">
      <c r="A11" s="108" t="s">
        <v>484</v>
      </c>
      <c r="B11" s="289" t="s">
        <v>884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>
        <v>0</v>
      </c>
    </row>
    <row r="12" spans="1:15" s="111" customFormat="1" ht="22.5">
      <c r="A12" s="108" t="s">
        <v>485</v>
      </c>
      <c r="B12" s="291" t="s">
        <v>46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>
        <f t="shared" si="1"/>
        <v>0</v>
      </c>
    </row>
    <row r="13" spans="1:15" s="111" customFormat="1" ht="13.5" customHeight="1" thickBot="1">
      <c r="A13" s="108" t="s">
        <v>486</v>
      </c>
      <c r="B13" s="289" t="s">
        <v>471</v>
      </c>
      <c r="C13" s="109">
        <v>16736</v>
      </c>
      <c r="D13" s="109"/>
      <c r="E13" s="109"/>
      <c r="F13" s="109">
        <v>6272</v>
      </c>
      <c r="G13" s="109"/>
      <c r="H13" s="109"/>
      <c r="I13" s="109">
        <v>2848</v>
      </c>
      <c r="J13" s="109">
        <v>5085</v>
      </c>
      <c r="K13" s="109"/>
      <c r="L13" s="109">
        <v>11217</v>
      </c>
      <c r="M13" s="109">
        <v>11218</v>
      </c>
      <c r="N13" s="109">
        <v>46624</v>
      </c>
      <c r="O13" s="107">
        <v>100000</v>
      </c>
    </row>
    <row r="14" spans="1:15" s="104" customFormat="1" ht="15.75" customHeight="1" thickBot="1">
      <c r="A14" s="103" t="s">
        <v>487</v>
      </c>
      <c r="B14" s="37" t="s">
        <v>573</v>
      </c>
      <c r="C14" s="114">
        <f>SUM(C5:C13)</f>
        <v>59198</v>
      </c>
      <c r="D14" s="114">
        <f aca="true" t="shared" si="2" ref="D14:N14">SUM(D5:D13)</f>
        <v>75869</v>
      </c>
      <c r="E14" s="114">
        <f t="shared" si="2"/>
        <v>88202</v>
      </c>
      <c r="F14" s="114">
        <f t="shared" si="2"/>
        <v>48758</v>
      </c>
      <c r="G14" s="114">
        <f t="shared" si="2"/>
        <v>42492</v>
      </c>
      <c r="H14" s="114">
        <f t="shared" si="2"/>
        <v>58145</v>
      </c>
      <c r="I14" s="114">
        <f t="shared" si="2"/>
        <v>42640</v>
      </c>
      <c r="J14" s="114">
        <f t="shared" si="2"/>
        <v>44877</v>
      </c>
      <c r="K14" s="114">
        <f t="shared" si="2"/>
        <v>88732</v>
      </c>
      <c r="L14" s="114">
        <f t="shared" si="2"/>
        <v>54209</v>
      </c>
      <c r="M14" s="114">
        <f t="shared" si="2"/>
        <v>54210</v>
      </c>
      <c r="N14" s="114">
        <f t="shared" si="2"/>
        <v>93334</v>
      </c>
      <c r="O14" s="115">
        <f>SUM(C14:N14)</f>
        <v>750666</v>
      </c>
    </row>
    <row r="15" spans="1:15" s="104" customFormat="1" ht="15" customHeight="1" thickBot="1">
      <c r="A15" s="103" t="s">
        <v>488</v>
      </c>
      <c r="B15" s="1147" t="s">
        <v>517</v>
      </c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9"/>
    </row>
    <row r="16" spans="1:15" s="111" customFormat="1" ht="13.5" customHeight="1">
      <c r="A16" s="116" t="s">
        <v>489</v>
      </c>
      <c r="B16" s="292" t="s">
        <v>525</v>
      </c>
      <c r="C16" s="112">
        <f>14054+1040-11</f>
        <v>15083</v>
      </c>
      <c r="D16" s="112">
        <f aca="true" t="shared" si="3" ref="D16:N16">14054+1040</f>
        <v>15094</v>
      </c>
      <c r="E16" s="112">
        <f t="shared" si="3"/>
        <v>15094</v>
      </c>
      <c r="F16" s="112">
        <f t="shared" si="3"/>
        <v>15094</v>
      </c>
      <c r="G16" s="112">
        <f t="shared" si="3"/>
        <v>15094</v>
      </c>
      <c r="H16" s="112">
        <f t="shared" si="3"/>
        <v>15094</v>
      </c>
      <c r="I16" s="112">
        <f t="shared" si="3"/>
        <v>15094</v>
      </c>
      <c r="J16" s="112">
        <f t="shared" si="3"/>
        <v>15094</v>
      </c>
      <c r="K16" s="112">
        <f t="shared" si="3"/>
        <v>15094</v>
      </c>
      <c r="L16" s="112">
        <f t="shared" si="3"/>
        <v>15094</v>
      </c>
      <c r="M16" s="112">
        <f t="shared" si="3"/>
        <v>15094</v>
      </c>
      <c r="N16" s="112">
        <f t="shared" si="3"/>
        <v>15094</v>
      </c>
      <c r="O16" s="113">
        <f>SUM(C16:N16)</f>
        <v>181117</v>
      </c>
    </row>
    <row r="17" spans="1:15" s="111" customFormat="1" ht="27" customHeight="1">
      <c r="A17" s="108" t="s">
        <v>490</v>
      </c>
      <c r="B17" s="291" t="s">
        <v>643</v>
      </c>
      <c r="C17" s="109">
        <f>3883+308</f>
        <v>4191</v>
      </c>
      <c r="D17" s="109">
        <f aca="true" t="shared" si="4" ref="D17:M17">3883+308</f>
        <v>4191</v>
      </c>
      <c r="E17" s="109">
        <f t="shared" si="4"/>
        <v>4191</v>
      </c>
      <c r="F17" s="109">
        <f t="shared" si="4"/>
        <v>4191</v>
      </c>
      <c r="G17" s="109">
        <f t="shared" si="4"/>
        <v>4191</v>
      </c>
      <c r="H17" s="109">
        <f t="shared" si="4"/>
        <v>4191</v>
      </c>
      <c r="I17" s="109">
        <f t="shared" si="4"/>
        <v>4191</v>
      </c>
      <c r="J17" s="109">
        <f t="shared" si="4"/>
        <v>4191</v>
      </c>
      <c r="K17" s="109">
        <f t="shared" si="4"/>
        <v>4191</v>
      </c>
      <c r="L17" s="109">
        <f t="shared" si="4"/>
        <v>4191</v>
      </c>
      <c r="M17" s="109">
        <f t="shared" si="4"/>
        <v>4191</v>
      </c>
      <c r="N17" s="109">
        <f>3883+308+5</f>
        <v>4196</v>
      </c>
      <c r="O17" s="113">
        <f aca="true" t="shared" si="5" ref="O17:O25">SUM(C17:N17)</f>
        <v>50297</v>
      </c>
    </row>
    <row r="18" spans="1:15" s="111" customFormat="1" ht="13.5" customHeight="1">
      <c r="A18" s="108" t="s">
        <v>491</v>
      </c>
      <c r="B18" s="289" t="s">
        <v>600</v>
      </c>
      <c r="C18" s="109">
        <v>28176</v>
      </c>
      <c r="D18" s="109">
        <f>28176</f>
        <v>28176</v>
      </c>
      <c r="E18" s="109">
        <v>23176</v>
      </c>
      <c r="F18" s="109">
        <v>17725</v>
      </c>
      <c r="G18" s="109">
        <v>8726</v>
      </c>
      <c r="H18" s="109">
        <v>8725</v>
      </c>
      <c r="I18" s="109">
        <v>8285</v>
      </c>
      <c r="J18" s="109">
        <v>7725</v>
      </c>
      <c r="K18" s="109">
        <v>17726</v>
      </c>
      <c r="L18" s="109">
        <v>23176</v>
      </c>
      <c r="M18" s="109">
        <v>23176</v>
      </c>
      <c r="N18" s="109">
        <f>23176-543</f>
        <v>22633</v>
      </c>
      <c r="O18" s="113">
        <f t="shared" si="5"/>
        <v>217425</v>
      </c>
    </row>
    <row r="19" spans="1:15" s="111" customFormat="1" ht="13.5" customHeight="1">
      <c r="A19" s="108" t="s">
        <v>492</v>
      </c>
      <c r="B19" s="289" t="s">
        <v>644</v>
      </c>
      <c r="C19" s="109">
        <v>801</v>
      </c>
      <c r="D19" s="109">
        <v>801</v>
      </c>
      <c r="E19" s="109">
        <v>801</v>
      </c>
      <c r="F19" s="109">
        <v>800</v>
      </c>
      <c r="G19" s="109">
        <v>801</v>
      </c>
      <c r="H19" s="109">
        <v>801</v>
      </c>
      <c r="I19" s="109">
        <v>801</v>
      </c>
      <c r="J19" s="109">
        <v>801</v>
      </c>
      <c r="K19" s="109">
        <v>801</v>
      </c>
      <c r="L19" s="109">
        <v>801</v>
      </c>
      <c r="M19" s="109">
        <v>801</v>
      </c>
      <c r="N19" s="109">
        <v>801</v>
      </c>
      <c r="O19" s="113">
        <f t="shared" si="5"/>
        <v>9611</v>
      </c>
    </row>
    <row r="20" spans="1:15" s="111" customFormat="1" ht="13.5" customHeight="1">
      <c r="A20" s="108" t="s">
        <v>493</v>
      </c>
      <c r="B20" s="289" t="s">
        <v>472</v>
      </c>
      <c r="C20" s="109">
        <f>13447-2500</f>
        <v>10947</v>
      </c>
      <c r="D20" s="109">
        <f>13447-2500</f>
        <v>10947</v>
      </c>
      <c r="E20" s="109">
        <f>13447-2500</f>
        <v>10947</v>
      </c>
      <c r="F20" s="109">
        <f>13448-2500</f>
        <v>10948</v>
      </c>
      <c r="G20" s="109">
        <f>13447-2500</f>
        <v>10947</v>
      </c>
      <c r="H20" s="109">
        <f>13447-2500</f>
        <v>10947</v>
      </c>
      <c r="I20" s="109">
        <f>13447-2500</f>
        <v>10947</v>
      </c>
      <c r="J20" s="109">
        <f>13448-2500</f>
        <v>10948</v>
      </c>
      <c r="K20" s="109">
        <f>13447-2500</f>
        <v>10947</v>
      </c>
      <c r="L20" s="109">
        <f>13447-2500</f>
        <v>10947</v>
      </c>
      <c r="M20" s="109">
        <f>13448-2500</f>
        <v>10948</v>
      </c>
      <c r="N20" s="109">
        <f>13448-2500-19</f>
        <v>10929</v>
      </c>
      <c r="O20" s="113">
        <f t="shared" si="5"/>
        <v>131349</v>
      </c>
    </row>
    <row r="21" spans="1:15" s="111" customFormat="1" ht="13.5" customHeight="1">
      <c r="A21" s="108" t="s">
        <v>494</v>
      </c>
      <c r="B21" s="289" t="s">
        <v>693</v>
      </c>
      <c r="C21" s="109"/>
      <c r="D21" s="109"/>
      <c r="E21" s="109">
        <v>8914</v>
      </c>
      <c r="F21" s="109"/>
      <c r="G21" s="109"/>
      <c r="H21" s="109"/>
      <c r="I21" s="109">
        <f>18354-E21-J21</f>
        <v>3322</v>
      </c>
      <c r="J21" s="109">
        <v>6118</v>
      </c>
      <c r="K21" s="109"/>
      <c r="L21" s="109"/>
      <c r="M21" s="109"/>
      <c r="N21" s="109"/>
      <c r="O21" s="113">
        <f t="shared" si="5"/>
        <v>18354</v>
      </c>
    </row>
    <row r="22" spans="1:15" s="111" customFormat="1" ht="15.75">
      <c r="A22" s="108" t="s">
        <v>495</v>
      </c>
      <c r="B22" s="291" t="s">
        <v>647</v>
      </c>
      <c r="C22" s="109"/>
      <c r="D22" s="109"/>
      <c r="E22" s="109"/>
      <c r="F22" s="109"/>
      <c r="G22" s="109"/>
      <c r="H22" s="109"/>
      <c r="I22" s="109"/>
      <c r="J22" s="109"/>
      <c r="K22" s="109">
        <v>31681</v>
      </c>
      <c r="L22" s="109"/>
      <c r="M22" s="109"/>
      <c r="N22" s="109"/>
      <c r="O22" s="113">
        <f t="shared" si="5"/>
        <v>31681</v>
      </c>
    </row>
    <row r="23" spans="1:15" s="111" customFormat="1" ht="13.5" customHeight="1">
      <c r="A23" s="108" t="s">
        <v>496</v>
      </c>
      <c r="B23" s="289" t="s">
        <v>696</v>
      </c>
      <c r="C23" s="109"/>
      <c r="D23" s="109">
        <v>16660</v>
      </c>
      <c r="E23" s="109">
        <v>25079</v>
      </c>
      <c r="F23" s="109"/>
      <c r="G23" s="109"/>
      <c r="H23" s="109">
        <v>8226</v>
      </c>
      <c r="I23" s="109"/>
      <c r="J23" s="109"/>
      <c r="K23" s="109"/>
      <c r="L23" s="109"/>
      <c r="M23" s="109"/>
      <c r="N23" s="109"/>
      <c r="O23" s="113">
        <f>D23+E23+H23</f>
        <v>49965</v>
      </c>
    </row>
    <row r="24" spans="1:15" s="111" customFormat="1" ht="13.5" customHeight="1">
      <c r="A24" s="108" t="s">
        <v>497</v>
      </c>
      <c r="B24" s="289" t="s">
        <v>508</v>
      </c>
      <c r="C24" s="109"/>
      <c r="D24" s="109"/>
      <c r="E24" s="109"/>
      <c r="F24" s="109"/>
      <c r="G24" s="109">
        <v>2733</v>
      </c>
      <c r="H24" s="109">
        <v>10161</v>
      </c>
      <c r="I24" s="109"/>
      <c r="J24" s="109"/>
      <c r="K24" s="109">
        <v>8292</v>
      </c>
      <c r="L24" s="109"/>
      <c r="M24" s="109"/>
      <c r="N24" s="109">
        <f>60867-G24-H24-K24</f>
        <v>39681</v>
      </c>
      <c r="O24" s="113">
        <f t="shared" si="5"/>
        <v>60867</v>
      </c>
    </row>
    <row r="25" spans="1:15" s="104" customFormat="1" ht="15.75" customHeight="1" thickBot="1">
      <c r="A25" s="598" t="s">
        <v>498</v>
      </c>
      <c r="B25" s="599" t="s">
        <v>473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3">
        <f t="shared" si="5"/>
        <v>0</v>
      </c>
    </row>
    <row r="26" spans="1:15" ht="16.5" thickBot="1">
      <c r="A26" s="600" t="s">
        <v>499</v>
      </c>
      <c r="B26" s="601" t="s">
        <v>574</v>
      </c>
      <c r="C26" s="602">
        <f>SUM(C16:C25)</f>
        <v>59198</v>
      </c>
      <c r="D26" s="602">
        <f aca="true" t="shared" si="6" ref="D26:N26">SUM(D16:D25)</f>
        <v>75869</v>
      </c>
      <c r="E26" s="602">
        <f t="shared" si="6"/>
        <v>88202</v>
      </c>
      <c r="F26" s="602">
        <f t="shared" si="6"/>
        <v>48758</v>
      </c>
      <c r="G26" s="602">
        <f t="shared" si="6"/>
        <v>42492</v>
      </c>
      <c r="H26" s="602">
        <f t="shared" si="6"/>
        <v>58145</v>
      </c>
      <c r="I26" s="602">
        <f t="shared" si="6"/>
        <v>42640</v>
      </c>
      <c r="J26" s="602">
        <f t="shared" si="6"/>
        <v>44877</v>
      </c>
      <c r="K26" s="602">
        <f t="shared" si="6"/>
        <v>88732</v>
      </c>
      <c r="L26" s="602">
        <f t="shared" si="6"/>
        <v>54209</v>
      </c>
      <c r="M26" s="602">
        <f t="shared" si="6"/>
        <v>54210</v>
      </c>
      <c r="N26" s="602">
        <f t="shared" si="6"/>
        <v>93334</v>
      </c>
      <c r="O26" s="115">
        <f>SUM(C26:N26)</f>
        <v>750666</v>
      </c>
    </row>
    <row r="27" spans="1:15" ht="16.5" thickBot="1">
      <c r="A27" s="600" t="s">
        <v>500</v>
      </c>
      <c r="B27" s="603" t="s">
        <v>575</v>
      </c>
      <c r="C27" s="604">
        <f>(C14-C26)</f>
        <v>0</v>
      </c>
      <c r="D27" s="604">
        <f aca="true" t="shared" si="7" ref="D27:N27">(D14-D26)</f>
        <v>0</v>
      </c>
      <c r="E27" s="604">
        <f t="shared" si="7"/>
        <v>0</v>
      </c>
      <c r="F27" s="604">
        <f t="shared" si="7"/>
        <v>0</v>
      </c>
      <c r="G27" s="604">
        <f t="shared" si="7"/>
        <v>0</v>
      </c>
      <c r="H27" s="604">
        <f t="shared" si="7"/>
        <v>0</v>
      </c>
      <c r="I27" s="604">
        <f t="shared" si="7"/>
        <v>0</v>
      </c>
      <c r="J27" s="604">
        <f t="shared" si="7"/>
        <v>0</v>
      </c>
      <c r="K27" s="604">
        <f t="shared" si="7"/>
        <v>0</v>
      </c>
      <c r="L27" s="604">
        <f t="shared" si="7"/>
        <v>0</v>
      </c>
      <c r="M27" s="604">
        <f t="shared" si="7"/>
        <v>0</v>
      </c>
      <c r="N27" s="604">
        <f t="shared" si="7"/>
        <v>0</v>
      </c>
      <c r="O27" s="115">
        <f>SUM(C27:N27)</f>
        <v>0</v>
      </c>
    </row>
    <row r="28" ht="15.75">
      <c r="A28" s="118"/>
    </row>
    <row r="29" spans="2:15" ht="15.75">
      <c r="B29" s="119"/>
      <c r="C29" s="120"/>
      <c r="D29" s="120"/>
      <c r="O29" s="117"/>
    </row>
    <row r="30" ht="15.75">
      <c r="O30" s="117"/>
    </row>
    <row r="31" ht="15.75">
      <c r="O31" s="117"/>
    </row>
    <row r="32" ht="15.75">
      <c r="O32" s="117"/>
    </row>
    <row r="33" ht="15.75">
      <c r="O33" s="117"/>
    </row>
    <row r="34" ht="15.75">
      <c r="O34" s="117"/>
    </row>
    <row r="35" ht="15.75">
      <c r="O35" s="117"/>
    </row>
    <row r="36" ht="15.75">
      <c r="O36" s="117"/>
    </row>
    <row r="37" ht="15.75">
      <c r="O37" s="117"/>
    </row>
    <row r="38" ht="15.75">
      <c r="O38" s="117"/>
    </row>
    <row r="39" ht="15.75">
      <c r="O39" s="117"/>
    </row>
    <row r="40" ht="15.75">
      <c r="O40" s="117"/>
    </row>
    <row r="41" ht="15.75">
      <c r="O41" s="117"/>
    </row>
    <row r="42" ht="15.75">
      <c r="O42" s="117"/>
    </row>
    <row r="43" ht="15.75">
      <c r="O43" s="117"/>
    </row>
    <row r="44" ht="15.75">
      <c r="O44" s="117"/>
    </row>
    <row r="45" ht="15.75">
      <c r="O45" s="117"/>
    </row>
    <row r="46" ht="15.75">
      <c r="O46" s="117"/>
    </row>
    <row r="47" ht="15.75">
      <c r="O47" s="117"/>
    </row>
    <row r="48" ht="15.75">
      <c r="O48" s="117"/>
    </row>
    <row r="49" ht="15.75">
      <c r="O49" s="117"/>
    </row>
    <row r="50" ht="15.75">
      <c r="O50" s="117"/>
    </row>
    <row r="51" ht="15.75">
      <c r="O51" s="117"/>
    </row>
    <row r="52" ht="15.75">
      <c r="O52" s="117"/>
    </row>
    <row r="53" ht="15.75">
      <c r="O53" s="117"/>
    </row>
    <row r="54" ht="15.75">
      <c r="O54" s="117"/>
    </row>
    <row r="55" ht="15.75">
      <c r="O55" s="117"/>
    </row>
    <row r="56" ht="15.75">
      <c r="O56" s="117"/>
    </row>
    <row r="57" ht="15.75">
      <c r="O57" s="117"/>
    </row>
    <row r="58" ht="15.75">
      <c r="O58" s="117"/>
    </row>
    <row r="59" ht="15.75">
      <c r="O59" s="117"/>
    </row>
    <row r="60" ht="15.75">
      <c r="O60" s="117"/>
    </row>
    <row r="61" ht="15.75">
      <c r="O61" s="117"/>
    </row>
    <row r="62" ht="15.75">
      <c r="O62" s="117"/>
    </row>
    <row r="63" ht="15.75">
      <c r="O63" s="117"/>
    </row>
    <row r="64" ht="15.75">
      <c r="O64" s="117"/>
    </row>
    <row r="65" ht="15.75">
      <c r="O65" s="117"/>
    </row>
    <row r="66" ht="15.75">
      <c r="O66" s="117"/>
    </row>
    <row r="67" ht="15.75">
      <c r="O67" s="117"/>
    </row>
    <row r="68" ht="15.75">
      <c r="O68" s="117"/>
    </row>
    <row r="69" ht="15.75">
      <c r="O69" s="117"/>
    </row>
    <row r="70" ht="15.75">
      <c r="O70" s="117"/>
    </row>
    <row r="71" ht="15.75">
      <c r="O71" s="117"/>
    </row>
    <row r="72" ht="15.75">
      <c r="O72" s="117"/>
    </row>
    <row r="73" ht="15.75">
      <c r="O73" s="117"/>
    </row>
    <row r="74" ht="15.75">
      <c r="O74" s="117"/>
    </row>
    <row r="75" ht="15.75">
      <c r="O75" s="117"/>
    </row>
    <row r="76" ht="15.75">
      <c r="O76" s="117"/>
    </row>
    <row r="77" ht="15.75">
      <c r="O77" s="117"/>
    </row>
    <row r="78" ht="15.75">
      <c r="O78" s="117"/>
    </row>
    <row r="79" ht="15.75">
      <c r="O79" s="117"/>
    </row>
    <row r="80" ht="15.75">
      <c r="O80" s="117"/>
    </row>
    <row r="81" ht="15.75">
      <c r="O81" s="117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8"/>
  <sheetViews>
    <sheetView view="pageLayout" workbookViewId="0" topLeftCell="A1">
      <selection activeCell="H2" sqref="H2:I2"/>
    </sheetView>
  </sheetViews>
  <sheetFormatPr defaultColWidth="9.00390625" defaultRowHeight="12.75"/>
  <cols>
    <col min="1" max="1" width="8.50390625" style="47" customWidth="1"/>
    <col min="2" max="2" width="9.375" style="47" customWidth="1"/>
    <col min="3" max="3" width="42.625" style="47" customWidth="1"/>
    <col min="4" max="4" width="9.375" style="47" customWidth="1"/>
    <col min="5" max="5" width="11.00390625" style="47" customWidth="1"/>
    <col min="6" max="6" width="12.375" style="47" customWidth="1"/>
    <col min="7" max="7" width="9.375" style="47" customWidth="1"/>
    <col min="8" max="8" width="13.375" style="47" bestFit="1" customWidth="1"/>
    <col min="9" max="9" width="13.375" style="47" customWidth="1"/>
    <col min="10" max="10" width="15.125" style="47" customWidth="1"/>
    <col min="11" max="16384" width="9.375" style="47" customWidth="1"/>
  </cols>
  <sheetData>
    <row r="1" spans="1:9" ht="15.75">
      <c r="A1" s="1158" t="s">
        <v>284</v>
      </c>
      <c r="B1" s="1158"/>
      <c r="C1" s="1158"/>
      <c r="D1" s="1158"/>
      <c r="E1" s="1158"/>
      <c r="F1" s="1158"/>
      <c r="G1" s="1158"/>
      <c r="H1" s="1158"/>
      <c r="I1" s="1158"/>
    </row>
    <row r="2" spans="1:9" ht="16.5" thickBot="1">
      <c r="A2" s="579"/>
      <c r="B2" s="579"/>
      <c r="C2" s="579"/>
      <c r="D2" s="579"/>
      <c r="E2" s="579"/>
      <c r="F2" s="579"/>
      <c r="G2" s="579"/>
      <c r="H2" s="1154" t="s">
        <v>21</v>
      </c>
      <c r="I2" s="1155"/>
    </row>
    <row r="3" spans="1:9" ht="18.75" customHeight="1">
      <c r="A3" s="985" t="s">
        <v>428</v>
      </c>
      <c r="B3" s="986"/>
      <c r="C3" s="986"/>
      <c r="D3" s="988" t="s">
        <v>429</v>
      </c>
      <c r="E3" s="1026"/>
      <c r="F3" s="987"/>
      <c r="G3" s="988" t="s">
        <v>429</v>
      </c>
      <c r="H3" s="1026"/>
      <c r="I3" s="989"/>
    </row>
    <row r="4" spans="1:9" s="48" customFormat="1" ht="24" customHeight="1">
      <c r="A4" s="990"/>
      <c r="B4" s="576"/>
      <c r="C4" s="576"/>
      <c r="D4" s="1029" t="s">
        <v>715</v>
      </c>
      <c r="E4" s="1027" t="s">
        <v>715</v>
      </c>
      <c r="F4" s="643" t="s">
        <v>715</v>
      </c>
      <c r="G4" s="642" t="s">
        <v>716</v>
      </c>
      <c r="H4" s="1027" t="s">
        <v>716</v>
      </c>
      <c r="I4" s="991" t="s">
        <v>716</v>
      </c>
    </row>
    <row r="5" spans="1:9" s="48" customFormat="1" ht="16.5" customHeight="1">
      <c r="A5" s="990"/>
      <c r="B5" s="576"/>
      <c r="C5" s="576"/>
      <c r="D5" s="1029"/>
      <c r="E5" s="1027"/>
      <c r="F5" s="643" t="s">
        <v>430</v>
      </c>
      <c r="G5" s="642"/>
      <c r="H5" s="1027"/>
      <c r="I5" s="991" t="s">
        <v>430</v>
      </c>
    </row>
    <row r="6" spans="1:9" s="49" customFormat="1" ht="12.75">
      <c r="A6" s="992"/>
      <c r="B6" s="644"/>
      <c r="C6" s="644"/>
      <c r="D6" s="1030" t="s">
        <v>431</v>
      </c>
      <c r="E6" s="1028" t="s">
        <v>432</v>
      </c>
      <c r="F6" s="578" t="s">
        <v>433</v>
      </c>
      <c r="G6" s="577" t="s">
        <v>431</v>
      </c>
      <c r="H6" s="1028" t="s">
        <v>432</v>
      </c>
      <c r="I6" s="993" t="s">
        <v>433</v>
      </c>
    </row>
    <row r="7" spans="1:9" ht="12.75">
      <c r="A7" s="994" t="s">
        <v>434</v>
      </c>
      <c r="B7" s="646"/>
      <c r="C7" s="646"/>
      <c r="D7" s="1031">
        <v>21.79</v>
      </c>
      <c r="E7" s="1015">
        <v>4580000</v>
      </c>
      <c r="F7" s="645">
        <v>99798</v>
      </c>
      <c r="G7" s="647">
        <v>21.76</v>
      </c>
      <c r="H7" s="1017">
        <v>4580000</v>
      </c>
      <c r="I7" s="995">
        <v>99661</v>
      </c>
    </row>
    <row r="8" spans="1:9" ht="12.75" customHeight="1">
      <c r="A8" s="994" t="s">
        <v>435</v>
      </c>
      <c r="B8" s="646"/>
      <c r="C8" s="646"/>
      <c r="D8" s="1032"/>
      <c r="E8" s="1016"/>
      <c r="F8" s="645">
        <v>5953</v>
      </c>
      <c r="G8" s="648"/>
      <c r="H8" s="1016"/>
      <c r="I8" s="995">
        <v>5954</v>
      </c>
    </row>
    <row r="9" spans="1:9" ht="12.75">
      <c r="A9" s="994" t="s">
        <v>436</v>
      </c>
      <c r="B9" s="646"/>
      <c r="C9" s="646"/>
      <c r="D9" s="1032"/>
      <c r="E9" s="1016" t="s">
        <v>437</v>
      </c>
      <c r="F9" s="645">
        <v>10240</v>
      </c>
      <c r="G9" s="648"/>
      <c r="H9" s="1016" t="s">
        <v>437</v>
      </c>
      <c r="I9" s="995">
        <v>10272</v>
      </c>
    </row>
    <row r="10" spans="1:9" ht="12.75">
      <c r="A10" s="994" t="s">
        <v>438</v>
      </c>
      <c r="B10" s="646"/>
      <c r="C10" s="646"/>
      <c r="D10" s="1032"/>
      <c r="E10" s="1016" t="s">
        <v>439</v>
      </c>
      <c r="F10" s="645">
        <v>100</v>
      </c>
      <c r="G10" s="648"/>
      <c r="H10" s="1016" t="s">
        <v>439</v>
      </c>
      <c r="I10" s="995">
        <v>1370</v>
      </c>
    </row>
    <row r="11" spans="1:9" ht="12.75">
      <c r="A11" s="994" t="s">
        <v>440</v>
      </c>
      <c r="B11" s="646"/>
      <c r="C11" s="646"/>
      <c r="D11" s="1032"/>
      <c r="E11" s="1016" t="s">
        <v>441</v>
      </c>
      <c r="F11" s="645">
        <v>5398</v>
      </c>
      <c r="G11" s="648"/>
      <c r="H11" s="1016" t="s">
        <v>441</v>
      </c>
      <c r="I11" s="995">
        <v>5398</v>
      </c>
    </row>
    <row r="12" spans="1:9" ht="12.75">
      <c r="A12" s="994" t="s">
        <v>442</v>
      </c>
      <c r="B12" s="646"/>
      <c r="C12" s="646"/>
      <c r="D12" s="1032"/>
      <c r="E12" s="1016"/>
      <c r="F12" s="649"/>
      <c r="G12" s="648"/>
      <c r="H12" s="1016"/>
      <c r="I12" s="996"/>
    </row>
    <row r="13" spans="1:9" ht="12.75">
      <c r="A13" s="994" t="s">
        <v>443</v>
      </c>
      <c r="B13" s="646"/>
      <c r="C13" s="646"/>
      <c r="D13" s="1032">
        <v>5525</v>
      </c>
      <c r="E13" s="1017">
        <v>2700</v>
      </c>
      <c r="F13" s="662">
        <v>14918</v>
      </c>
      <c r="G13" s="648">
        <v>5525</v>
      </c>
      <c r="H13" s="1017">
        <v>2700</v>
      </c>
      <c r="I13" s="997">
        <v>14839</v>
      </c>
    </row>
    <row r="14" spans="1:9" ht="12.75">
      <c r="A14" s="998" t="s">
        <v>442</v>
      </c>
      <c r="B14" s="646"/>
      <c r="C14" s="646"/>
      <c r="D14" s="1032"/>
      <c r="E14" s="1017"/>
      <c r="F14" s="663">
        <v>-8186</v>
      </c>
      <c r="G14" s="648"/>
      <c r="H14" s="1017"/>
      <c r="I14" s="999">
        <v>-9025</v>
      </c>
    </row>
    <row r="15" spans="1:9" ht="12.75">
      <c r="A15" s="994" t="s">
        <v>444</v>
      </c>
      <c r="B15" s="646"/>
      <c r="C15" s="646"/>
      <c r="D15" s="1032"/>
      <c r="E15" s="1018"/>
      <c r="F15" s="650">
        <v>429</v>
      </c>
      <c r="G15" s="648"/>
      <c r="H15" s="1018"/>
      <c r="I15" s="1000">
        <v>414</v>
      </c>
    </row>
    <row r="16" spans="1:9" ht="12.75">
      <c r="A16" s="994" t="s">
        <v>445</v>
      </c>
      <c r="B16" s="646"/>
      <c r="C16" s="646"/>
      <c r="D16" s="1032"/>
      <c r="E16" s="1019"/>
      <c r="F16" s="652">
        <v>214</v>
      </c>
      <c r="G16" s="648"/>
      <c r="H16" s="1019"/>
      <c r="I16" s="1001">
        <v>245</v>
      </c>
    </row>
    <row r="17" spans="1:9" ht="12.75">
      <c r="A17" s="1002" t="s">
        <v>311</v>
      </c>
      <c r="B17" s="764"/>
      <c r="C17" s="764"/>
      <c r="D17" s="1033"/>
      <c r="E17" s="1020"/>
      <c r="F17" s="1003">
        <f>F7+F8+F9+F10+F11+F12++F13+F14+F15+F16</f>
        <v>128864</v>
      </c>
      <c r="G17" s="765"/>
      <c r="H17" s="1020"/>
      <c r="I17" s="1003">
        <f>I7+I8+I9+I10+I11+I12++I13+I14+I15+I16</f>
        <v>129128</v>
      </c>
    </row>
    <row r="18" spans="1:9" ht="12.75">
      <c r="A18" s="1004" t="s">
        <v>451</v>
      </c>
      <c r="B18" s="653"/>
      <c r="C18" s="653"/>
      <c r="D18" s="1034">
        <v>15.7</v>
      </c>
      <c r="E18" s="1017">
        <v>4012000</v>
      </c>
      <c r="F18" s="645">
        <v>43458</v>
      </c>
      <c r="G18" s="657">
        <v>16.2</v>
      </c>
      <c r="H18" s="1017">
        <v>4308000</v>
      </c>
      <c r="I18" s="995">
        <v>46526</v>
      </c>
    </row>
    <row r="19" spans="1:9" ht="12.75">
      <c r="A19" s="994" t="s">
        <v>452</v>
      </c>
      <c r="B19" s="646"/>
      <c r="C19" s="646"/>
      <c r="D19" s="1034">
        <v>15.6</v>
      </c>
      <c r="E19" s="1017">
        <v>4012000</v>
      </c>
      <c r="F19" s="645">
        <v>21590</v>
      </c>
      <c r="G19" s="657">
        <v>16.2</v>
      </c>
      <c r="H19" s="1017">
        <v>4308000</v>
      </c>
      <c r="I19" s="995">
        <v>23263</v>
      </c>
    </row>
    <row r="20" spans="1:9" ht="12.75">
      <c r="A20" s="994" t="s">
        <v>453</v>
      </c>
      <c r="B20" s="646"/>
      <c r="C20" s="646"/>
      <c r="D20" s="1034">
        <v>15.6</v>
      </c>
      <c r="E20" s="1017">
        <v>34400</v>
      </c>
      <c r="F20" s="645">
        <v>546</v>
      </c>
      <c r="G20" s="657">
        <v>16.2</v>
      </c>
      <c r="H20" s="1017">
        <v>35000</v>
      </c>
      <c r="I20" s="995">
        <v>567</v>
      </c>
    </row>
    <row r="21" spans="1:9" ht="12.75">
      <c r="A21" s="994" t="s">
        <v>278</v>
      </c>
      <c r="B21" s="646"/>
      <c r="C21" s="646"/>
      <c r="D21" s="1034"/>
      <c r="E21" s="1017"/>
      <c r="F21" s="645"/>
      <c r="G21" s="657">
        <v>1</v>
      </c>
      <c r="H21" s="1017">
        <v>35000</v>
      </c>
      <c r="I21" s="995">
        <v>35</v>
      </c>
    </row>
    <row r="22" spans="1:9" ht="12.75">
      <c r="A22" s="994" t="s">
        <v>195</v>
      </c>
      <c r="B22" s="646"/>
      <c r="C22" s="646"/>
      <c r="D22" s="1032">
        <v>10</v>
      </c>
      <c r="E22" s="1017">
        <v>1800000</v>
      </c>
      <c r="F22" s="645">
        <v>12000</v>
      </c>
      <c r="G22" s="648">
        <v>12</v>
      </c>
      <c r="H22" s="1017">
        <v>1800000</v>
      </c>
      <c r="I22" s="995">
        <v>14400</v>
      </c>
    </row>
    <row r="23" spans="1:9" ht="12.75">
      <c r="A23" s="994" t="s">
        <v>279</v>
      </c>
      <c r="B23" s="646"/>
      <c r="C23" s="646"/>
      <c r="D23" s="1032"/>
      <c r="E23" s="1017"/>
      <c r="F23" s="645"/>
      <c r="G23" s="648">
        <v>1</v>
      </c>
      <c r="H23" s="1017">
        <v>4308000</v>
      </c>
      <c r="I23" s="995">
        <v>2872</v>
      </c>
    </row>
    <row r="24" spans="1:9" ht="12.75">
      <c r="A24" s="994" t="s">
        <v>196</v>
      </c>
      <c r="B24" s="646"/>
      <c r="C24" s="646"/>
      <c r="D24" s="1032">
        <v>10</v>
      </c>
      <c r="E24" s="1017">
        <v>1800000</v>
      </c>
      <c r="F24" s="645">
        <v>6000</v>
      </c>
      <c r="G24" s="648">
        <v>12</v>
      </c>
      <c r="H24" s="1017">
        <v>1800000</v>
      </c>
      <c r="I24" s="995">
        <v>7200</v>
      </c>
    </row>
    <row r="25" spans="1:9" ht="12.75">
      <c r="A25" s="994" t="s">
        <v>280</v>
      </c>
      <c r="B25" s="646"/>
      <c r="C25" s="646"/>
      <c r="D25" s="1032"/>
      <c r="E25" s="1017"/>
      <c r="F25" s="645"/>
      <c r="G25" s="648">
        <v>1</v>
      </c>
      <c r="H25" s="1017">
        <v>4308000</v>
      </c>
      <c r="I25" s="995">
        <v>1436</v>
      </c>
    </row>
    <row r="26" spans="1:11" ht="12.75">
      <c r="A26" s="994" t="s">
        <v>281</v>
      </c>
      <c r="B26" s="646"/>
      <c r="C26" s="646"/>
      <c r="D26" s="1032">
        <v>196</v>
      </c>
      <c r="E26" s="1017">
        <v>56000</v>
      </c>
      <c r="F26" s="645">
        <v>9147</v>
      </c>
      <c r="G26" s="648">
        <v>198</v>
      </c>
      <c r="H26" s="1017">
        <v>80000</v>
      </c>
      <c r="I26" s="995">
        <v>10560</v>
      </c>
      <c r="K26" s="1041"/>
    </row>
    <row r="27" spans="1:9" ht="12.75">
      <c r="A27" s="994" t="s">
        <v>282</v>
      </c>
      <c r="B27" s="646"/>
      <c r="C27" s="646"/>
      <c r="D27" s="1032">
        <v>196</v>
      </c>
      <c r="E27" s="1017">
        <v>56000</v>
      </c>
      <c r="F27" s="645">
        <v>4573</v>
      </c>
      <c r="G27" s="648">
        <v>198</v>
      </c>
      <c r="H27" s="1017">
        <v>80000</v>
      </c>
      <c r="I27" s="995">
        <v>5280</v>
      </c>
    </row>
    <row r="28" spans="1:10" ht="12.75">
      <c r="A28" s="994" t="s">
        <v>308</v>
      </c>
      <c r="B28" s="646"/>
      <c r="C28" s="646"/>
      <c r="D28" s="1032"/>
      <c r="E28" s="1017"/>
      <c r="F28" s="645"/>
      <c r="G28" s="648"/>
      <c r="H28" s="1017"/>
      <c r="I28" s="995">
        <v>2672</v>
      </c>
      <c r="J28" s="763"/>
    </row>
    <row r="29" spans="1:9" ht="12.75">
      <c r="A29" s="1005" t="s">
        <v>312</v>
      </c>
      <c r="B29" s="764"/>
      <c r="C29" s="764"/>
      <c r="D29" s="1033"/>
      <c r="E29" s="1020"/>
      <c r="F29" s="1003">
        <f>F18+F19+F20+F21+F22+F23+F24+F25+F26+F27+F28</f>
        <v>97314</v>
      </c>
      <c r="G29" s="765"/>
      <c r="H29" s="1020"/>
      <c r="I29" s="1003">
        <f>I18+I19+I20+I21+I22+I23+I24+I25+I26+I27+I28</f>
        <v>114811</v>
      </c>
    </row>
    <row r="30" spans="1:9" ht="12.75">
      <c r="A30" s="994" t="s">
        <v>208</v>
      </c>
      <c r="B30" s="646"/>
      <c r="C30" s="646"/>
      <c r="D30" s="1032">
        <v>5525</v>
      </c>
      <c r="E30" s="1021">
        <v>1.56</v>
      </c>
      <c r="F30" s="645">
        <v>17253</v>
      </c>
      <c r="G30" s="648">
        <v>5496</v>
      </c>
      <c r="H30" s="1021">
        <v>1.56</v>
      </c>
      <c r="I30" s="995">
        <v>30008</v>
      </c>
    </row>
    <row r="31" spans="1:9" ht="12.75">
      <c r="A31" s="994" t="s">
        <v>277</v>
      </c>
      <c r="B31" s="646"/>
      <c r="C31" s="646"/>
      <c r="D31" s="1032">
        <v>6393</v>
      </c>
      <c r="E31" s="1017">
        <v>395</v>
      </c>
      <c r="F31" s="645">
        <v>2525</v>
      </c>
      <c r="G31" s="648">
        <v>6375</v>
      </c>
      <c r="H31" s="1017">
        <v>395</v>
      </c>
      <c r="I31" s="995">
        <v>3900</v>
      </c>
    </row>
    <row r="32" spans="1:9" ht="12.75">
      <c r="A32" s="994" t="s">
        <v>446</v>
      </c>
      <c r="B32" s="646"/>
      <c r="C32" s="646"/>
      <c r="D32" s="1032">
        <v>6393</v>
      </c>
      <c r="E32" s="1017">
        <v>300</v>
      </c>
      <c r="F32" s="645">
        <v>1918</v>
      </c>
      <c r="G32" s="648"/>
      <c r="H32" s="1017"/>
      <c r="I32" s="995"/>
    </row>
    <row r="33" spans="1:9" ht="12.75">
      <c r="A33" s="994" t="s">
        <v>126</v>
      </c>
      <c r="B33" s="646"/>
      <c r="C33" s="646"/>
      <c r="D33" s="1032">
        <v>6393</v>
      </c>
      <c r="E33" s="1017">
        <v>395</v>
      </c>
      <c r="F33" s="645">
        <v>2525</v>
      </c>
      <c r="G33" s="648"/>
      <c r="H33" s="1017"/>
      <c r="I33" s="995"/>
    </row>
    <row r="34" spans="1:9" ht="12.75">
      <c r="A34" s="994" t="s">
        <v>447</v>
      </c>
      <c r="B34" s="646"/>
      <c r="C34" s="646"/>
      <c r="D34" s="1032">
        <v>6393</v>
      </c>
      <c r="E34" s="1017">
        <v>300</v>
      </c>
      <c r="F34" s="645">
        <v>1291</v>
      </c>
      <c r="G34" s="648"/>
      <c r="H34" s="1017"/>
      <c r="I34" s="995"/>
    </row>
    <row r="35" spans="1:9" ht="12.75">
      <c r="A35" s="1156" t="s">
        <v>448</v>
      </c>
      <c r="B35" s="1157"/>
      <c r="C35" s="1157"/>
      <c r="D35" s="1035">
        <v>13</v>
      </c>
      <c r="E35" s="1022">
        <v>55360</v>
      </c>
      <c r="F35" s="656">
        <v>720</v>
      </c>
      <c r="G35" s="654">
        <v>18</v>
      </c>
      <c r="H35" s="1022">
        <v>55360</v>
      </c>
      <c r="I35" s="1006">
        <v>996</v>
      </c>
    </row>
    <row r="36" spans="1:9" ht="12.75">
      <c r="A36" s="1004" t="s">
        <v>103</v>
      </c>
      <c r="B36" s="653"/>
      <c r="C36" s="653"/>
      <c r="D36" s="1035">
        <v>0</v>
      </c>
      <c r="E36" s="1022">
        <v>145000</v>
      </c>
      <c r="F36" s="656">
        <v>0</v>
      </c>
      <c r="G36" s="654">
        <v>0</v>
      </c>
      <c r="H36" s="1022">
        <v>145000</v>
      </c>
      <c r="I36" s="1006">
        <v>0</v>
      </c>
    </row>
    <row r="37" spans="1:9" ht="12.75">
      <c r="A37" s="994" t="s">
        <v>449</v>
      </c>
      <c r="B37" s="646"/>
      <c r="C37" s="646"/>
      <c r="D37" s="1032">
        <v>25</v>
      </c>
      <c r="E37" s="1017">
        <v>109000</v>
      </c>
      <c r="F37" s="645">
        <v>2725</v>
      </c>
      <c r="G37" s="648">
        <v>25</v>
      </c>
      <c r="H37" s="1017">
        <v>109000</v>
      </c>
      <c r="I37" s="995">
        <v>2725</v>
      </c>
    </row>
    <row r="38" spans="1:9" ht="12.75">
      <c r="A38" s="994" t="s">
        <v>309</v>
      </c>
      <c r="B38" s="646"/>
      <c r="C38" s="646"/>
      <c r="D38" s="1032">
        <v>19</v>
      </c>
      <c r="E38" s="1017">
        <v>2606040</v>
      </c>
      <c r="F38" s="645">
        <v>49515</v>
      </c>
      <c r="G38" s="648">
        <v>19</v>
      </c>
      <c r="H38" s="1017">
        <v>2606040</v>
      </c>
      <c r="I38" s="995">
        <v>49515</v>
      </c>
    </row>
    <row r="39" spans="1:9" ht="12.75">
      <c r="A39" s="994" t="s">
        <v>450</v>
      </c>
      <c r="B39" s="646"/>
      <c r="C39" s="646"/>
      <c r="D39" s="1032"/>
      <c r="E39" s="1017"/>
      <c r="F39" s="645">
        <v>7125</v>
      </c>
      <c r="G39" s="648"/>
      <c r="H39" s="1017"/>
      <c r="I39" s="995">
        <v>7304</v>
      </c>
    </row>
    <row r="40" spans="1:9" s="50" customFormat="1" ht="12" customHeight="1">
      <c r="A40" s="994" t="s">
        <v>125</v>
      </c>
      <c r="B40" s="646"/>
      <c r="C40" s="646"/>
      <c r="D40" s="1032">
        <v>10</v>
      </c>
      <c r="E40" s="1017">
        <v>494100</v>
      </c>
      <c r="F40" s="645">
        <v>4941</v>
      </c>
      <c r="G40" s="648">
        <v>10</v>
      </c>
      <c r="H40" s="1017">
        <v>494100</v>
      </c>
      <c r="I40" s="995">
        <v>4941</v>
      </c>
    </row>
    <row r="41" spans="1:9" ht="12.75">
      <c r="A41" s="1156" t="s">
        <v>197</v>
      </c>
      <c r="B41" s="1157"/>
      <c r="C41" s="1157"/>
      <c r="D41" s="1036">
        <v>9.1</v>
      </c>
      <c r="E41" s="1017"/>
      <c r="F41" s="655">
        <v>14851</v>
      </c>
      <c r="G41" s="661">
        <v>9.76</v>
      </c>
      <c r="H41" s="1017">
        <v>1632000</v>
      </c>
      <c r="I41" s="1007">
        <v>15929</v>
      </c>
    </row>
    <row r="42" spans="1:9" ht="12.75">
      <c r="A42" s="1008" t="s">
        <v>454</v>
      </c>
      <c r="B42" s="653"/>
      <c r="C42" s="653"/>
      <c r="D42" s="1037"/>
      <c r="E42" s="1017"/>
      <c r="F42" s="659">
        <v>5235</v>
      </c>
      <c r="G42" s="658"/>
      <c r="H42" s="1017"/>
      <c r="I42" s="1009">
        <v>22545</v>
      </c>
    </row>
    <row r="43" spans="1:9" ht="12.75">
      <c r="A43" s="1008" t="s">
        <v>310</v>
      </c>
      <c r="B43" s="653"/>
      <c r="C43" s="653"/>
      <c r="D43" s="1037"/>
      <c r="E43" s="1017"/>
      <c r="F43" s="659"/>
      <c r="G43" s="658">
        <v>700</v>
      </c>
      <c r="H43" s="1017">
        <v>570</v>
      </c>
      <c r="I43" s="1009">
        <v>399</v>
      </c>
    </row>
    <row r="44" spans="1:9" ht="26.25" customHeight="1">
      <c r="A44" s="1161" t="s">
        <v>313</v>
      </c>
      <c r="B44" s="1162"/>
      <c r="C44" s="1163"/>
      <c r="D44" s="1038"/>
      <c r="E44" s="1023"/>
      <c r="F44" s="1010">
        <f>F30+F31+F35+F36+F37+F38+F39+F40+F41+F42+F43</f>
        <v>104890</v>
      </c>
      <c r="G44" s="766"/>
      <c r="H44" s="1023"/>
      <c r="I44" s="1010">
        <f>I30+I31+I35+I36+I37+I38+I39+I40+I41+I42+I43</f>
        <v>138262</v>
      </c>
    </row>
    <row r="45" spans="1:11" ht="12.75">
      <c r="A45" s="1159" t="s">
        <v>455</v>
      </c>
      <c r="B45" s="1160"/>
      <c r="C45" s="1160"/>
      <c r="D45" s="998">
        <v>5525</v>
      </c>
      <c r="E45" s="1021">
        <v>1140</v>
      </c>
      <c r="F45" s="651">
        <v>6299</v>
      </c>
      <c r="G45" s="660">
        <v>5496</v>
      </c>
      <c r="H45" s="1021">
        <v>1140</v>
      </c>
      <c r="I45" s="1011">
        <v>6266</v>
      </c>
      <c r="J45" s="763"/>
      <c r="K45" s="1042"/>
    </row>
    <row r="46" spans="1:10" ht="12.75">
      <c r="A46" s="1012" t="s">
        <v>314</v>
      </c>
      <c r="B46" s="767"/>
      <c r="C46" s="767"/>
      <c r="D46" s="1039"/>
      <c r="E46" s="1024"/>
      <c r="F46" s="1013">
        <f>F45</f>
        <v>6299</v>
      </c>
      <c r="G46" s="768"/>
      <c r="H46" s="1024"/>
      <c r="I46" s="1013">
        <f>I45</f>
        <v>6266</v>
      </c>
      <c r="J46" s="763"/>
    </row>
    <row r="47" spans="1:9" ht="21.75" customHeight="1" thickBot="1">
      <c r="A47" s="1152" t="s">
        <v>155</v>
      </c>
      <c r="B47" s="1153"/>
      <c r="C47" s="769"/>
      <c r="D47" s="1040"/>
      <c r="E47" s="1025"/>
      <c r="F47" s="1014">
        <f>F46+F44+F29+F17</f>
        <v>337367</v>
      </c>
      <c r="G47" s="770"/>
      <c r="H47" s="1025"/>
      <c r="I47" s="1014">
        <f>I46+I44+I29+I17</f>
        <v>388467</v>
      </c>
    </row>
    <row r="48" spans="1:9" ht="12.75">
      <c r="A48"/>
      <c r="B48"/>
      <c r="C48"/>
      <c r="D48"/>
      <c r="E48"/>
      <c r="F48"/>
      <c r="G48"/>
      <c r="H48"/>
      <c r="I48"/>
    </row>
  </sheetData>
  <sheetProtection/>
  <mergeCells count="7">
    <mergeCell ref="A47:B47"/>
    <mergeCell ref="H2:I2"/>
    <mergeCell ref="A41:C41"/>
    <mergeCell ref="A1:I1"/>
    <mergeCell ref="A35:C35"/>
    <mergeCell ref="A45:C45"/>
    <mergeCell ref="A44:C4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D25" sqref="D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66" t="s">
        <v>285</v>
      </c>
      <c r="B1" s="1166"/>
      <c r="C1" s="1166"/>
      <c r="D1" s="1166"/>
      <c r="E1" s="1166"/>
      <c r="F1" s="1166"/>
    </row>
    <row r="2" spans="1:6" ht="15.75" customHeight="1">
      <c r="A2" s="671"/>
      <c r="B2" s="671"/>
      <c r="C2" s="671"/>
      <c r="D2" s="671"/>
      <c r="E2" s="1168" t="s">
        <v>234</v>
      </c>
      <c r="F2" s="1168"/>
    </row>
    <row r="3" spans="1:6" ht="13.5" thickBot="1">
      <c r="A3" s="679"/>
      <c r="B3" s="679"/>
      <c r="C3" s="1167"/>
      <c r="D3" s="1167"/>
      <c r="E3" s="1167" t="s">
        <v>512</v>
      </c>
      <c r="F3" s="1167"/>
    </row>
    <row r="4" spans="1:6" ht="42.75" customHeight="1" thickBot="1">
      <c r="A4" s="697" t="s">
        <v>532</v>
      </c>
      <c r="B4" s="698" t="s">
        <v>589</v>
      </c>
      <c r="C4" s="698" t="s">
        <v>590</v>
      </c>
      <c r="D4" s="699" t="s">
        <v>225</v>
      </c>
      <c r="E4" s="700" t="s">
        <v>226</v>
      </c>
      <c r="F4" s="702" t="s">
        <v>509</v>
      </c>
    </row>
    <row r="5" spans="1:6" ht="15.75" customHeight="1">
      <c r="A5" s="680" t="s">
        <v>477</v>
      </c>
      <c r="B5" s="681" t="s">
        <v>420</v>
      </c>
      <c r="C5" s="681" t="s">
        <v>422</v>
      </c>
      <c r="D5" s="701">
        <v>125</v>
      </c>
      <c r="E5" s="690" t="s">
        <v>227</v>
      </c>
      <c r="F5" s="1169">
        <v>3450</v>
      </c>
    </row>
    <row r="6" spans="1:6" ht="15.75" customHeight="1">
      <c r="A6" s="682" t="s">
        <v>478</v>
      </c>
      <c r="B6" s="683" t="s">
        <v>421</v>
      </c>
      <c r="C6" s="683" t="s">
        <v>422</v>
      </c>
      <c r="D6" s="689">
        <v>125</v>
      </c>
      <c r="E6" s="691" t="s">
        <v>227</v>
      </c>
      <c r="F6" s="1170"/>
    </row>
    <row r="7" spans="1:6" ht="15.75" customHeight="1">
      <c r="A7" s="682" t="s">
        <v>479</v>
      </c>
      <c r="B7" s="683" t="s">
        <v>423</v>
      </c>
      <c r="C7" s="683" t="s">
        <v>422</v>
      </c>
      <c r="D7" s="689">
        <v>125</v>
      </c>
      <c r="E7" s="691" t="s">
        <v>227</v>
      </c>
      <c r="F7" s="1170"/>
    </row>
    <row r="8" spans="1:6" ht="15.75" customHeight="1">
      <c r="A8" s="686" t="s">
        <v>480</v>
      </c>
      <c r="B8" s="684" t="s">
        <v>425</v>
      </c>
      <c r="C8" s="684" t="s">
        <v>422</v>
      </c>
      <c r="D8" s="696">
        <v>300</v>
      </c>
      <c r="E8" s="692" t="s">
        <v>227</v>
      </c>
      <c r="F8" s="1170"/>
    </row>
    <row r="9" spans="1:6" ht="15.75" customHeight="1">
      <c r="A9" s="682" t="s">
        <v>481</v>
      </c>
      <c r="B9" s="683" t="s">
        <v>426</v>
      </c>
      <c r="C9" s="684" t="s">
        <v>422</v>
      </c>
      <c r="D9" s="689">
        <v>100</v>
      </c>
      <c r="E9" s="691" t="s">
        <v>227</v>
      </c>
      <c r="F9" s="1170"/>
    </row>
    <row r="10" spans="1:6" ht="15.75" customHeight="1">
      <c r="A10" s="682" t="s">
        <v>482</v>
      </c>
      <c r="B10" s="683" t="s">
        <v>427</v>
      </c>
      <c r="C10" s="683" t="s">
        <v>422</v>
      </c>
      <c r="D10" s="689">
        <v>675</v>
      </c>
      <c r="E10" s="691" t="s">
        <v>227</v>
      </c>
      <c r="F10" s="1170"/>
    </row>
    <row r="11" spans="1:6" ht="15.75" customHeight="1" thickBot="1">
      <c r="A11" s="678" t="s">
        <v>483</v>
      </c>
      <c r="B11" s="688" t="s">
        <v>235</v>
      </c>
      <c r="C11" s="687" t="s">
        <v>422</v>
      </c>
      <c r="D11" s="677">
        <v>2000</v>
      </c>
      <c r="E11" s="694" t="s">
        <v>227</v>
      </c>
      <c r="F11" s="1171"/>
    </row>
    <row r="12" spans="1:6" ht="15.75" customHeight="1" thickBot="1">
      <c r="A12" s="678" t="s">
        <v>484</v>
      </c>
      <c r="B12" s="688" t="s">
        <v>229</v>
      </c>
      <c r="C12" s="688" t="s">
        <v>230</v>
      </c>
      <c r="D12" s="677">
        <v>1200</v>
      </c>
      <c r="E12" s="693" t="s">
        <v>228</v>
      </c>
      <c r="F12" s="703">
        <v>1200</v>
      </c>
    </row>
    <row r="13" spans="1:6" ht="15.75" customHeight="1" thickBot="1">
      <c r="A13" s="704" t="s">
        <v>485</v>
      </c>
      <c r="B13" s="705" t="s">
        <v>424</v>
      </c>
      <c r="C13" s="705" t="s">
        <v>422</v>
      </c>
      <c r="D13" s="706">
        <v>1750</v>
      </c>
      <c r="E13" s="707" t="s">
        <v>231</v>
      </c>
      <c r="F13" s="708">
        <v>1750</v>
      </c>
    </row>
    <row r="14" spans="1:5" ht="15.75" customHeight="1">
      <c r="A14" s="686" t="s">
        <v>486</v>
      </c>
      <c r="B14" s="684"/>
      <c r="C14" s="681"/>
      <c r="D14" s="696"/>
      <c r="E14" s="692"/>
    </row>
    <row r="15" spans="1:5" ht="15.75" customHeight="1">
      <c r="A15" s="682" t="s">
        <v>487</v>
      </c>
      <c r="B15" s="683"/>
      <c r="C15" s="683"/>
      <c r="D15" s="689"/>
      <c r="E15" s="691"/>
    </row>
    <row r="16" spans="1:5" ht="15.75" customHeight="1">
      <c r="A16" s="682" t="s">
        <v>488</v>
      </c>
      <c r="B16" s="683"/>
      <c r="C16" s="683"/>
      <c r="D16" s="689"/>
      <c r="E16" s="691"/>
    </row>
    <row r="17" spans="1:5" ht="15.75" customHeight="1">
      <c r="A17" s="682" t="s">
        <v>489</v>
      </c>
      <c r="B17" s="683"/>
      <c r="C17" s="683"/>
      <c r="D17" s="689"/>
      <c r="E17" s="691"/>
    </row>
    <row r="18" spans="1:5" ht="15.75" customHeight="1">
      <c r="A18" s="682" t="s">
        <v>490</v>
      </c>
      <c r="B18" s="683"/>
      <c r="C18" s="683"/>
      <c r="D18" s="689"/>
      <c r="E18" s="691"/>
    </row>
    <row r="19" spans="1:5" ht="15.75" customHeight="1" thickBot="1">
      <c r="A19" s="682" t="s">
        <v>491</v>
      </c>
      <c r="B19" s="683"/>
      <c r="C19" s="1044"/>
      <c r="D19" s="689"/>
      <c r="E19" s="691"/>
    </row>
    <row r="20" spans="1:5" ht="15.75" customHeight="1" thickBot="1">
      <c r="A20" s="1164" t="s">
        <v>510</v>
      </c>
      <c r="B20" s="1165"/>
      <c r="C20" s="1045"/>
      <c r="D20" s="1043">
        <v>6400</v>
      </c>
      <c r="E20" s="695"/>
    </row>
    <row r="21" spans="1:4" ht="15.75" customHeight="1">
      <c r="A21" s="673"/>
      <c r="B21" s="674"/>
      <c r="C21" s="674"/>
      <c r="D21" s="675"/>
    </row>
    <row r="22" spans="1:2" ht="15.75" customHeight="1">
      <c r="A22" s="685"/>
      <c r="B22" s="685"/>
    </row>
    <row r="23" spans="1:4" ht="15.75" customHeight="1">
      <c r="A23" s="673"/>
      <c r="B23" s="674"/>
      <c r="C23" s="674"/>
      <c r="D23" s="675"/>
    </row>
    <row r="24" spans="1:4" ht="15.75" customHeight="1">
      <c r="A24" s="673"/>
      <c r="B24" s="674"/>
      <c r="C24" s="674"/>
      <c r="D24" s="675"/>
    </row>
    <row r="25" spans="1:4" ht="15.75" customHeight="1">
      <c r="A25" s="673"/>
      <c r="B25" s="674"/>
      <c r="C25" s="674"/>
      <c r="D25" s="675"/>
    </row>
    <row r="26" spans="1:4" ht="15.75" customHeight="1">
      <c r="A26" s="673"/>
      <c r="B26" s="674"/>
      <c r="C26" s="674"/>
      <c r="D26" s="675"/>
    </row>
    <row r="27" spans="1:4" ht="15.75" customHeight="1">
      <c r="A27" s="673"/>
      <c r="B27" s="674"/>
      <c r="C27" s="674"/>
      <c r="D27" s="676"/>
    </row>
    <row r="28" spans="1:4" ht="15.75" customHeight="1">
      <c r="A28" s="673"/>
      <c r="B28" s="674"/>
      <c r="C28" s="674"/>
      <c r="D28" s="676"/>
    </row>
    <row r="29" spans="1:4" ht="15.75" customHeight="1">
      <c r="A29" s="673"/>
      <c r="B29" s="674"/>
      <c r="C29" s="674"/>
      <c r="D29" s="676"/>
    </row>
    <row r="30" spans="1:4" ht="15.75" customHeight="1">
      <c r="A30" s="673"/>
      <c r="B30" s="674"/>
      <c r="C30" s="674"/>
      <c r="D30" s="676"/>
    </row>
    <row r="31" spans="1:4" ht="12.75">
      <c r="A31" s="576"/>
      <c r="B31" s="576"/>
      <c r="C31" s="576"/>
      <c r="D31" s="576"/>
    </row>
    <row r="32" spans="1:4" ht="12.75">
      <c r="A32" s="576"/>
      <c r="B32" s="576"/>
      <c r="C32" s="576"/>
      <c r="D32" s="576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61">
      <selection activeCell="A84" sqref="A84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5" width="13.00390625" style="0" customWidth="1"/>
    <col min="6" max="6" width="11.375" style="0" customWidth="1"/>
  </cols>
  <sheetData>
    <row r="1" spans="1:7" ht="13.5" thickBot="1">
      <c r="A1" s="560"/>
      <c r="B1" s="561"/>
      <c r="C1" s="562"/>
      <c r="D1" s="563"/>
      <c r="E1" s="564"/>
      <c r="F1" s="564"/>
      <c r="G1" s="560"/>
    </row>
    <row r="2" spans="1:7" ht="43.5" customHeight="1">
      <c r="A2" s="560"/>
      <c r="B2" s="782" t="s">
        <v>477</v>
      </c>
      <c r="C2" s="1210" t="s">
        <v>98</v>
      </c>
      <c r="D2" s="1211"/>
      <c r="E2" s="783" t="s">
        <v>203</v>
      </c>
      <c r="F2" s="783" t="s">
        <v>373</v>
      </c>
      <c r="G2" s="560"/>
    </row>
    <row r="3" spans="1:7" ht="12.75">
      <c r="A3" s="560"/>
      <c r="B3" s="784"/>
      <c r="C3" s="1217" t="s">
        <v>127</v>
      </c>
      <c r="D3" s="785" t="s">
        <v>123</v>
      </c>
      <c r="E3" s="786">
        <v>6504</v>
      </c>
      <c r="F3" s="786">
        <f>'[6]Munka1'!$C$45</f>
        <v>8140</v>
      </c>
      <c r="G3" s="560"/>
    </row>
    <row r="4" spans="1:7" ht="12.75">
      <c r="A4" s="560"/>
      <c r="B4" s="787"/>
      <c r="C4" s="1220"/>
      <c r="D4" s="788" t="s">
        <v>388</v>
      </c>
      <c r="E4" s="789">
        <v>1741</v>
      </c>
      <c r="F4" s="789">
        <f>'[6]Munka1'!$C$64</f>
        <v>2127</v>
      </c>
      <c r="G4" s="560"/>
    </row>
    <row r="5" spans="1:7" ht="12.75">
      <c r="A5" s="560"/>
      <c r="B5" s="790"/>
      <c r="C5" s="1220"/>
      <c r="D5" s="791" t="s">
        <v>124</v>
      </c>
      <c r="E5" s="789">
        <v>6267</v>
      </c>
      <c r="F5" s="792">
        <f>'[5]Munka1'!$E$97</f>
        <v>5580</v>
      </c>
      <c r="G5" s="560"/>
    </row>
    <row r="6" spans="1:7" ht="12.75">
      <c r="A6" s="560"/>
      <c r="B6" s="793"/>
      <c r="C6" s="1215" t="s">
        <v>393</v>
      </c>
      <c r="D6" s="1216"/>
      <c r="E6" s="794">
        <f>SUM(E3:E5)</f>
        <v>14512</v>
      </c>
      <c r="F6" s="794">
        <f>SUM(F3:F5)</f>
        <v>15847</v>
      </c>
      <c r="G6" s="560"/>
    </row>
    <row r="7" spans="1:7" ht="12.75">
      <c r="A7" s="560"/>
      <c r="B7" s="784"/>
      <c r="C7" s="1217" t="s">
        <v>128</v>
      </c>
      <c r="D7" s="785" t="s">
        <v>123</v>
      </c>
      <c r="E7" s="789">
        <v>1460</v>
      </c>
      <c r="F7" s="789">
        <f>'[6]Munka1'!$B$45</f>
        <v>1733</v>
      </c>
      <c r="G7" s="560"/>
    </row>
    <row r="8" spans="1:7" ht="12.75">
      <c r="A8" s="560"/>
      <c r="B8" s="787"/>
      <c r="C8" s="1217"/>
      <c r="D8" s="788" t="s">
        <v>388</v>
      </c>
      <c r="E8" s="789">
        <v>394</v>
      </c>
      <c r="F8" s="789">
        <f>'[6]Munka1'!$B$64</f>
        <v>468</v>
      </c>
      <c r="G8" s="560"/>
    </row>
    <row r="9" spans="1:7" ht="12.75">
      <c r="A9" s="560"/>
      <c r="B9" s="790"/>
      <c r="C9" s="1217"/>
      <c r="D9" s="791" t="s">
        <v>124</v>
      </c>
      <c r="E9" s="789">
        <v>740</v>
      </c>
      <c r="F9" s="789">
        <f>'[5]Munka1'!$C$97</f>
        <v>750</v>
      </c>
      <c r="G9" s="560"/>
    </row>
    <row r="10" spans="1:7" ht="12.75">
      <c r="A10" s="560"/>
      <c r="B10" s="795"/>
      <c r="C10" s="1218" t="s">
        <v>394</v>
      </c>
      <c r="D10" s="1219"/>
      <c r="E10" s="794">
        <f>SUM(E7:E9)</f>
        <v>2594</v>
      </c>
      <c r="F10" s="794">
        <f>SUM(F7:F9)</f>
        <v>2951</v>
      </c>
      <c r="G10" s="560"/>
    </row>
    <row r="11" spans="1:7" ht="12.75">
      <c r="A11" s="560"/>
      <c r="B11" s="796"/>
      <c r="C11" s="797" t="s">
        <v>129</v>
      </c>
      <c r="D11" s="798" t="s">
        <v>124</v>
      </c>
      <c r="E11" s="799">
        <v>445</v>
      </c>
      <c r="F11" s="799">
        <f>'[5]Munka1'!$F$97</f>
        <v>596</v>
      </c>
      <c r="G11" s="560"/>
    </row>
    <row r="12" spans="1:7" ht="12.75">
      <c r="A12" s="560"/>
      <c r="B12" s="796"/>
      <c r="C12" s="800" t="s">
        <v>385</v>
      </c>
      <c r="D12" s="798" t="s">
        <v>124</v>
      </c>
      <c r="E12" s="799">
        <v>1400</v>
      </c>
      <c r="F12" s="799">
        <f>'[5]Munka1'!$B$97</f>
        <v>1100</v>
      </c>
      <c r="G12" s="565"/>
    </row>
    <row r="13" spans="1:7" ht="12.75">
      <c r="A13" s="560"/>
      <c r="B13" s="793"/>
      <c r="C13" s="801" t="s">
        <v>130</v>
      </c>
      <c r="D13" s="802" t="s">
        <v>124</v>
      </c>
      <c r="E13" s="799">
        <v>440</v>
      </c>
      <c r="F13" s="799">
        <f>'[5]Munka1'!$D$97</f>
        <v>440</v>
      </c>
      <c r="G13" s="560"/>
    </row>
    <row r="14" spans="1:7" ht="12.75">
      <c r="A14" s="560"/>
      <c r="B14" s="784"/>
      <c r="C14" s="1221" t="s">
        <v>131</v>
      </c>
      <c r="D14" s="785" t="s">
        <v>123</v>
      </c>
      <c r="E14" s="789">
        <f>SUM(E3+E7)</f>
        <v>7964</v>
      </c>
      <c r="F14" s="789">
        <f>SUM(F3+F7)</f>
        <v>9873</v>
      </c>
      <c r="G14" s="560"/>
    </row>
    <row r="15" spans="1:7" ht="12.75">
      <c r="A15" s="560"/>
      <c r="B15" s="787"/>
      <c r="C15" s="1222"/>
      <c r="D15" s="788" t="s">
        <v>388</v>
      </c>
      <c r="E15" s="789">
        <f>SUM(E4+E8)</f>
        <v>2135</v>
      </c>
      <c r="F15" s="789">
        <f>SUM(F4+F8)</f>
        <v>2595</v>
      </c>
      <c r="G15" s="560"/>
    </row>
    <row r="16" spans="1:7" ht="13.5" thickBot="1">
      <c r="A16" s="560"/>
      <c r="B16" s="790"/>
      <c r="C16" s="1223"/>
      <c r="D16" s="791" t="s">
        <v>124</v>
      </c>
      <c r="E16" s="789">
        <f>SUM(E5+E9+E11+E12+E13)</f>
        <v>9292</v>
      </c>
      <c r="F16" s="789">
        <f>SUM(F5+F9+F11+F12+F13)</f>
        <v>8466</v>
      </c>
      <c r="G16" s="560"/>
    </row>
    <row r="17" spans="1:7" ht="13.5" thickBot="1">
      <c r="A17" s="560"/>
      <c r="B17" s="803" t="s">
        <v>477</v>
      </c>
      <c r="C17" s="1212" t="s">
        <v>386</v>
      </c>
      <c r="D17" s="1213"/>
      <c r="E17" s="804">
        <f>SUM(E14:E16)</f>
        <v>19391</v>
      </c>
      <c r="F17" s="804">
        <f>SUM(F14:F16)</f>
        <v>20934</v>
      </c>
      <c r="G17" s="560"/>
    </row>
    <row r="18" spans="1:7" ht="12.75">
      <c r="A18" s="560"/>
      <c r="B18" s="561"/>
      <c r="C18" s="566"/>
      <c r="D18" s="566"/>
      <c r="E18" s="560"/>
      <c r="F18" s="560"/>
      <c r="G18" s="560"/>
    </row>
    <row r="19" spans="1:7" ht="12.75">
      <c r="A19" s="560"/>
      <c r="B19" s="561"/>
      <c r="C19" s="566"/>
      <c r="D19" s="566"/>
      <c r="E19" s="560"/>
      <c r="F19" s="560"/>
      <c r="G19" s="560"/>
    </row>
    <row r="20" spans="1:7" ht="13.5" thickBot="1">
      <c r="A20" s="560"/>
      <c r="B20" s="561"/>
      <c r="C20" s="566"/>
      <c r="D20" s="566"/>
      <c r="E20" s="560"/>
      <c r="F20" s="560"/>
      <c r="G20" s="560"/>
    </row>
    <row r="21" spans="1:7" ht="12.75" customHeight="1">
      <c r="A21" s="560"/>
      <c r="B21" s="1203" t="s">
        <v>478</v>
      </c>
      <c r="C21" s="1185" t="s">
        <v>99</v>
      </c>
      <c r="D21" s="1185"/>
      <c r="E21" s="1175" t="s">
        <v>202</v>
      </c>
      <c r="F21" s="1175" t="s">
        <v>374</v>
      </c>
      <c r="G21" s="560"/>
    </row>
    <row r="22" spans="1:7" ht="23.25" customHeight="1">
      <c r="A22" s="560"/>
      <c r="B22" s="1204"/>
      <c r="C22" s="1186"/>
      <c r="D22" s="1186"/>
      <c r="E22" s="1177"/>
      <c r="F22" s="1177"/>
      <c r="G22" s="560"/>
    </row>
    <row r="23" spans="1:7" ht="12.75">
      <c r="A23" s="560"/>
      <c r="B23" s="805"/>
      <c r="C23" s="1172" t="s">
        <v>166</v>
      </c>
      <c r="D23" s="785" t="s">
        <v>123</v>
      </c>
      <c r="E23" s="786">
        <v>56279</v>
      </c>
      <c r="F23" s="786">
        <f>'[11]Munka1'!$B$45</f>
        <v>59115</v>
      </c>
      <c r="G23" s="560"/>
    </row>
    <row r="24" spans="1:7" ht="12.75">
      <c r="A24" s="560"/>
      <c r="B24" s="806"/>
      <c r="C24" s="1173"/>
      <c r="D24" s="788" t="s">
        <v>388</v>
      </c>
      <c r="E24" s="789">
        <v>16264</v>
      </c>
      <c r="F24" s="789">
        <f>'[11]Munka1'!$B$64</f>
        <v>16965</v>
      </c>
      <c r="G24" s="560"/>
    </row>
    <row r="25" spans="1:7" ht="12.75">
      <c r="A25" s="560"/>
      <c r="B25" s="807"/>
      <c r="C25" s="1214"/>
      <c r="D25" s="791" t="s">
        <v>124</v>
      </c>
      <c r="E25" s="808">
        <v>56574</v>
      </c>
      <c r="F25" s="808">
        <f>'[12]Munka1'!$B$97</f>
        <v>56669</v>
      </c>
      <c r="G25" s="560"/>
    </row>
    <row r="26" spans="1:9" ht="12.75">
      <c r="A26" s="560"/>
      <c r="B26" s="809"/>
      <c r="C26" s="1184" t="s">
        <v>132</v>
      </c>
      <c r="D26" s="1184"/>
      <c r="E26" s="794">
        <f>SUM(E23:E25)</f>
        <v>129117</v>
      </c>
      <c r="F26" s="794">
        <f>SUM(F23:F25)</f>
        <v>132749</v>
      </c>
      <c r="G26" s="560"/>
      <c r="I26" t="s">
        <v>213</v>
      </c>
    </row>
    <row r="27" spans="1:7" ht="12.75">
      <c r="A27" s="560"/>
      <c r="B27" s="805"/>
      <c r="C27" s="1181" t="s">
        <v>419</v>
      </c>
      <c r="D27" s="785" t="s">
        <v>123</v>
      </c>
      <c r="E27" s="786">
        <v>3775</v>
      </c>
      <c r="F27" s="786">
        <f>'[11]Munka1'!$C$45</f>
        <v>3939</v>
      </c>
      <c r="G27" s="560"/>
    </row>
    <row r="28" spans="1:7" ht="12.75">
      <c r="A28" s="560"/>
      <c r="B28" s="806"/>
      <c r="C28" s="1182"/>
      <c r="D28" s="788" t="s">
        <v>388</v>
      </c>
      <c r="E28" s="789">
        <v>1022</v>
      </c>
      <c r="F28" s="789">
        <f>'[11]Munka1'!$C$64</f>
        <v>1057</v>
      </c>
      <c r="G28" s="560"/>
    </row>
    <row r="29" spans="1:7" ht="12.75">
      <c r="A29" s="560"/>
      <c r="B29" s="807"/>
      <c r="C29" s="1183"/>
      <c r="D29" s="791" t="s">
        <v>124</v>
      </c>
      <c r="E29" s="808">
        <v>170</v>
      </c>
      <c r="F29" s="808">
        <f>'[12]Munka1'!$C$97</f>
        <v>170</v>
      </c>
      <c r="G29" s="560"/>
    </row>
    <row r="30" spans="1:7" ht="12.75">
      <c r="A30" s="560"/>
      <c r="B30" s="809"/>
      <c r="C30" s="1184" t="s">
        <v>133</v>
      </c>
      <c r="D30" s="1184"/>
      <c r="E30" s="794">
        <f>SUM(E27:E29)</f>
        <v>4967</v>
      </c>
      <c r="F30" s="794">
        <f>SUM(F27:F29)</f>
        <v>5166</v>
      </c>
      <c r="G30" s="560"/>
    </row>
    <row r="31" spans="1:7" ht="12.75">
      <c r="A31" s="560"/>
      <c r="B31" s="805"/>
      <c r="C31" s="1181" t="s">
        <v>395</v>
      </c>
      <c r="D31" s="785" t="s">
        <v>123</v>
      </c>
      <c r="E31" s="786">
        <v>922</v>
      </c>
      <c r="F31" s="786">
        <f>'[11]Munka1'!$D$45</f>
        <v>963</v>
      </c>
      <c r="G31" s="560"/>
    </row>
    <row r="32" spans="1:7" ht="12.75">
      <c r="A32" s="560"/>
      <c r="B32" s="806"/>
      <c r="C32" s="1182"/>
      <c r="D32" s="788" t="s">
        <v>388</v>
      </c>
      <c r="E32" s="789">
        <v>253</v>
      </c>
      <c r="F32" s="789">
        <f>'[11]Munka1'!$D$64</f>
        <v>262</v>
      </c>
      <c r="G32" s="560"/>
    </row>
    <row r="33" spans="1:7" ht="12.75">
      <c r="A33" s="560"/>
      <c r="B33" s="807"/>
      <c r="C33" s="1183"/>
      <c r="D33" s="791" t="s">
        <v>124</v>
      </c>
      <c r="E33" s="808">
        <v>0</v>
      </c>
      <c r="F33" s="808">
        <f>'[12]Munka1'!$D$97</f>
        <v>130</v>
      </c>
      <c r="G33" s="560"/>
    </row>
    <row r="34" spans="1:7" ht="12.75">
      <c r="A34" s="560"/>
      <c r="B34" s="809"/>
      <c r="C34" s="1184" t="s">
        <v>134</v>
      </c>
      <c r="D34" s="1184"/>
      <c r="E34" s="794">
        <f>SUM(E31:E33)</f>
        <v>1175</v>
      </c>
      <c r="F34" s="794">
        <f>SUM(F31:F33)</f>
        <v>1355</v>
      </c>
      <c r="G34" s="560"/>
    </row>
    <row r="35" spans="1:7" ht="12.75">
      <c r="A35" s="560"/>
      <c r="B35" s="811"/>
      <c r="C35" s="1178" t="s">
        <v>103</v>
      </c>
      <c r="D35" s="785" t="s">
        <v>123</v>
      </c>
      <c r="E35" s="812">
        <v>922</v>
      </c>
      <c r="F35" s="812">
        <f>'[11]Munka1'!$E$45</f>
        <v>962</v>
      </c>
      <c r="G35" s="560"/>
    </row>
    <row r="36" spans="1:7" ht="12.75">
      <c r="A36" s="560"/>
      <c r="B36" s="811"/>
      <c r="C36" s="1179"/>
      <c r="D36" s="788" t="s">
        <v>388</v>
      </c>
      <c r="E36" s="812">
        <v>253</v>
      </c>
      <c r="F36" s="812">
        <f>'[11]Munka1'!$E$64</f>
        <v>262</v>
      </c>
      <c r="G36" s="560"/>
    </row>
    <row r="37" spans="1:7" ht="12.75">
      <c r="A37" s="560"/>
      <c r="B37" s="811"/>
      <c r="C37" s="1180"/>
      <c r="D37" s="791" t="s">
        <v>124</v>
      </c>
      <c r="E37" s="813">
        <v>0</v>
      </c>
      <c r="F37" s="813">
        <f>'[12]Munka1'!$E$97</f>
        <v>0</v>
      </c>
      <c r="G37" s="560"/>
    </row>
    <row r="38" spans="1:7" ht="12.75">
      <c r="A38" s="560"/>
      <c r="B38" s="809"/>
      <c r="C38" s="810" t="s">
        <v>107</v>
      </c>
      <c r="D38" s="810"/>
      <c r="E38" s="794">
        <f>SUM(E35:E37)</f>
        <v>1175</v>
      </c>
      <c r="F38" s="794">
        <f>SUM(F35:F37)</f>
        <v>1224</v>
      </c>
      <c r="G38" s="560"/>
    </row>
    <row r="39" spans="1:7" ht="12.75">
      <c r="A39" s="560"/>
      <c r="B39" s="805"/>
      <c r="C39" s="1208" t="s">
        <v>135</v>
      </c>
      <c r="D39" s="785" t="s">
        <v>123</v>
      </c>
      <c r="E39" s="786">
        <f aca="true" t="shared" si="0" ref="E39:F41">SUM(E23+E27+E31+E35)</f>
        <v>61898</v>
      </c>
      <c r="F39" s="786">
        <f t="shared" si="0"/>
        <v>64979</v>
      </c>
      <c r="G39" s="560"/>
    </row>
    <row r="40" spans="1:7" ht="12.75">
      <c r="A40" s="560"/>
      <c r="B40" s="806"/>
      <c r="C40" s="1208"/>
      <c r="D40" s="788" t="s">
        <v>388</v>
      </c>
      <c r="E40" s="786">
        <f t="shared" si="0"/>
        <v>17792</v>
      </c>
      <c r="F40" s="786">
        <f t="shared" si="0"/>
        <v>18546</v>
      </c>
      <c r="G40" s="560"/>
    </row>
    <row r="41" spans="1:7" ht="13.5" thickBot="1">
      <c r="A41" s="560"/>
      <c r="B41" s="814"/>
      <c r="C41" s="1209"/>
      <c r="D41" s="791" t="s">
        <v>124</v>
      </c>
      <c r="E41" s="786">
        <f t="shared" si="0"/>
        <v>56744</v>
      </c>
      <c r="F41" s="786">
        <f t="shared" si="0"/>
        <v>56969</v>
      </c>
      <c r="G41" s="560"/>
    </row>
    <row r="42" spans="1:7" ht="13.5" thickBot="1">
      <c r="A42" s="560"/>
      <c r="B42" s="803" t="s">
        <v>478</v>
      </c>
      <c r="C42" s="1207" t="s">
        <v>136</v>
      </c>
      <c r="D42" s="1207"/>
      <c r="E42" s="804">
        <f>SUM(E39:E41)</f>
        <v>136434</v>
      </c>
      <c r="F42" s="804">
        <f>SUM(F39:F41)</f>
        <v>140494</v>
      </c>
      <c r="G42" s="560"/>
    </row>
    <row r="43" spans="1:7" ht="12.75">
      <c r="A43" s="560"/>
      <c r="B43" s="561"/>
      <c r="C43" s="566"/>
      <c r="D43" s="566"/>
      <c r="E43" s="560"/>
      <c r="F43" s="560"/>
      <c r="G43" s="560"/>
    </row>
    <row r="44" spans="1:7" ht="13.5" thickBot="1">
      <c r="A44" s="560"/>
      <c r="B44" s="567"/>
      <c r="C44" s="568"/>
      <c r="D44" s="568"/>
      <c r="E44" s="560"/>
      <c r="F44" s="560"/>
      <c r="G44" s="560"/>
    </row>
    <row r="45" spans="1:7" ht="36.75" thickBot="1">
      <c r="A45" s="560"/>
      <c r="B45" s="815" t="s">
        <v>479</v>
      </c>
      <c r="C45" s="1205" t="s">
        <v>118</v>
      </c>
      <c r="D45" s="1206"/>
      <c r="E45" s="816" t="s">
        <v>201</v>
      </c>
      <c r="F45" s="816" t="s">
        <v>375</v>
      </c>
      <c r="G45" s="560"/>
    </row>
    <row r="46" spans="1:7" ht="12.75">
      <c r="A46" s="560"/>
      <c r="B46" s="817"/>
      <c r="C46" s="1196" t="s">
        <v>414</v>
      </c>
      <c r="D46" s="818" t="s">
        <v>140</v>
      </c>
      <c r="E46" s="819">
        <v>60341</v>
      </c>
      <c r="F46" s="819">
        <f>'[2]Munka1'!$B$45</f>
        <v>66232</v>
      </c>
      <c r="G46" s="560"/>
    </row>
    <row r="47" spans="1:7" ht="12.75">
      <c r="A47" s="560"/>
      <c r="B47" s="820"/>
      <c r="C47" s="1197"/>
      <c r="D47" s="821" t="s">
        <v>388</v>
      </c>
      <c r="E47" s="822">
        <v>16473</v>
      </c>
      <c r="F47" s="822">
        <f>'[2]Munka1'!$B$64</f>
        <v>18125</v>
      </c>
      <c r="G47" s="560"/>
    </row>
    <row r="48" spans="1:7" ht="12.75">
      <c r="A48" s="560"/>
      <c r="B48" s="820"/>
      <c r="C48" s="1198"/>
      <c r="D48" s="821" t="s">
        <v>124</v>
      </c>
      <c r="E48" s="822">
        <v>18870</v>
      </c>
      <c r="F48" s="822">
        <f>'[3]Munka1'!$B$97+'[3]Munka1'!$C$97</f>
        <v>15741</v>
      </c>
      <c r="G48" s="560"/>
    </row>
    <row r="49" spans="1:7" ht="12.75">
      <c r="A49" s="560"/>
      <c r="B49" s="823"/>
      <c r="C49" s="824" t="s">
        <v>114</v>
      </c>
      <c r="D49" s="825"/>
      <c r="E49" s="826">
        <f>SUM(E46:E48)</f>
        <v>95684</v>
      </c>
      <c r="F49" s="826">
        <f>SUM(F46:F48)</f>
        <v>100098</v>
      </c>
      <c r="G49" s="560"/>
    </row>
    <row r="50" spans="1:7" ht="12.75">
      <c r="A50" s="560"/>
      <c r="B50" s="827"/>
      <c r="C50" s="1199" t="s">
        <v>164</v>
      </c>
      <c r="D50" s="828" t="s">
        <v>140</v>
      </c>
      <c r="E50" s="829">
        <v>1911</v>
      </c>
      <c r="F50" s="829">
        <f>'[2]Munka1'!$C$45</f>
        <v>2018</v>
      </c>
      <c r="G50" s="560"/>
    </row>
    <row r="51" spans="1:7" ht="12.75">
      <c r="A51" s="560"/>
      <c r="B51" s="827"/>
      <c r="C51" s="1200"/>
      <c r="D51" s="821" t="s">
        <v>388</v>
      </c>
      <c r="E51" s="830">
        <v>516</v>
      </c>
      <c r="F51" s="830">
        <f>'[2]Munka1'!$C$64</f>
        <v>545</v>
      </c>
      <c r="G51" s="560"/>
    </row>
    <row r="52" spans="1:7" ht="12.75">
      <c r="A52" s="560"/>
      <c r="B52" s="831"/>
      <c r="C52" s="832" t="s">
        <v>165</v>
      </c>
      <c r="D52" s="833"/>
      <c r="E52" s="834">
        <f>(E50+E51)</f>
        <v>2427</v>
      </c>
      <c r="F52" s="834">
        <f>(F50+F51)</f>
        <v>2563</v>
      </c>
      <c r="G52" s="560"/>
    </row>
    <row r="53" spans="1:7" ht="12.75">
      <c r="A53" s="560"/>
      <c r="B53" s="835"/>
      <c r="C53" s="1197" t="s">
        <v>204</v>
      </c>
      <c r="D53" s="828" t="s">
        <v>140</v>
      </c>
      <c r="E53" s="836">
        <v>0</v>
      </c>
      <c r="F53" s="836">
        <v>0</v>
      </c>
      <c r="G53" s="560"/>
    </row>
    <row r="54" spans="1:7" ht="12.75">
      <c r="A54" s="560"/>
      <c r="B54" s="835"/>
      <c r="C54" s="1197"/>
      <c r="D54" s="821" t="s">
        <v>388</v>
      </c>
      <c r="E54" s="837">
        <v>0</v>
      </c>
      <c r="F54" s="837">
        <v>0</v>
      </c>
      <c r="G54" s="560"/>
    </row>
    <row r="55" spans="1:7" ht="12.75">
      <c r="A55" s="560"/>
      <c r="B55" s="838"/>
      <c r="C55" s="1197"/>
      <c r="D55" s="821" t="s">
        <v>124</v>
      </c>
      <c r="E55" s="839">
        <v>0</v>
      </c>
      <c r="F55" s="839">
        <v>0</v>
      </c>
      <c r="G55" s="560"/>
    </row>
    <row r="56" spans="1:7" ht="14.25" customHeight="1">
      <c r="A56" s="560"/>
      <c r="B56" s="831"/>
      <c r="C56" s="832" t="s">
        <v>204</v>
      </c>
      <c r="D56" s="833"/>
      <c r="E56" s="834">
        <v>0</v>
      </c>
      <c r="F56" s="834">
        <v>0</v>
      </c>
      <c r="G56" s="560"/>
    </row>
    <row r="57" spans="1:7" ht="12.75">
      <c r="A57" s="560"/>
      <c r="B57" s="835"/>
      <c r="C57" s="1197" t="s">
        <v>205</v>
      </c>
      <c r="D57" s="828" t="s">
        <v>140</v>
      </c>
      <c r="E57" s="836">
        <v>0</v>
      </c>
      <c r="F57" s="836">
        <v>0</v>
      </c>
      <c r="G57" s="560"/>
    </row>
    <row r="58" spans="1:7" ht="12.75">
      <c r="A58" s="560"/>
      <c r="B58" s="835"/>
      <c r="C58" s="1197"/>
      <c r="D58" s="821" t="s">
        <v>388</v>
      </c>
      <c r="E58" s="837">
        <v>0</v>
      </c>
      <c r="F58" s="837">
        <v>0</v>
      </c>
      <c r="G58" s="560"/>
    </row>
    <row r="59" spans="1:7" ht="12.75">
      <c r="A59" s="560"/>
      <c r="B59" s="838"/>
      <c r="C59" s="1197"/>
      <c r="D59" s="821" t="s">
        <v>124</v>
      </c>
      <c r="E59" s="839">
        <v>0</v>
      </c>
      <c r="F59" s="839">
        <v>0</v>
      </c>
      <c r="G59" s="560"/>
    </row>
    <row r="60" spans="1:7" ht="12.75">
      <c r="A60" s="560"/>
      <c r="B60" s="831"/>
      <c r="C60" s="832" t="s">
        <v>206</v>
      </c>
      <c r="D60" s="833"/>
      <c r="E60" s="834">
        <f>E57+E58+E59</f>
        <v>0</v>
      </c>
      <c r="F60" s="834">
        <v>0</v>
      </c>
      <c r="G60" s="560"/>
    </row>
    <row r="61" spans="1:7" ht="12.75">
      <c r="A61" s="560"/>
      <c r="B61" s="835"/>
      <c r="C61" s="1197" t="s">
        <v>207</v>
      </c>
      <c r="D61" s="828" t="s">
        <v>140</v>
      </c>
      <c r="E61" s="836">
        <f>E600</f>
        <v>0</v>
      </c>
      <c r="F61" s="836">
        <v>0</v>
      </c>
      <c r="G61" s="560"/>
    </row>
    <row r="62" spans="1:7" ht="12.75">
      <c r="A62" s="560"/>
      <c r="B62" s="835"/>
      <c r="C62" s="1197"/>
      <c r="D62" s="821" t="s">
        <v>388</v>
      </c>
      <c r="E62" s="837">
        <v>0</v>
      </c>
      <c r="F62" s="837">
        <v>0</v>
      </c>
      <c r="G62" s="560"/>
    </row>
    <row r="63" spans="1:7" ht="12.75">
      <c r="A63" s="560"/>
      <c r="B63" s="838"/>
      <c r="C63" s="1197"/>
      <c r="D63" s="821" t="s">
        <v>124</v>
      </c>
      <c r="E63" s="839">
        <v>0</v>
      </c>
      <c r="F63" s="839">
        <v>0</v>
      </c>
      <c r="G63" s="560"/>
    </row>
    <row r="64" spans="1:7" ht="12.75">
      <c r="A64" s="560"/>
      <c r="B64" s="831"/>
      <c r="C64" s="832" t="s">
        <v>212</v>
      </c>
      <c r="D64" s="840"/>
      <c r="E64" s="834">
        <f>E61+E62+E63</f>
        <v>0</v>
      </c>
      <c r="F64" s="834">
        <v>0</v>
      </c>
      <c r="G64" s="560"/>
    </row>
    <row r="65" spans="1:7" ht="12.75">
      <c r="A65" s="560"/>
      <c r="B65" s="841"/>
      <c r="C65" s="1202" t="s">
        <v>116</v>
      </c>
      <c r="D65" s="828" t="s">
        <v>140</v>
      </c>
      <c r="E65" s="842">
        <f>(E46+E50)</f>
        <v>62252</v>
      </c>
      <c r="F65" s="842">
        <f>(F46+F50)</f>
        <v>68250</v>
      </c>
      <c r="G65" s="560"/>
    </row>
    <row r="66" spans="1:7" ht="12.75">
      <c r="A66" s="560"/>
      <c r="B66" s="820"/>
      <c r="C66" s="1202"/>
      <c r="D66" s="821" t="s">
        <v>388</v>
      </c>
      <c r="E66" s="842">
        <f>(E47+E51)</f>
        <v>16989</v>
      </c>
      <c r="F66" s="842">
        <f>(F47+F51)</f>
        <v>18670</v>
      </c>
      <c r="G66" s="560"/>
    </row>
    <row r="67" spans="1:7" ht="12.75">
      <c r="A67" s="560"/>
      <c r="B67" s="820"/>
      <c r="C67" s="1202"/>
      <c r="D67" s="821" t="s">
        <v>124</v>
      </c>
      <c r="E67" s="842">
        <f>(E48)</f>
        <v>18870</v>
      </c>
      <c r="F67" s="842">
        <f>(F48)</f>
        <v>15741</v>
      </c>
      <c r="G67" s="560"/>
    </row>
    <row r="68" spans="1:7" ht="13.5" thickBot="1">
      <c r="A68" s="560"/>
      <c r="B68" s="843"/>
      <c r="C68" s="1202"/>
      <c r="D68" s="821" t="s">
        <v>150</v>
      </c>
      <c r="E68" s="844">
        <v>0</v>
      </c>
      <c r="F68" s="844">
        <v>0</v>
      </c>
      <c r="G68" s="560"/>
    </row>
    <row r="69" spans="1:7" ht="13.5" thickBot="1">
      <c r="A69" s="560"/>
      <c r="B69" s="845" t="s">
        <v>479</v>
      </c>
      <c r="C69" s="1201" t="s">
        <v>119</v>
      </c>
      <c r="D69" s="1201"/>
      <c r="E69" s="846">
        <f>SUM(E65:E67)</f>
        <v>98111</v>
      </c>
      <c r="F69" s="846">
        <f>SUM(F65:F68)</f>
        <v>102661</v>
      </c>
      <c r="G69" s="560"/>
    </row>
    <row r="70" spans="1:7" ht="12.75">
      <c r="A70" s="560"/>
      <c r="B70" s="567"/>
      <c r="C70" s="568"/>
      <c r="D70" s="568"/>
      <c r="E70" s="560"/>
      <c r="F70" s="560"/>
      <c r="G70" s="560"/>
    </row>
    <row r="71" spans="1:7" ht="12.75">
      <c r="A71" s="560"/>
      <c r="B71" s="567"/>
      <c r="C71" s="568"/>
      <c r="D71" s="568"/>
      <c r="E71" s="560"/>
      <c r="F71" s="560"/>
      <c r="G71" s="560"/>
    </row>
    <row r="72" spans="1:7" ht="12.75">
      <c r="A72" s="560"/>
      <c r="B72" s="567"/>
      <c r="C72" s="568"/>
      <c r="D72" s="568"/>
      <c r="E72" s="560"/>
      <c r="F72" s="560"/>
      <c r="G72" s="560"/>
    </row>
    <row r="73" spans="1:7" ht="13.5" thickBot="1">
      <c r="A73" s="560"/>
      <c r="B73" s="567"/>
      <c r="C73" s="568"/>
      <c r="D73" s="568"/>
      <c r="E73" s="560"/>
      <c r="F73" s="560"/>
      <c r="G73" s="560"/>
    </row>
    <row r="74" spans="1:7" ht="12.75" customHeight="1">
      <c r="A74" s="560"/>
      <c r="B74" s="1187"/>
      <c r="C74" s="1190" t="s">
        <v>155</v>
      </c>
      <c r="D74" s="1191"/>
      <c r="E74" s="1175" t="s">
        <v>376</v>
      </c>
      <c r="F74" s="1175" t="s">
        <v>377</v>
      </c>
      <c r="G74" s="560"/>
    </row>
    <row r="75" spans="1:7" ht="12.75">
      <c r="A75" s="560"/>
      <c r="B75" s="1188"/>
      <c r="C75" s="1192"/>
      <c r="D75" s="1193"/>
      <c r="E75" s="1176"/>
      <c r="F75" s="1176"/>
      <c r="G75" s="560"/>
    </row>
    <row r="76" spans="1:7" ht="12.75">
      <c r="A76" s="560"/>
      <c r="B76" s="1189"/>
      <c r="C76" s="1194"/>
      <c r="D76" s="1195"/>
      <c r="E76" s="1177"/>
      <c r="F76" s="1177"/>
      <c r="G76" s="560"/>
    </row>
    <row r="77" spans="1:7" ht="12.75">
      <c r="A77" s="560"/>
      <c r="B77" s="811"/>
      <c r="C77" s="1172" t="s">
        <v>391</v>
      </c>
      <c r="D77" s="785" t="s">
        <v>123</v>
      </c>
      <c r="E77" s="847">
        <f aca="true" t="shared" si="1" ref="E77:F79">(E14+E39+E65)</f>
        <v>132114</v>
      </c>
      <c r="F77" s="847">
        <f t="shared" si="1"/>
        <v>143102</v>
      </c>
      <c r="G77" s="560"/>
    </row>
    <row r="78" spans="1:7" ht="12.75">
      <c r="A78" s="560"/>
      <c r="B78" s="811"/>
      <c r="C78" s="1173"/>
      <c r="D78" s="788" t="s">
        <v>388</v>
      </c>
      <c r="E78" s="847">
        <f t="shared" si="1"/>
        <v>36916</v>
      </c>
      <c r="F78" s="847">
        <f t="shared" si="1"/>
        <v>39811</v>
      </c>
      <c r="G78" s="560"/>
    </row>
    <row r="79" spans="1:7" ht="12.75">
      <c r="A79" s="560"/>
      <c r="B79" s="811"/>
      <c r="C79" s="1173"/>
      <c r="D79" s="788" t="s">
        <v>124</v>
      </c>
      <c r="E79" s="847">
        <f t="shared" si="1"/>
        <v>84906</v>
      </c>
      <c r="F79" s="847">
        <f t="shared" si="1"/>
        <v>81176</v>
      </c>
      <c r="G79" s="560"/>
    </row>
    <row r="80" spans="1:7" ht="12.75">
      <c r="A80" s="560"/>
      <c r="B80" s="811"/>
      <c r="C80" s="1173"/>
      <c r="D80" s="791" t="s">
        <v>144</v>
      </c>
      <c r="E80" s="848">
        <v>0</v>
      </c>
      <c r="F80" s="848">
        <v>0</v>
      </c>
      <c r="G80" s="560"/>
    </row>
    <row r="81" spans="1:7" ht="13.5" thickBot="1">
      <c r="A81" s="560"/>
      <c r="B81" s="811"/>
      <c r="C81" s="1173"/>
      <c r="D81" s="791" t="s">
        <v>389</v>
      </c>
      <c r="E81" s="849">
        <v>0</v>
      </c>
      <c r="F81" s="849">
        <v>0</v>
      </c>
      <c r="G81" s="560"/>
    </row>
    <row r="82" spans="1:7" ht="13.5" thickBot="1">
      <c r="A82" s="560"/>
      <c r="B82" s="803" t="s">
        <v>121</v>
      </c>
      <c r="C82" s="1174" t="s">
        <v>137</v>
      </c>
      <c r="D82" s="1174"/>
      <c r="E82" s="850">
        <f>SUM(E77:E79)</f>
        <v>253936</v>
      </c>
      <c r="F82" s="850">
        <f>SUM(F77:F79)</f>
        <v>264089</v>
      </c>
      <c r="G82" s="560"/>
    </row>
    <row r="83" spans="1:7" ht="14.25">
      <c r="A83" s="560"/>
      <c r="B83" s="569"/>
      <c r="C83" s="569"/>
      <c r="D83" s="569"/>
      <c r="E83" s="560"/>
      <c r="F83" s="560"/>
      <c r="G83" s="560"/>
    </row>
    <row r="84" spans="1:7" ht="15.75">
      <c r="A84" s="382"/>
      <c r="B84" s="382"/>
      <c r="C84" s="195"/>
      <c r="D84" s="56"/>
      <c r="E84" s="560"/>
      <c r="F84" s="560"/>
      <c r="G84" s="560"/>
    </row>
  </sheetData>
  <sheetProtection/>
  <mergeCells count="34">
    <mergeCell ref="C2:D2"/>
    <mergeCell ref="C17:D17"/>
    <mergeCell ref="C31:C33"/>
    <mergeCell ref="C34:D34"/>
    <mergeCell ref="C23:C25"/>
    <mergeCell ref="C6:D6"/>
    <mergeCell ref="C7:C9"/>
    <mergeCell ref="C10:D10"/>
    <mergeCell ref="C3:C5"/>
    <mergeCell ref="C14:C16"/>
    <mergeCell ref="B21:B22"/>
    <mergeCell ref="C26:D26"/>
    <mergeCell ref="C45:D45"/>
    <mergeCell ref="C57:C59"/>
    <mergeCell ref="C42:D42"/>
    <mergeCell ref="C39:C41"/>
    <mergeCell ref="B74:B76"/>
    <mergeCell ref="C74:D76"/>
    <mergeCell ref="C46:C48"/>
    <mergeCell ref="C50:C51"/>
    <mergeCell ref="C69:D69"/>
    <mergeCell ref="C61:C63"/>
    <mergeCell ref="C53:C55"/>
    <mergeCell ref="C65:C68"/>
    <mergeCell ref="C77:C81"/>
    <mergeCell ref="C82:D82"/>
    <mergeCell ref="F74:F76"/>
    <mergeCell ref="E74:E76"/>
    <mergeCell ref="F21:F22"/>
    <mergeCell ref="C35:C37"/>
    <mergeCell ref="C27:C29"/>
    <mergeCell ref="C30:D30"/>
    <mergeCell ref="C21:D22"/>
    <mergeCell ref="E21:E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44">
      <selection activeCell="A76" sqref="A76:IV76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4" width="12.50390625" style="0" customWidth="1"/>
    <col min="5" max="5" width="12.125" style="0" customWidth="1"/>
  </cols>
  <sheetData>
    <row r="1" spans="1:5" ht="38.25">
      <c r="A1" s="853" t="s">
        <v>120</v>
      </c>
      <c r="B1" s="854" t="s">
        <v>138</v>
      </c>
      <c r="C1" s="855" t="s">
        <v>122</v>
      </c>
      <c r="D1" s="856" t="s">
        <v>198</v>
      </c>
      <c r="E1" s="856" t="s">
        <v>316</v>
      </c>
    </row>
    <row r="2" spans="1:5" ht="12.75">
      <c r="A2" s="857"/>
      <c r="B2" s="858" t="s">
        <v>409</v>
      </c>
      <c r="C2" s="859" t="s">
        <v>124</v>
      </c>
      <c r="D2" s="860">
        <v>2500</v>
      </c>
      <c r="E2" s="860">
        <f>'[15]Munka1'!$G$99</f>
        <v>2920</v>
      </c>
    </row>
    <row r="3" spans="1:5" ht="12.75">
      <c r="A3" s="861"/>
      <c r="B3" s="862" t="s">
        <v>410</v>
      </c>
      <c r="C3" s="863" t="s">
        <v>124</v>
      </c>
      <c r="D3" s="860">
        <v>500</v>
      </c>
      <c r="E3" s="860">
        <f>'[15]Munka1'!$F$99</f>
        <v>500</v>
      </c>
    </row>
    <row r="4" spans="1:5" ht="12.75">
      <c r="A4" s="861"/>
      <c r="B4" s="862" t="s">
        <v>317</v>
      </c>
      <c r="C4" s="863" t="s">
        <v>124</v>
      </c>
      <c r="D4" s="860">
        <v>1100</v>
      </c>
      <c r="E4" s="860">
        <f>'[15]Munka1'!$E$99</f>
        <v>500</v>
      </c>
    </row>
    <row r="5" spans="1:5" ht="12.75">
      <c r="A5" s="861"/>
      <c r="B5" s="862" t="s">
        <v>413</v>
      </c>
      <c r="C5" s="863" t="s">
        <v>124</v>
      </c>
      <c r="D5" s="860">
        <v>100</v>
      </c>
      <c r="E5" s="860">
        <v>1835</v>
      </c>
    </row>
    <row r="6" spans="1:5" ht="12.75">
      <c r="A6" s="861"/>
      <c r="B6" s="862" t="s">
        <v>139</v>
      </c>
      <c r="C6" s="863" t="s">
        <v>124</v>
      </c>
      <c r="D6" s="860">
        <f>'[13]Munka1'!$E$99</f>
        <v>11000</v>
      </c>
      <c r="E6" s="860">
        <f>'[15]Munka1'!$H$99</f>
        <v>10160</v>
      </c>
    </row>
    <row r="7" spans="1:5" ht="12.75">
      <c r="A7" s="861"/>
      <c r="B7" s="862" t="s">
        <v>411</v>
      </c>
      <c r="C7" s="863" t="s">
        <v>124</v>
      </c>
      <c r="D7" s="860">
        <v>1700</v>
      </c>
      <c r="E7" s="860">
        <f>'[15]Munka1'!$C$99</f>
        <v>1778</v>
      </c>
    </row>
    <row r="8" spans="1:5" ht="12.75">
      <c r="A8" s="861"/>
      <c r="B8" s="1240" t="s">
        <v>154</v>
      </c>
      <c r="C8" s="863" t="s">
        <v>140</v>
      </c>
      <c r="D8" s="860">
        <v>3834</v>
      </c>
      <c r="E8" s="860">
        <f>'[14]Munka1'!$B$47</f>
        <v>4317</v>
      </c>
    </row>
    <row r="9" spans="1:5" ht="12.75">
      <c r="A9" s="861"/>
      <c r="B9" s="1240"/>
      <c r="C9" s="863" t="s">
        <v>388</v>
      </c>
      <c r="D9" s="860">
        <v>1035</v>
      </c>
      <c r="E9" s="860">
        <f>'[14]Munka1'!$B$66</f>
        <v>1137</v>
      </c>
    </row>
    <row r="10" spans="1:5" ht="12.75">
      <c r="A10" s="864"/>
      <c r="B10" s="1240"/>
      <c r="C10" s="865" t="s">
        <v>124</v>
      </c>
      <c r="D10" s="860">
        <v>9000</v>
      </c>
      <c r="E10" s="860">
        <f>'[15]Munka1'!$I$99</f>
        <v>9000</v>
      </c>
    </row>
    <row r="11" spans="1:5" ht="12.75">
      <c r="A11" s="866"/>
      <c r="B11" s="1229" t="s">
        <v>141</v>
      </c>
      <c r="C11" s="1229"/>
      <c r="D11" s="867">
        <f>SUM(D8:D10)</f>
        <v>13869</v>
      </c>
      <c r="E11" s="867">
        <f>SUM(E8:E10)</f>
        <v>14454</v>
      </c>
    </row>
    <row r="12" spans="1:5" ht="12.75">
      <c r="A12" s="861"/>
      <c r="B12" s="1244" t="s">
        <v>318</v>
      </c>
      <c r="C12" s="863" t="s">
        <v>140</v>
      </c>
      <c r="D12" s="860">
        <v>0</v>
      </c>
      <c r="E12" s="860">
        <v>0</v>
      </c>
    </row>
    <row r="13" spans="1:5" ht="12.75">
      <c r="A13" s="861"/>
      <c r="B13" s="1242"/>
      <c r="C13" s="863" t="s">
        <v>388</v>
      </c>
      <c r="D13" s="860">
        <v>0</v>
      </c>
      <c r="E13" s="860">
        <v>0</v>
      </c>
    </row>
    <row r="14" spans="1:5" ht="12.75">
      <c r="A14" s="864"/>
      <c r="B14" s="1243"/>
      <c r="C14" s="865" t="s">
        <v>124</v>
      </c>
      <c r="D14" s="860">
        <v>0</v>
      </c>
      <c r="E14" s="860">
        <v>0</v>
      </c>
    </row>
    <row r="15" spans="1:5" ht="12.75">
      <c r="A15" s="866"/>
      <c r="B15" s="1229" t="s">
        <v>387</v>
      </c>
      <c r="C15" s="1229"/>
      <c r="D15" s="867">
        <f>D12+D13+D14</f>
        <v>0</v>
      </c>
      <c r="E15" s="867">
        <f>E12+E13+E14</f>
        <v>0</v>
      </c>
    </row>
    <row r="16" spans="1:5" ht="13.5" thickBot="1">
      <c r="A16" s="869"/>
      <c r="B16" s="870" t="s">
        <v>363</v>
      </c>
      <c r="C16" s="871" t="s">
        <v>124</v>
      </c>
      <c r="D16" s="860">
        <v>20800</v>
      </c>
      <c r="E16" s="860">
        <f>'[15]Munka1'!$D$99</f>
        <v>15240</v>
      </c>
    </row>
    <row r="17" spans="1:5" ht="13.5" thickBot="1">
      <c r="A17" s="872" t="s">
        <v>390</v>
      </c>
      <c r="B17" s="1245" t="s">
        <v>392</v>
      </c>
      <c r="C17" s="1246"/>
      <c r="D17" s="874">
        <f>SUM(D2+D3+D4+D5+D6+D7+D11+D15+D16)</f>
        <v>51569</v>
      </c>
      <c r="E17" s="874">
        <f>SUM(E2+E3+E4+E5+E6+E7+E11+E15+E16)</f>
        <v>47387</v>
      </c>
    </row>
    <row r="18" spans="1:5" ht="12.75">
      <c r="A18" s="875"/>
      <c r="B18" s="876" t="s">
        <v>416</v>
      </c>
      <c r="C18" s="877" t="s">
        <v>142</v>
      </c>
      <c r="D18" s="878">
        <v>3475</v>
      </c>
      <c r="E18" s="860">
        <f>'[17]Munka1'!$G$45</f>
        <v>3775</v>
      </c>
    </row>
    <row r="19" spans="1:5" ht="12.75">
      <c r="A19" s="857"/>
      <c r="B19" s="858" t="s">
        <v>400</v>
      </c>
      <c r="C19" s="879" t="s">
        <v>142</v>
      </c>
      <c r="D19" s="878">
        <v>300</v>
      </c>
      <c r="E19" s="860"/>
    </row>
    <row r="20" spans="1:5" ht="12.75">
      <c r="A20" s="857"/>
      <c r="B20" s="858" t="s">
        <v>364</v>
      </c>
      <c r="C20" s="879" t="s">
        <v>415</v>
      </c>
      <c r="D20" s="878">
        <v>1100</v>
      </c>
      <c r="E20" s="860">
        <f>'[17]Munka1'!$B$45</f>
        <v>1100</v>
      </c>
    </row>
    <row r="21" spans="1:5" ht="12.75">
      <c r="A21" s="857"/>
      <c r="B21" s="858" t="s">
        <v>145</v>
      </c>
      <c r="C21" s="879" t="s">
        <v>415</v>
      </c>
      <c r="D21" s="878">
        <v>979</v>
      </c>
      <c r="E21" s="860">
        <f>'[17]Munka1'!$C$45</f>
        <v>979</v>
      </c>
    </row>
    <row r="22" spans="1:5" ht="12.75">
      <c r="A22" s="861"/>
      <c r="B22" s="862" t="s">
        <v>417</v>
      </c>
      <c r="C22" s="879" t="s">
        <v>142</v>
      </c>
      <c r="D22" s="878">
        <v>500</v>
      </c>
      <c r="E22" s="860">
        <f>'[17]Munka1'!$H$45</f>
        <v>500</v>
      </c>
    </row>
    <row r="23" spans="1:5" ht="12.75">
      <c r="A23" s="861"/>
      <c r="B23" s="1226" t="s">
        <v>395</v>
      </c>
      <c r="C23" s="879" t="s">
        <v>142</v>
      </c>
      <c r="D23" s="878">
        <v>0</v>
      </c>
      <c r="E23" s="860"/>
    </row>
    <row r="24" spans="1:5" ht="12.75">
      <c r="A24" s="861"/>
      <c r="B24" s="1226"/>
      <c r="C24" s="880" t="s">
        <v>124</v>
      </c>
      <c r="D24" s="878">
        <v>2600</v>
      </c>
      <c r="E24" s="860">
        <f>'[16]Munka1'!$J$99</f>
        <v>2565</v>
      </c>
    </row>
    <row r="25" spans="1:5" ht="12.75">
      <c r="A25" s="861"/>
      <c r="B25" s="862" t="s">
        <v>365</v>
      </c>
      <c r="C25" s="880" t="s">
        <v>142</v>
      </c>
      <c r="D25" s="878">
        <v>510</v>
      </c>
      <c r="E25" s="860">
        <f>'[17]Munka1'!$D$45</f>
        <v>1757</v>
      </c>
    </row>
    <row r="26" spans="1:5" ht="12.75">
      <c r="A26" s="861"/>
      <c r="B26" s="862" t="s">
        <v>199</v>
      </c>
      <c r="C26" s="880" t="s">
        <v>142</v>
      </c>
      <c r="D26" s="878">
        <v>0</v>
      </c>
      <c r="E26" s="860"/>
    </row>
    <row r="27" spans="1:5" ht="12.75">
      <c r="A27" s="861"/>
      <c r="B27" s="1249" t="s">
        <v>418</v>
      </c>
      <c r="C27" s="879" t="s">
        <v>144</v>
      </c>
      <c r="D27" s="878">
        <v>1500</v>
      </c>
      <c r="E27" s="860">
        <f>'[17]Munka1'!$I$45</f>
        <v>1500</v>
      </c>
    </row>
    <row r="28" spans="1:5" ht="12.75">
      <c r="A28" s="881"/>
      <c r="B28" s="1250"/>
      <c r="C28" s="882" t="s">
        <v>124</v>
      </c>
      <c r="D28" s="883">
        <v>0</v>
      </c>
      <c r="E28" s="884"/>
    </row>
    <row r="29" spans="1:5" ht="12.75">
      <c r="A29" s="881"/>
      <c r="B29" s="885" t="s">
        <v>366</v>
      </c>
      <c r="C29" s="882" t="s">
        <v>144</v>
      </c>
      <c r="D29" s="883">
        <v>0</v>
      </c>
      <c r="E29" s="884"/>
    </row>
    <row r="30" spans="1:5" ht="13.5" thickBot="1">
      <c r="A30" s="886"/>
      <c r="B30" s="887" t="s">
        <v>143</v>
      </c>
      <c r="C30" s="879" t="s">
        <v>144</v>
      </c>
      <c r="D30" s="888">
        <v>1247</v>
      </c>
      <c r="E30" s="889"/>
    </row>
    <row r="31" spans="1:5" ht="13.5" thickBot="1">
      <c r="A31" s="890" t="s">
        <v>396</v>
      </c>
      <c r="B31" s="1227" t="s">
        <v>398</v>
      </c>
      <c r="C31" s="1228"/>
      <c r="D31" s="891">
        <f>SUM(D18:D30)</f>
        <v>12211</v>
      </c>
      <c r="E31" s="892">
        <f>SUM(E18:E30)</f>
        <v>12176</v>
      </c>
    </row>
    <row r="32" spans="1:5" ht="12.75">
      <c r="A32" s="893"/>
      <c r="B32" s="894" t="s">
        <v>405</v>
      </c>
      <c r="C32" s="895" t="s">
        <v>124</v>
      </c>
      <c r="D32" s="878">
        <v>700</v>
      </c>
      <c r="E32" s="860">
        <f>'[15]Munka1'!$J$99</f>
        <v>700</v>
      </c>
    </row>
    <row r="33" spans="1:5" ht="12.75">
      <c r="A33" s="861"/>
      <c r="B33" s="1229" t="s">
        <v>406</v>
      </c>
      <c r="C33" s="1230"/>
      <c r="D33" s="896">
        <f>D32</f>
        <v>700</v>
      </c>
      <c r="E33" s="896">
        <f>E32</f>
        <v>700</v>
      </c>
    </row>
    <row r="34" spans="1:5" ht="12.75">
      <c r="A34" s="861"/>
      <c r="B34" s="897" t="s">
        <v>407</v>
      </c>
      <c r="C34" s="898" t="s">
        <v>124</v>
      </c>
      <c r="D34" s="878">
        <v>350</v>
      </c>
      <c r="E34" s="860">
        <f>'[16]Munka1'!$B$99</f>
        <v>335</v>
      </c>
    </row>
    <row r="35" spans="1:5" ht="12.75">
      <c r="A35" s="861"/>
      <c r="B35" s="1229" t="s">
        <v>408</v>
      </c>
      <c r="C35" s="1230"/>
      <c r="D35" s="896">
        <f>D34</f>
        <v>350</v>
      </c>
      <c r="E35" s="896">
        <f>E34</f>
        <v>335</v>
      </c>
    </row>
    <row r="36" spans="1:5" ht="12.75">
      <c r="A36" s="861"/>
      <c r="B36" s="1239" t="s">
        <v>147</v>
      </c>
      <c r="C36" s="879" t="s">
        <v>140</v>
      </c>
      <c r="D36" s="878">
        <v>5418</v>
      </c>
      <c r="E36" s="860">
        <f>'[14]Munka1'!$G$47</f>
        <v>5432</v>
      </c>
    </row>
    <row r="37" spans="1:5" ht="12.75">
      <c r="A37" s="861"/>
      <c r="B37" s="1239"/>
      <c r="C37" s="880" t="s">
        <v>388</v>
      </c>
      <c r="D37" s="878">
        <v>1462</v>
      </c>
      <c r="E37" s="860">
        <f>'[14]Munka1'!$G$66</f>
        <v>1630</v>
      </c>
    </row>
    <row r="38" spans="1:5" ht="12.75">
      <c r="A38" s="861"/>
      <c r="B38" s="1239"/>
      <c r="C38" s="899" t="s">
        <v>124</v>
      </c>
      <c r="D38" s="878">
        <v>2200</v>
      </c>
      <c r="E38" s="860">
        <f>'[16]Munka1'!$C$99</f>
        <v>2200</v>
      </c>
    </row>
    <row r="39" spans="1:5" ht="13.5" thickBot="1">
      <c r="A39" s="864"/>
      <c r="B39" s="1247" t="s">
        <v>148</v>
      </c>
      <c r="C39" s="1248"/>
      <c r="D39" s="900">
        <f>SUM(D36:D38)</f>
        <v>9080</v>
      </c>
      <c r="E39" s="901">
        <f>SUM(E36:E38)</f>
        <v>9262</v>
      </c>
    </row>
    <row r="40" spans="1:5" ht="13.5" thickBot="1">
      <c r="A40" s="872" t="s">
        <v>397</v>
      </c>
      <c r="B40" s="1245" t="s">
        <v>149</v>
      </c>
      <c r="C40" s="1251"/>
      <c r="D40" s="902">
        <f>SUM(D33+D35+D39)</f>
        <v>10130</v>
      </c>
      <c r="E40" s="874">
        <f>SUM(E33+E35+E39)</f>
        <v>10297</v>
      </c>
    </row>
    <row r="41" spans="1:5" ht="12.75">
      <c r="A41" s="857"/>
      <c r="B41" s="1241" t="s">
        <v>412</v>
      </c>
      <c r="C41" s="877" t="s">
        <v>140</v>
      </c>
      <c r="D41" s="903">
        <v>14497</v>
      </c>
      <c r="E41" s="904">
        <f>'[14]Munka1'!$D$47</f>
        <v>14888</v>
      </c>
    </row>
    <row r="42" spans="1:5" ht="12.75">
      <c r="A42" s="861"/>
      <c r="B42" s="1242"/>
      <c r="C42" s="880" t="s">
        <v>388</v>
      </c>
      <c r="D42" s="878">
        <v>3734</v>
      </c>
      <c r="E42" s="860">
        <f>'[14]Munka1'!$D$66</f>
        <v>4132</v>
      </c>
    </row>
    <row r="43" spans="1:5" ht="12.75">
      <c r="A43" s="861"/>
      <c r="B43" s="1242"/>
      <c r="C43" s="880" t="s">
        <v>124</v>
      </c>
      <c r="D43" s="878">
        <v>26032</v>
      </c>
      <c r="E43" s="860">
        <f>'[15]Munka1'!$B$99</f>
        <v>25400</v>
      </c>
    </row>
    <row r="44" spans="1:5" ht="12.75">
      <c r="A44" s="861"/>
      <c r="B44" s="1242"/>
      <c r="C44" s="899" t="s">
        <v>117</v>
      </c>
      <c r="D44" s="878">
        <v>0</v>
      </c>
      <c r="E44" s="860"/>
    </row>
    <row r="45" spans="1:5" ht="12.75">
      <c r="A45" s="861"/>
      <c r="B45" s="1243"/>
      <c r="C45" s="905" t="s">
        <v>146</v>
      </c>
      <c r="D45" s="906">
        <v>2000</v>
      </c>
      <c r="E45" s="907">
        <f>'[18]Munka1'!$E$5</f>
        <v>2000</v>
      </c>
    </row>
    <row r="46" spans="1:5" ht="13.5" thickBot="1">
      <c r="A46" s="908"/>
      <c r="B46" s="909" t="s">
        <v>108</v>
      </c>
      <c r="C46" s="910"/>
      <c r="D46" s="911">
        <f>SUM(D41:D45)</f>
        <v>46263</v>
      </c>
      <c r="E46" s="911">
        <f>SUM(E41:E45)</f>
        <v>46420</v>
      </c>
    </row>
    <row r="47" spans="1:5" ht="13.5" thickBot="1">
      <c r="A47" s="912" t="s">
        <v>399</v>
      </c>
      <c r="B47" s="913" t="s">
        <v>401</v>
      </c>
      <c r="C47" s="914"/>
      <c r="D47" s="902">
        <f>SUM(D46)</f>
        <v>46263</v>
      </c>
      <c r="E47" s="902">
        <f>SUM(E46)</f>
        <v>46420</v>
      </c>
    </row>
    <row r="48" spans="1:5" ht="13.5" thickBot="1">
      <c r="A48" s="570"/>
      <c r="B48" s="571"/>
      <c r="C48" s="572"/>
      <c r="D48" s="573"/>
      <c r="E48" s="573"/>
    </row>
    <row r="49" spans="1:5" ht="13.5" thickBot="1">
      <c r="A49" s="875"/>
      <c r="B49" s="1224" t="s">
        <v>367</v>
      </c>
      <c r="C49" s="877" t="s">
        <v>140</v>
      </c>
      <c r="D49" s="903">
        <v>5544</v>
      </c>
      <c r="E49" s="904">
        <f>'[14]Munka1'!$C$47</f>
        <v>6514</v>
      </c>
    </row>
    <row r="50" spans="1:5" ht="13.5" thickBot="1">
      <c r="A50" s="861"/>
      <c r="B50" s="1225"/>
      <c r="C50" s="880" t="s">
        <v>388</v>
      </c>
      <c r="D50" s="878">
        <v>1497</v>
      </c>
      <c r="E50" s="860">
        <f>'[14]Munka1'!$C$66</f>
        <v>1734</v>
      </c>
    </row>
    <row r="51" spans="1:5" ht="12.75">
      <c r="A51" s="861"/>
      <c r="B51" s="1225"/>
      <c r="C51" s="880" t="s">
        <v>124</v>
      </c>
      <c r="D51" s="878">
        <v>41668</v>
      </c>
      <c r="E51" s="860">
        <f>'[16]Munka1'!$H$99</f>
        <v>50000</v>
      </c>
    </row>
    <row r="52" spans="1:5" ht="12.75">
      <c r="A52" s="908"/>
      <c r="B52" s="909" t="s">
        <v>368</v>
      </c>
      <c r="C52" s="910"/>
      <c r="D52" s="911">
        <f>SUM(D49:D51)</f>
        <v>48709</v>
      </c>
      <c r="E52" s="915">
        <f>SUM(E49:E51)</f>
        <v>58248</v>
      </c>
    </row>
    <row r="53" spans="1:5" ht="12.75">
      <c r="A53" s="857"/>
      <c r="B53" s="1236" t="s">
        <v>402</v>
      </c>
      <c r="C53" s="879" t="s">
        <v>140</v>
      </c>
      <c r="D53" s="916">
        <v>1885</v>
      </c>
      <c r="E53" s="917">
        <f>'[14]Munka1'!$E$47</f>
        <v>1326</v>
      </c>
    </row>
    <row r="54" spans="1:5" ht="12.75">
      <c r="A54" s="861"/>
      <c r="B54" s="1237"/>
      <c r="C54" s="880" t="s">
        <v>388</v>
      </c>
      <c r="D54" s="918">
        <v>509</v>
      </c>
      <c r="E54" s="919">
        <f>'[14]Munka1'!$E$66</f>
        <v>358</v>
      </c>
    </row>
    <row r="55" spans="1:5" ht="12.75">
      <c r="A55" s="861"/>
      <c r="B55" s="1237"/>
      <c r="C55" s="880" t="s">
        <v>124</v>
      </c>
      <c r="D55" s="918">
        <v>5179</v>
      </c>
      <c r="E55" s="919">
        <f>'[16]Munka1'!$F$99</f>
        <v>5079</v>
      </c>
    </row>
    <row r="56" spans="1:5" ht="12.75">
      <c r="A56" s="920"/>
      <c r="B56" s="921" t="s">
        <v>109</v>
      </c>
      <c r="C56" s="922"/>
      <c r="D56" s="923">
        <f>SUM(D53:D55)</f>
        <v>7573</v>
      </c>
      <c r="E56" s="924">
        <f>SUM(E53:E55)</f>
        <v>6763</v>
      </c>
    </row>
    <row r="57" spans="1:5" ht="12.75">
      <c r="A57" s="925"/>
      <c r="B57" s="1238" t="s">
        <v>403</v>
      </c>
      <c r="C57" s="926" t="s">
        <v>140</v>
      </c>
      <c r="D57" s="918">
        <v>5355</v>
      </c>
      <c r="E57" s="919">
        <f>'[14]Munka1'!$F$47</f>
        <v>5538</v>
      </c>
    </row>
    <row r="58" spans="1:5" ht="12.75">
      <c r="A58" s="861"/>
      <c r="B58" s="1239"/>
      <c r="C58" s="880" t="s">
        <v>388</v>
      </c>
      <c r="D58" s="918">
        <v>1446</v>
      </c>
      <c r="E58" s="919">
        <f>'[14]Munka1'!$F$66</f>
        <v>1495</v>
      </c>
    </row>
    <row r="59" spans="1:5" ht="12.75">
      <c r="A59" s="927"/>
      <c r="B59" s="1239"/>
      <c r="C59" s="928" t="s">
        <v>124</v>
      </c>
      <c r="D59" s="918">
        <v>7233</v>
      </c>
      <c r="E59" s="919">
        <f>'[16]Munka1'!$G$99</f>
        <v>5675</v>
      </c>
    </row>
    <row r="60" spans="1:5" ht="12.75">
      <c r="A60" s="866"/>
      <c r="B60" s="929" t="s">
        <v>110</v>
      </c>
      <c r="C60" s="930"/>
      <c r="D60" s="923">
        <f>SUM(D57:D59)</f>
        <v>14034</v>
      </c>
      <c r="E60" s="924">
        <f>SUM(E57:E59)</f>
        <v>12708</v>
      </c>
    </row>
    <row r="61" spans="1:5" ht="12.75">
      <c r="A61" s="927"/>
      <c r="B61" s="868" t="s">
        <v>404</v>
      </c>
      <c r="C61" s="928" t="s">
        <v>124</v>
      </c>
      <c r="D61" s="878">
        <v>400</v>
      </c>
      <c r="E61" s="860">
        <v>330</v>
      </c>
    </row>
    <row r="62" spans="1:5" ht="12.75">
      <c r="A62" s="881"/>
      <c r="B62" s="1234" t="s">
        <v>111</v>
      </c>
      <c r="C62" s="1235"/>
      <c r="D62" s="931">
        <f>D61</f>
        <v>400</v>
      </c>
      <c r="E62" s="931">
        <f>E61</f>
        <v>330</v>
      </c>
    </row>
    <row r="63" spans="1:5" ht="12.75">
      <c r="A63" s="932"/>
      <c r="B63" s="933" t="s">
        <v>369</v>
      </c>
      <c r="C63" s="934" t="s">
        <v>124</v>
      </c>
      <c r="D63" s="935">
        <v>0</v>
      </c>
      <c r="E63" s="935">
        <f>'[16]Munka1'!$I$99</f>
        <v>2032</v>
      </c>
    </row>
    <row r="64" spans="1:5" ht="13.5" thickBot="1">
      <c r="A64" s="936"/>
      <c r="B64" s="937" t="s">
        <v>370</v>
      </c>
      <c r="C64" s="938"/>
      <c r="D64" s="939">
        <f>D63</f>
        <v>0</v>
      </c>
      <c r="E64" s="939">
        <f>E63</f>
        <v>2032</v>
      </c>
    </row>
    <row r="65" spans="1:5" ht="13.5" thickBot="1">
      <c r="A65" s="912" t="s">
        <v>115</v>
      </c>
      <c r="B65" s="913" t="s">
        <v>113</v>
      </c>
      <c r="C65" s="914"/>
      <c r="D65" s="902">
        <f>SUM(D52+D56+D60+D62)</f>
        <v>70716</v>
      </c>
      <c r="E65" s="902">
        <f>SUM(E52+E56+E60+E62)</f>
        <v>78049</v>
      </c>
    </row>
    <row r="66" spans="1:5" ht="13.5" thickBot="1">
      <c r="A66" s="912" t="s">
        <v>104</v>
      </c>
      <c r="B66" s="940" t="s">
        <v>105</v>
      </c>
      <c r="C66" s="941" t="s">
        <v>146</v>
      </c>
      <c r="D66" s="942">
        <v>118794</v>
      </c>
      <c r="E66" s="942">
        <f>'[18]Munka1'!$E$9</f>
        <v>126149</v>
      </c>
    </row>
    <row r="67" spans="1:5" ht="13.5" thickBot="1">
      <c r="A67" s="872" t="s">
        <v>106</v>
      </c>
      <c r="B67" s="873" t="s">
        <v>112</v>
      </c>
      <c r="C67" s="943" t="s">
        <v>151</v>
      </c>
      <c r="D67" s="902">
        <v>3200</v>
      </c>
      <c r="E67" s="874">
        <f>'[18]Munka1'!$E$15+'[18]Munka1'!$E$17</f>
        <v>3200</v>
      </c>
    </row>
    <row r="68" spans="1:5" ht="13.5" thickBot="1">
      <c r="A68" s="875"/>
      <c r="B68" s="1231" t="s">
        <v>152</v>
      </c>
      <c r="C68" s="877" t="s">
        <v>140</v>
      </c>
      <c r="D68" s="944">
        <f>SUM(D8+D12+D36+D41+D49+D53+D57)</f>
        <v>36533</v>
      </c>
      <c r="E68" s="945">
        <f>SUM(E8+E12+E36+E41+E49+E53+E57)</f>
        <v>38015</v>
      </c>
    </row>
    <row r="69" spans="1:5" ht="13.5" thickBot="1">
      <c r="A69" s="861"/>
      <c r="B69" s="1232"/>
      <c r="C69" s="880" t="s">
        <v>388</v>
      </c>
      <c r="D69" s="946">
        <f>SUM(D9+D13+D37+D42+D50+D54+D58)</f>
        <v>9683</v>
      </c>
      <c r="E69" s="947">
        <f>SUM(E9+E13+E37+E42+E50+E54+E58)</f>
        <v>10486</v>
      </c>
    </row>
    <row r="70" spans="1:5" ht="13.5" thickBot="1">
      <c r="A70" s="861"/>
      <c r="B70" s="1232"/>
      <c r="C70" s="880" t="s">
        <v>124</v>
      </c>
      <c r="D70" s="948">
        <f>SUM(D2+D3+D4+D5+D6+D7+D10+D14+D16+D24+D32+D34+D38+D43+D51+D55+D59+D61+D63)</f>
        <v>133062</v>
      </c>
      <c r="E70" s="948">
        <f>SUM(E2+E3+E4+E5+E6+E7+E10+E14+E16+E24+E32+E34+E38+E43+E51+E55+E59+E61+E63)</f>
        <v>136249</v>
      </c>
    </row>
    <row r="71" spans="1:5" ht="13.5" thickBot="1">
      <c r="A71" s="861"/>
      <c r="B71" s="1232"/>
      <c r="C71" s="880" t="s">
        <v>144</v>
      </c>
      <c r="D71" s="947">
        <f>SUM(D18+D19+D20+D21+D22+D23+D25+D27+D29+D30)</f>
        <v>9611</v>
      </c>
      <c r="E71" s="947">
        <f>SUM(E18+E19+E20+E21+E22+E23+E25+E27+E29+E30)</f>
        <v>9611</v>
      </c>
    </row>
    <row r="72" spans="1:5" ht="13.5" thickBot="1">
      <c r="A72" s="864"/>
      <c r="B72" s="1232"/>
      <c r="C72" s="949" t="s">
        <v>146</v>
      </c>
      <c r="D72" s="950">
        <f>SUM(D45+D66)</f>
        <v>120794</v>
      </c>
      <c r="E72" s="950">
        <f>SUM(E45+E66)</f>
        <v>128149</v>
      </c>
    </row>
    <row r="73" spans="1:5" ht="13.5" thickBot="1">
      <c r="A73" s="951"/>
      <c r="B73" s="1233"/>
      <c r="C73" s="952" t="s">
        <v>151</v>
      </c>
      <c r="D73" s="953">
        <f>SUM(D67)</f>
        <v>3200</v>
      </c>
      <c r="E73" s="954">
        <f>E67</f>
        <v>3200</v>
      </c>
    </row>
    <row r="74" spans="1:5" ht="13.5" thickBot="1">
      <c r="A74" s="955"/>
      <c r="B74" s="956" t="s">
        <v>153</v>
      </c>
      <c r="C74" s="957"/>
      <c r="D74" s="874">
        <f>SUM(D68:D73)</f>
        <v>312883</v>
      </c>
      <c r="E74" s="874">
        <f>SUM(E68:E73)</f>
        <v>325710</v>
      </c>
    </row>
    <row r="75" spans="1:5" ht="12.75">
      <c r="A75" s="574"/>
      <c r="B75" s="575"/>
      <c r="C75" s="575"/>
      <c r="D75" s="575"/>
      <c r="E75" s="575"/>
    </row>
    <row r="76" spans="1:5" ht="15.75" hidden="1">
      <c r="A76" s="382"/>
      <c r="B76" s="382"/>
      <c r="C76" s="195"/>
      <c r="D76" s="56"/>
      <c r="E76" s="575"/>
    </row>
  </sheetData>
  <sheetProtection selectLockedCells="1" selectUnlockedCells="1"/>
  <mergeCells count="19">
    <mergeCell ref="B8:B10"/>
    <mergeCell ref="B11:C11"/>
    <mergeCell ref="B41:B45"/>
    <mergeCell ref="B12:B14"/>
    <mergeCell ref="B15:C15"/>
    <mergeCell ref="B17:C17"/>
    <mergeCell ref="B36:B38"/>
    <mergeCell ref="B39:C39"/>
    <mergeCell ref="B27:B28"/>
    <mergeCell ref="B40:C40"/>
    <mergeCell ref="B49:B51"/>
    <mergeCell ref="B23:B24"/>
    <mergeCell ref="B31:C31"/>
    <mergeCell ref="B33:C33"/>
    <mergeCell ref="B35:C35"/>
    <mergeCell ref="B68:B73"/>
    <mergeCell ref="B62:C62"/>
    <mergeCell ref="B53:B55"/>
    <mergeCell ref="B57:B59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46">
      <selection activeCell="C89" sqref="C89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06" customWidth="1"/>
    <col min="5" max="16384" width="9.375" style="406" customWidth="1"/>
  </cols>
  <sheetData>
    <row r="1" spans="1:3" ht="15.75" customHeight="1">
      <c r="A1" s="1099" t="s">
        <v>474</v>
      </c>
      <c r="B1" s="1099"/>
      <c r="C1" s="1099"/>
    </row>
    <row r="2" spans="1:3" ht="15.75" customHeight="1" thickBot="1">
      <c r="A2" s="1098" t="s">
        <v>612</v>
      </c>
      <c r="B2" s="1098"/>
      <c r="C2" s="308" t="s">
        <v>694</v>
      </c>
    </row>
    <row r="3" spans="1:3" ht="37.5" customHeight="1" thickBot="1">
      <c r="A3" s="23" t="s">
        <v>532</v>
      </c>
      <c r="B3" s="24" t="s">
        <v>476</v>
      </c>
      <c r="C3" s="39" t="s">
        <v>371</v>
      </c>
    </row>
    <row r="4" spans="1:3" s="407" customFormat="1" ht="12" customHeight="1" thickBot="1">
      <c r="A4" s="401">
        <v>1</v>
      </c>
      <c r="B4" s="402">
        <v>2</v>
      </c>
      <c r="C4" s="403">
        <v>3</v>
      </c>
    </row>
    <row r="5" spans="1:3" s="408" customFormat="1" ht="12" customHeight="1" thickBot="1">
      <c r="A5" s="20" t="s">
        <v>477</v>
      </c>
      <c r="B5" s="21" t="s">
        <v>723</v>
      </c>
      <c r="C5" s="298">
        <f>+C6+C7+C8+C9+C10+C11</f>
        <v>0</v>
      </c>
    </row>
    <row r="6" spans="1:3" s="408" customFormat="1" ht="12" customHeight="1">
      <c r="A6" s="15" t="s">
        <v>562</v>
      </c>
      <c r="B6" s="409" t="s">
        <v>724</v>
      </c>
      <c r="C6" s="301"/>
    </row>
    <row r="7" spans="1:3" s="408" customFormat="1" ht="12" customHeight="1">
      <c r="A7" s="14" t="s">
        <v>563</v>
      </c>
      <c r="B7" s="410" t="s">
        <v>725</v>
      </c>
      <c r="C7" s="300"/>
    </row>
    <row r="8" spans="1:3" s="408" customFormat="1" ht="12" customHeight="1">
      <c r="A8" s="14" t="s">
        <v>564</v>
      </c>
      <c r="B8" s="410" t="s">
        <v>726</v>
      </c>
      <c r="C8" s="300"/>
    </row>
    <row r="9" spans="1:3" s="408" customFormat="1" ht="12" customHeight="1">
      <c r="A9" s="14" t="s">
        <v>565</v>
      </c>
      <c r="B9" s="410" t="s">
        <v>727</v>
      </c>
      <c r="C9" s="300"/>
    </row>
    <row r="10" spans="1:3" s="408" customFormat="1" ht="12" customHeight="1">
      <c r="A10" s="14" t="s">
        <v>608</v>
      </c>
      <c r="B10" s="410" t="s">
        <v>728</v>
      </c>
      <c r="C10" s="300"/>
    </row>
    <row r="11" spans="1:3" s="408" customFormat="1" ht="12" customHeight="1" thickBot="1">
      <c r="A11" s="16" t="s">
        <v>566</v>
      </c>
      <c r="B11" s="411" t="s">
        <v>729</v>
      </c>
      <c r="C11" s="300"/>
    </row>
    <row r="12" spans="1:3" s="408" customFormat="1" ht="12" customHeight="1" thickBot="1">
      <c r="A12" s="20" t="s">
        <v>478</v>
      </c>
      <c r="B12" s="293" t="s">
        <v>730</v>
      </c>
      <c r="C12" s="298">
        <f>+C13+C14+C15+C16+C17</f>
        <v>0</v>
      </c>
    </row>
    <row r="13" spans="1:3" s="408" customFormat="1" ht="12" customHeight="1">
      <c r="A13" s="15" t="s">
        <v>568</v>
      </c>
      <c r="B13" s="409" t="s">
        <v>731</v>
      </c>
      <c r="C13" s="301"/>
    </row>
    <row r="14" spans="1:3" s="408" customFormat="1" ht="12" customHeight="1">
      <c r="A14" s="14" t="s">
        <v>569</v>
      </c>
      <c r="B14" s="410" t="s">
        <v>732</v>
      </c>
      <c r="C14" s="300"/>
    </row>
    <row r="15" spans="1:3" s="408" customFormat="1" ht="12" customHeight="1">
      <c r="A15" s="14" t="s">
        <v>570</v>
      </c>
      <c r="B15" s="410" t="s">
        <v>82</v>
      </c>
      <c r="C15" s="300"/>
    </row>
    <row r="16" spans="1:3" s="408" customFormat="1" ht="12" customHeight="1">
      <c r="A16" s="14" t="s">
        <v>571</v>
      </c>
      <c r="B16" s="410" t="s">
        <v>83</v>
      </c>
      <c r="C16" s="300"/>
    </row>
    <row r="17" spans="1:3" s="408" customFormat="1" ht="12" customHeight="1">
      <c r="A17" s="14" t="s">
        <v>572</v>
      </c>
      <c r="B17" s="410" t="s">
        <v>733</v>
      </c>
      <c r="C17" s="300"/>
    </row>
    <row r="18" spans="1:3" s="408" customFormat="1" ht="12" customHeight="1" thickBot="1">
      <c r="A18" s="16" t="s">
        <v>581</v>
      </c>
      <c r="B18" s="411" t="s">
        <v>734</v>
      </c>
      <c r="C18" s="302"/>
    </row>
    <row r="19" spans="1:3" s="408" customFormat="1" ht="12" customHeight="1" thickBot="1">
      <c r="A19" s="20" t="s">
        <v>479</v>
      </c>
      <c r="B19" s="21" t="s">
        <v>735</v>
      </c>
      <c r="C19" s="298">
        <f>+C20+C21+C22+C23+C24</f>
        <v>0</v>
      </c>
    </row>
    <row r="20" spans="1:3" s="408" customFormat="1" ht="12" customHeight="1">
      <c r="A20" s="15" t="s">
        <v>551</v>
      </c>
      <c r="B20" s="409" t="s">
        <v>736</v>
      </c>
      <c r="C20" s="301"/>
    </row>
    <row r="21" spans="1:3" s="408" customFormat="1" ht="12" customHeight="1">
      <c r="A21" s="14" t="s">
        <v>552</v>
      </c>
      <c r="B21" s="410" t="s">
        <v>737</v>
      </c>
      <c r="C21" s="300"/>
    </row>
    <row r="22" spans="1:3" s="408" customFormat="1" ht="12" customHeight="1">
      <c r="A22" s="14" t="s">
        <v>553</v>
      </c>
      <c r="B22" s="410" t="s">
        <v>84</v>
      </c>
      <c r="C22" s="300"/>
    </row>
    <row r="23" spans="1:3" s="408" customFormat="1" ht="12" customHeight="1">
      <c r="A23" s="14" t="s">
        <v>554</v>
      </c>
      <c r="B23" s="410" t="s">
        <v>85</v>
      </c>
      <c r="C23" s="300"/>
    </row>
    <row r="24" spans="1:3" s="408" customFormat="1" ht="12" customHeight="1">
      <c r="A24" s="14" t="s">
        <v>631</v>
      </c>
      <c r="B24" s="410" t="s">
        <v>738</v>
      </c>
      <c r="C24" s="300"/>
    </row>
    <row r="25" spans="1:3" s="408" customFormat="1" ht="12" customHeight="1" thickBot="1">
      <c r="A25" s="16" t="s">
        <v>632</v>
      </c>
      <c r="B25" s="411" t="s">
        <v>739</v>
      </c>
      <c r="C25" s="302"/>
    </row>
    <row r="26" spans="1:3" s="408" customFormat="1" ht="12" customHeight="1" thickBot="1">
      <c r="A26" s="20" t="s">
        <v>633</v>
      </c>
      <c r="B26" s="21" t="s">
        <v>740</v>
      </c>
      <c r="C26" s="304">
        <f>+C27+C30+C31+C32</f>
        <v>0</v>
      </c>
    </row>
    <row r="27" spans="1:3" s="408" customFormat="1" ht="12" customHeight="1">
      <c r="A27" s="15" t="s">
        <v>741</v>
      </c>
      <c r="B27" s="409" t="s">
        <v>747</v>
      </c>
      <c r="C27" s="404">
        <f>+C28+C29</f>
        <v>0</v>
      </c>
    </row>
    <row r="28" spans="1:3" s="408" customFormat="1" ht="12" customHeight="1">
      <c r="A28" s="14" t="s">
        <v>742</v>
      </c>
      <c r="B28" s="410" t="s">
        <v>748</v>
      </c>
      <c r="C28" s="300"/>
    </row>
    <row r="29" spans="1:3" s="408" customFormat="1" ht="12" customHeight="1">
      <c r="A29" s="14" t="s">
        <v>743</v>
      </c>
      <c r="B29" s="410" t="s">
        <v>749</v>
      </c>
      <c r="C29" s="300"/>
    </row>
    <row r="30" spans="1:3" s="408" customFormat="1" ht="12" customHeight="1">
      <c r="A30" s="14" t="s">
        <v>744</v>
      </c>
      <c r="B30" s="410" t="s">
        <v>750</v>
      </c>
      <c r="C30" s="300"/>
    </row>
    <row r="31" spans="1:3" s="408" customFormat="1" ht="12" customHeight="1">
      <c r="A31" s="14" t="s">
        <v>745</v>
      </c>
      <c r="B31" s="410" t="s">
        <v>751</v>
      </c>
      <c r="C31" s="300"/>
    </row>
    <row r="32" spans="1:3" s="408" customFormat="1" ht="12" customHeight="1" thickBot="1">
      <c r="A32" s="16" t="s">
        <v>746</v>
      </c>
      <c r="B32" s="411" t="s">
        <v>752</v>
      </c>
      <c r="C32" s="302"/>
    </row>
    <row r="33" spans="1:3" s="408" customFormat="1" ht="12" customHeight="1" thickBot="1">
      <c r="A33" s="20" t="s">
        <v>481</v>
      </c>
      <c r="B33" s="21" t="s">
        <v>753</v>
      </c>
      <c r="C33" s="298">
        <f>SUM(C34:C43)</f>
        <v>4650</v>
      </c>
    </row>
    <row r="34" spans="1:3" s="408" customFormat="1" ht="12" customHeight="1">
      <c r="A34" s="15" t="s">
        <v>555</v>
      </c>
      <c r="B34" s="409" t="s">
        <v>756</v>
      </c>
      <c r="C34" s="301"/>
    </row>
    <row r="35" spans="1:3" s="408" customFormat="1" ht="12" customHeight="1">
      <c r="A35" s="14" t="s">
        <v>556</v>
      </c>
      <c r="B35" s="410" t="s">
        <v>757</v>
      </c>
      <c r="C35" s="300">
        <v>4650</v>
      </c>
    </row>
    <row r="36" spans="1:3" s="408" customFormat="1" ht="12" customHeight="1">
      <c r="A36" s="14" t="s">
        <v>557</v>
      </c>
      <c r="B36" s="410" t="s">
        <v>758</v>
      </c>
      <c r="C36" s="300"/>
    </row>
    <row r="37" spans="1:3" s="408" customFormat="1" ht="12" customHeight="1">
      <c r="A37" s="14" t="s">
        <v>635</v>
      </c>
      <c r="B37" s="410" t="s">
        <v>759</v>
      </c>
      <c r="C37" s="300"/>
    </row>
    <row r="38" spans="1:3" s="408" customFormat="1" ht="12" customHeight="1">
      <c r="A38" s="14" t="s">
        <v>636</v>
      </c>
      <c r="B38" s="410" t="s">
        <v>760</v>
      </c>
      <c r="C38" s="300"/>
    </row>
    <row r="39" spans="1:3" s="408" customFormat="1" ht="12" customHeight="1">
      <c r="A39" s="14" t="s">
        <v>637</v>
      </c>
      <c r="B39" s="410" t="s">
        <v>761</v>
      </c>
      <c r="C39" s="300"/>
    </row>
    <row r="40" spans="1:3" s="408" customFormat="1" ht="12" customHeight="1">
      <c r="A40" s="14" t="s">
        <v>638</v>
      </c>
      <c r="B40" s="410" t="s">
        <v>762</v>
      </c>
      <c r="C40" s="300"/>
    </row>
    <row r="41" spans="1:3" s="408" customFormat="1" ht="12" customHeight="1">
      <c r="A41" s="14" t="s">
        <v>639</v>
      </c>
      <c r="B41" s="410" t="s">
        <v>763</v>
      </c>
      <c r="C41" s="300"/>
    </row>
    <row r="42" spans="1:3" s="408" customFormat="1" ht="12" customHeight="1">
      <c r="A42" s="14" t="s">
        <v>754</v>
      </c>
      <c r="B42" s="410" t="s">
        <v>764</v>
      </c>
      <c r="C42" s="303"/>
    </row>
    <row r="43" spans="1:3" s="408" customFormat="1" ht="12" customHeight="1" thickBot="1">
      <c r="A43" s="16" t="s">
        <v>755</v>
      </c>
      <c r="B43" s="411" t="s">
        <v>765</v>
      </c>
      <c r="C43" s="398"/>
    </row>
    <row r="44" spans="1:3" s="408" customFormat="1" ht="12" customHeight="1" thickBot="1">
      <c r="A44" s="20" t="s">
        <v>482</v>
      </c>
      <c r="B44" s="21" t="s">
        <v>766</v>
      </c>
      <c r="C44" s="298">
        <f>SUM(C45:C49)</f>
        <v>0</v>
      </c>
    </row>
    <row r="45" spans="1:3" s="408" customFormat="1" ht="12" customHeight="1">
      <c r="A45" s="15" t="s">
        <v>558</v>
      </c>
      <c r="B45" s="409" t="s">
        <v>770</v>
      </c>
      <c r="C45" s="453"/>
    </row>
    <row r="46" spans="1:3" s="408" customFormat="1" ht="12" customHeight="1">
      <c r="A46" s="14" t="s">
        <v>559</v>
      </c>
      <c r="B46" s="410" t="s">
        <v>771</v>
      </c>
      <c r="C46" s="303"/>
    </row>
    <row r="47" spans="1:3" s="408" customFormat="1" ht="12" customHeight="1">
      <c r="A47" s="14" t="s">
        <v>767</v>
      </c>
      <c r="B47" s="410" t="s">
        <v>772</v>
      </c>
      <c r="C47" s="303"/>
    </row>
    <row r="48" spans="1:3" s="408" customFormat="1" ht="12" customHeight="1">
      <c r="A48" s="14" t="s">
        <v>768</v>
      </c>
      <c r="B48" s="410" t="s">
        <v>773</v>
      </c>
      <c r="C48" s="303"/>
    </row>
    <row r="49" spans="1:3" s="408" customFormat="1" ht="12" customHeight="1" thickBot="1">
      <c r="A49" s="16" t="s">
        <v>769</v>
      </c>
      <c r="B49" s="411" t="s">
        <v>774</v>
      </c>
      <c r="C49" s="398"/>
    </row>
    <row r="50" spans="1:3" s="408" customFormat="1" ht="12" customHeight="1" thickBot="1">
      <c r="A50" s="20" t="s">
        <v>640</v>
      </c>
      <c r="B50" s="21" t="s">
        <v>775</v>
      </c>
      <c r="C50" s="298">
        <f>SUM(C51:C53)</f>
        <v>0</v>
      </c>
    </row>
    <row r="51" spans="1:3" s="408" customFormat="1" ht="12" customHeight="1">
      <c r="A51" s="15" t="s">
        <v>560</v>
      </c>
      <c r="B51" s="409" t="s">
        <v>776</v>
      </c>
      <c r="C51" s="301"/>
    </row>
    <row r="52" spans="1:3" s="408" customFormat="1" ht="12" customHeight="1">
      <c r="A52" s="14" t="s">
        <v>561</v>
      </c>
      <c r="B52" s="410" t="s">
        <v>86</v>
      </c>
      <c r="C52" s="300"/>
    </row>
    <row r="53" spans="1:3" s="408" customFormat="1" ht="12" customHeight="1">
      <c r="A53" s="14" t="s">
        <v>779</v>
      </c>
      <c r="B53" s="410" t="s">
        <v>777</v>
      </c>
      <c r="C53" s="300"/>
    </row>
    <row r="54" spans="1:3" s="408" customFormat="1" ht="12" customHeight="1" thickBot="1">
      <c r="A54" s="16" t="s">
        <v>780</v>
      </c>
      <c r="B54" s="411" t="s">
        <v>778</v>
      </c>
      <c r="C54" s="302"/>
    </row>
    <row r="55" spans="1:3" s="408" customFormat="1" ht="12" customHeight="1" thickBot="1">
      <c r="A55" s="20" t="s">
        <v>484</v>
      </c>
      <c r="B55" s="293" t="s">
        <v>781</v>
      </c>
      <c r="C55" s="298">
        <f>SUM(C56:C58)</f>
        <v>0</v>
      </c>
    </row>
    <row r="56" spans="1:3" s="408" customFormat="1" ht="12" customHeight="1">
      <c r="A56" s="15" t="s">
        <v>641</v>
      </c>
      <c r="B56" s="409" t="s">
        <v>783</v>
      </c>
      <c r="C56" s="303"/>
    </row>
    <row r="57" spans="1:3" s="408" customFormat="1" ht="12" customHeight="1">
      <c r="A57" s="14" t="s">
        <v>642</v>
      </c>
      <c r="B57" s="410" t="s">
        <v>87</v>
      </c>
      <c r="C57" s="303"/>
    </row>
    <row r="58" spans="1:3" s="408" customFormat="1" ht="12" customHeight="1">
      <c r="A58" s="14" t="s">
        <v>695</v>
      </c>
      <c r="B58" s="410" t="s">
        <v>784</v>
      </c>
      <c r="C58" s="303"/>
    </row>
    <row r="59" spans="1:3" s="408" customFormat="1" ht="12" customHeight="1" thickBot="1">
      <c r="A59" s="16" t="s">
        <v>782</v>
      </c>
      <c r="B59" s="411" t="s">
        <v>785</v>
      </c>
      <c r="C59" s="303"/>
    </row>
    <row r="60" spans="1:3" s="408" customFormat="1" ht="12" customHeight="1" thickBot="1">
      <c r="A60" s="20" t="s">
        <v>485</v>
      </c>
      <c r="B60" s="21" t="s">
        <v>786</v>
      </c>
      <c r="C60" s="304">
        <f>+C5+C12+C19+C26+C33+C44+C50+C55</f>
        <v>4650</v>
      </c>
    </row>
    <row r="61" spans="1:3" s="408" customFormat="1" ht="12" customHeight="1" thickBot="1">
      <c r="A61" s="412" t="s">
        <v>787</v>
      </c>
      <c r="B61" s="293" t="s">
        <v>788</v>
      </c>
      <c r="C61" s="298">
        <f>SUM(C62:C64)</f>
        <v>0</v>
      </c>
    </row>
    <row r="62" spans="1:3" s="408" customFormat="1" ht="12" customHeight="1">
      <c r="A62" s="15" t="s">
        <v>821</v>
      </c>
      <c r="B62" s="409" t="s">
        <v>789</v>
      </c>
      <c r="C62" s="303"/>
    </row>
    <row r="63" spans="1:3" s="408" customFormat="1" ht="12" customHeight="1">
      <c r="A63" s="14" t="s">
        <v>830</v>
      </c>
      <c r="B63" s="410" t="s">
        <v>790</v>
      </c>
      <c r="C63" s="303"/>
    </row>
    <row r="64" spans="1:3" s="408" customFormat="1" ht="12" customHeight="1" thickBot="1">
      <c r="A64" s="16" t="s">
        <v>831</v>
      </c>
      <c r="B64" s="413" t="s">
        <v>791</v>
      </c>
      <c r="C64" s="303"/>
    </row>
    <row r="65" spans="1:3" s="408" customFormat="1" ht="12" customHeight="1" thickBot="1">
      <c r="A65" s="412" t="s">
        <v>792</v>
      </c>
      <c r="B65" s="293" t="s">
        <v>793</v>
      </c>
      <c r="C65" s="298">
        <f>SUM(C66:C69)</f>
        <v>0</v>
      </c>
    </row>
    <row r="66" spans="1:3" s="408" customFormat="1" ht="12" customHeight="1">
      <c r="A66" s="15" t="s">
        <v>609</v>
      </c>
      <c r="B66" s="409" t="s">
        <v>794</v>
      </c>
      <c r="C66" s="303"/>
    </row>
    <row r="67" spans="1:3" s="408" customFormat="1" ht="12" customHeight="1">
      <c r="A67" s="14" t="s">
        <v>610</v>
      </c>
      <c r="B67" s="410" t="s">
        <v>795</v>
      </c>
      <c r="C67" s="303"/>
    </row>
    <row r="68" spans="1:3" s="408" customFormat="1" ht="12" customHeight="1">
      <c r="A68" s="14" t="s">
        <v>822</v>
      </c>
      <c r="B68" s="410" t="s">
        <v>796</v>
      </c>
      <c r="C68" s="303"/>
    </row>
    <row r="69" spans="1:3" s="408" customFormat="1" ht="12" customHeight="1" thickBot="1">
      <c r="A69" s="16" t="s">
        <v>823</v>
      </c>
      <c r="B69" s="411" t="s">
        <v>797</v>
      </c>
      <c r="C69" s="303"/>
    </row>
    <row r="70" spans="1:3" s="408" customFormat="1" ht="12" customHeight="1" thickBot="1">
      <c r="A70" s="412" t="s">
        <v>798</v>
      </c>
      <c r="B70" s="293" t="s">
        <v>799</v>
      </c>
      <c r="C70" s="298">
        <f>SUM(C71:C72)</f>
        <v>0</v>
      </c>
    </row>
    <row r="71" spans="1:3" s="408" customFormat="1" ht="12" customHeight="1">
      <c r="A71" s="15" t="s">
        <v>824</v>
      </c>
      <c r="B71" s="409" t="s">
        <v>800</v>
      </c>
      <c r="C71" s="303"/>
    </row>
    <row r="72" spans="1:3" s="408" customFormat="1" ht="12" customHeight="1" thickBot="1">
      <c r="A72" s="16" t="s">
        <v>825</v>
      </c>
      <c r="B72" s="411" t="s">
        <v>801</v>
      </c>
      <c r="C72" s="303"/>
    </row>
    <row r="73" spans="1:3" s="408" customFormat="1" ht="12" customHeight="1" thickBot="1">
      <c r="A73" s="412" t="s">
        <v>802</v>
      </c>
      <c r="B73" s="293" t="s">
        <v>803</v>
      </c>
      <c r="C73" s="298">
        <f>SUM(C74:C76)</f>
        <v>0</v>
      </c>
    </row>
    <row r="74" spans="1:3" s="408" customFormat="1" ht="12" customHeight="1">
      <c r="A74" s="15" t="s">
        <v>826</v>
      </c>
      <c r="B74" s="409" t="s">
        <v>804</v>
      </c>
      <c r="C74" s="303"/>
    </row>
    <row r="75" spans="1:3" s="408" customFormat="1" ht="12" customHeight="1">
      <c r="A75" s="14" t="s">
        <v>827</v>
      </c>
      <c r="B75" s="410" t="s">
        <v>805</v>
      </c>
      <c r="C75" s="303"/>
    </row>
    <row r="76" spans="1:3" s="408" customFormat="1" ht="12" customHeight="1" thickBot="1">
      <c r="A76" s="16" t="s">
        <v>828</v>
      </c>
      <c r="B76" s="411" t="s">
        <v>806</v>
      </c>
      <c r="C76" s="303"/>
    </row>
    <row r="77" spans="1:3" s="408" customFormat="1" ht="12" customHeight="1" thickBot="1">
      <c r="A77" s="412" t="s">
        <v>807</v>
      </c>
      <c r="B77" s="293" t="s">
        <v>829</v>
      </c>
      <c r="C77" s="298">
        <f>SUM(C78:C81)</f>
        <v>0</v>
      </c>
    </row>
    <row r="78" spans="1:3" s="408" customFormat="1" ht="12" customHeight="1">
      <c r="A78" s="414" t="s">
        <v>808</v>
      </c>
      <c r="B78" s="409" t="s">
        <v>809</v>
      </c>
      <c r="C78" s="303"/>
    </row>
    <row r="79" spans="1:3" s="408" customFormat="1" ht="12" customHeight="1">
      <c r="A79" s="415" t="s">
        <v>810</v>
      </c>
      <c r="B79" s="410" t="s">
        <v>811</v>
      </c>
      <c r="C79" s="303"/>
    </row>
    <row r="80" spans="1:3" s="408" customFormat="1" ht="12" customHeight="1">
      <c r="A80" s="415" t="s">
        <v>812</v>
      </c>
      <c r="B80" s="410" t="s">
        <v>813</v>
      </c>
      <c r="C80" s="303"/>
    </row>
    <row r="81" spans="1:3" s="408" customFormat="1" ht="12" customHeight="1" thickBot="1">
      <c r="A81" s="416" t="s">
        <v>814</v>
      </c>
      <c r="B81" s="411" t="s">
        <v>815</v>
      </c>
      <c r="C81" s="303"/>
    </row>
    <row r="82" spans="1:3" s="408" customFormat="1" ht="13.5" customHeight="1" thickBot="1">
      <c r="A82" s="412" t="s">
        <v>816</v>
      </c>
      <c r="B82" s="293" t="s">
        <v>817</v>
      </c>
      <c r="C82" s="454"/>
    </row>
    <row r="83" spans="1:3" s="408" customFormat="1" ht="15.75" customHeight="1" thickBot="1">
      <c r="A83" s="412" t="s">
        <v>818</v>
      </c>
      <c r="B83" s="417" t="s">
        <v>819</v>
      </c>
      <c r="C83" s="304">
        <f>+C61+C65+C70+C73+C77+C82</f>
        <v>0</v>
      </c>
    </row>
    <row r="84" spans="1:3" s="408" customFormat="1" ht="16.5" customHeight="1" thickBot="1">
      <c r="A84" s="418" t="s">
        <v>832</v>
      </c>
      <c r="B84" s="419" t="s">
        <v>820</v>
      </c>
      <c r="C84" s="304">
        <f>+C60+C83</f>
        <v>4650</v>
      </c>
    </row>
    <row r="85" spans="1:3" s="408" customFormat="1" ht="83.25" customHeight="1">
      <c r="A85" s="5"/>
      <c r="B85" s="6"/>
      <c r="C85" s="305"/>
    </row>
    <row r="86" spans="1:3" ht="16.5" customHeight="1">
      <c r="A86" s="1099" t="s">
        <v>505</v>
      </c>
      <c r="B86" s="1099"/>
      <c r="C86" s="1099"/>
    </row>
    <row r="87" spans="1:3" s="420" customFormat="1" ht="16.5" customHeight="1" thickBot="1">
      <c r="A87" s="1100" t="s">
        <v>613</v>
      </c>
      <c r="B87" s="1100"/>
      <c r="C87" s="139" t="s">
        <v>694</v>
      </c>
    </row>
    <row r="88" spans="1:3" ht="37.5" customHeight="1" thickBot="1">
      <c r="A88" s="23" t="s">
        <v>532</v>
      </c>
      <c r="B88" s="24" t="s">
        <v>506</v>
      </c>
      <c r="C88" s="39" t="s">
        <v>371</v>
      </c>
    </row>
    <row r="89" spans="1:3" s="407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2" t="s">
        <v>477</v>
      </c>
      <c r="B90" s="31" t="s">
        <v>835</v>
      </c>
      <c r="C90" s="297">
        <f>SUM(C91:C95)</f>
        <v>3450</v>
      </c>
    </row>
    <row r="91" spans="1:3" ht="12" customHeight="1">
      <c r="A91" s="17" t="s">
        <v>562</v>
      </c>
      <c r="B91" s="10" t="s">
        <v>507</v>
      </c>
      <c r="C91" s="299"/>
    </row>
    <row r="92" spans="1:3" ht="12" customHeight="1">
      <c r="A92" s="14" t="s">
        <v>563</v>
      </c>
      <c r="B92" s="8" t="s">
        <v>643</v>
      </c>
      <c r="C92" s="300"/>
    </row>
    <row r="93" spans="1:3" ht="12" customHeight="1">
      <c r="A93" s="14" t="s">
        <v>564</v>
      </c>
      <c r="B93" s="8" t="s">
        <v>600</v>
      </c>
      <c r="C93" s="302"/>
    </row>
    <row r="94" spans="1:3" ht="12" customHeight="1">
      <c r="A94" s="14" t="s">
        <v>565</v>
      </c>
      <c r="B94" s="11" t="s">
        <v>644</v>
      </c>
      <c r="C94" s="302"/>
    </row>
    <row r="95" spans="1:3" ht="12" customHeight="1">
      <c r="A95" s="14" t="s">
        <v>576</v>
      </c>
      <c r="B95" s="19" t="s">
        <v>645</v>
      </c>
      <c r="C95" s="302">
        <v>3450</v>
      </c>
    </row>
    <row r="96" spans="1:3" ht="12" customHeight="1">
      <c r="A96" s="14" t="s">
        <v>566</v>
      </c>
      <c r="B96" s="8" t="s">
        <v>836</v>
      </c>
      <c r="C96" s="302"/>
    </row>
    <row r="97" spans="1:3" ht="12" customHeight="1">
      <c r="A97" s="14" t="s">
        <v>567</v>
      </c>
      <c r="B97" s="141" t="s">
        <v>837</v>
      </c>
      <c r="C97" s="302"/>
    </row>
    <row r="98" spans="1:3" ht="12" customHeight="1">
      <c r="A98" s="14" t="s">
        <v>577</v>
      </c>
      <c r="B98" s="142" t="s">
        <v>838</v>
      </c>
      <c r="C98" s="302"/>
    </row>
    <row r="99" spans="1:3" ht="12" customHeight="1">
      <c r="A99" s="14" t="s">
        <v>578</v>
      </c>
      <c r="B99" s="142" t="s">
        <v>839</v>
      </c>
      <c r="C99" s="302"/>
    </row>
    <row r="100" spans="1:3" ht="12" customHeight="1">
      <c r="A100" s="14" t="s">
        <v>579</v>
      </c>
      <c r="B100" s="141" t="s">
        <v>840</v>
      </c>
      <c r="C100" s="302">
        <v>2000</v>
      </c>
    </row>
    <row r="101" spans="1:3" ht="12" customHeight="1">
      <c r="A101" s="14" t="s">
        <v>580</v>
      </c>
      <c r="B101" s="141" t="s">
        <v>841</v>
      </c>
      <c r="C101" s="302"/>
    </row>
    <row r="102" spans="1:3" ht="12" customHeight="1">
      <c r="A102" s="14" t="s">
        <v>582</v>
      </c>
      <c r="B102" s="142" t="s">
        <v>842</v>
      </c>
      <c r="C102" s="302"/>
    </row>
    <row r="103" spans="1:3" ht="12" customHeight="1">
      <c r="A103" s="13" t="s">
        <v>646</v>
      </c>
      <c r="B103" s="143" t="s">
        <v>843</v>
      </c>
      <c r="C103" s="302"/>
    </row>
    <row r="104" spans="1:3" ht="12" customHeight="1">
      <c r="A104" s="14" t="s">
        <v>833</v>
      </c>
      <c r="B104" s="143" t="s">
        <v>844</v>
      </c>
      <c r="C104" s="302"/>
    </row>
    <row r="105" spans="1:3" ht="12" customHeight="1" thickBot="1">
      <c r="A105" s="18" t="s">
        <v>834</v>
      </c>
      <c r="B105" s="144" t="s">
        <v>845</v>
      </c>
      <c r="C105" s="306">
        <v>1450</v>
      </c>
    </row>
    <row r="106" spans="1:3" ht="12" customHeight="1" thickBot="1">
      <c r="A106" s="20" t="s">
        <v>478</v>
      </c>
      <c r="B106" s="30" t="s">
        <v>846</v>
      </c>
      <c r="C106" s="298">
        <f>+C107+C109+C111</f>
        <v>1200</v>
      </c>
    </row>
    <row r="107" spans="1:3" ht="12" customHeight="1">
      <c r="A107" s="15" t="s">
        <v>568</v>
      </c>
      <c r="B107" s="8" t="s">
        <v>693</v>
      </c>
      <c r="C107" s="301"/>
    </row>
    <row r="108" spans="1:3" ht="12" customHeight="1">
      <c r="A108" s="15" t="s">
        <v>569</v>
      </c>
      <c r="B108" s="12" t="s">
        <v>850</v>
      </c>
      <c r="C108" s="301"/>
    </row>
    <row r="109" spans="1:3" ht="12" customHeight="1">
      <c r="A109" s="15" t="s">
        <v>570</v>
      </c>
      <c r="B109" s="12" t="s">
        <v>647</v>
      </c>
      <c r="C109" s="300"/>
    </row>
    <row r="110" spans="1:3" ht="12" customHeight="1">
      <c r="A110" s="15" t="s">
        <v>571</v>
      </c>
      <c r="B110" s="12" t="s">
        <v>851</v>
      </c>
      <c r="C110" s="271"/>
    </row>
    <row r="111" spans="1:3" ht="12" customHeight="1">
      <c r="A111" s="15" t="s">
        <v>572</v>
      </c>
      <c r="B111" s="295" t="s">
        <v>696</v>
      </c>
      <c r="C111" s="271">
        <v>1200</v>
      </c>
    </row>
    <row r="112" spans="1:3" ht="12" customHeight="1">
      <c r="A112" s="15" t="s">
        <v>581</v>
      </c>
      <c r="B112" s="294" t="s">
        <v>88</v>
      </c>
      <c r="C112" s="271"/>
    </row>
    <row r="113" spans="1:3" ht="12" customHeight="1">
      <c r="A113" s="15" t="s">
        <v>583</v>
      </c>
      <c r="B113" s="405" t="s">
        <v>856</v>
      </c>
      <c r="C113" s="271"/>
    </row>
    <row r="114" spans="1:3" ht="15.75">
      <c r="A114" s="15" t="s">
        <v>648</v>
      </c>
      <c r="B114" s="142" t="s">
        <v>839</v>
      </c>
      <c r="C114" s="271"/>
    </row>
    <row r="115" spans="1:3" ht="12" customHeight="1">
      <c r="A115" s="15" t="s">
        <v>649</v>
      </c>
      <c r="B115" s="142" t="s">
        <v>855</v>
      </c>
      <c r="C115" s="271"/>
    </row>
    <row r="116" spans="1:3" ht="12" customHeight="1">
      <c r="A116" s="15" t="s">
        <v>650</v>
      </c>
      <c r="B116" s="142" t="s">
        <v>854</v>
      </c>
      <c r="C116" s="271"/>
    </row>
    <row r="117" spans="1:3" ht="12" customHeight="1">
      <c r="A117" s="15" t="s">
        <v>847</v>
      </c>
      <c r="B117" s="142" t="s">
        <v>842</v>
      </c>
      <c r="C117" s="271"/>
    </row>
    <row r="118" spans="1:3" ht="12" customHeight="1">
      <c r="A118" s="15" t="s">
        <v>848</v>
      </c>
      <c r="B118" s="142" t="s">
        <v>853</v>
      </c>
      <c r="C118" s="271"/>
    </row>
    <row r="119" spans="1:3" ht="16.5" thickBot="1">
      <c r="A119" s="13" t="s">
        <v>849</v>
      </c>
      <c r="B119" s="142" t="s">
        <v>852</v>
      </c>
      <c r="C119" s="272">
        <v>1200</v>
      </c>
    </row>
    <row r="120" spans="1:3" ht="12" customHeight="1" thickBot="1">
      <c r="A120" s="20" t="s">
        <v>479</v>
      </c>
      <c r="B120" s="124" t="s">
        <v>857</v>
      </c>
      <c r="C120" s="298">
        <f>+C121+C122</f>
        <v>0</v>
      </c>
    </row>
    <row r="121" spans="1:3" ht="12" customHeight="1">
      <c r="A121" s="15" t="s">
        <v>551</v>
      </c>
      <c r="B121" s="9" t="s">
        <v>519</v>
      </c>
      <c r="C121" s="301"/>
    </row>
    <row r="122" spans="1:3" ht="12" customHeight="1" thickBot="1">
      <c r="A122" s="16" t="s">
        <v>552</v>
      </c>
      <c r="B122" s="12" t="s">
        <v>520</v>
      </c>
      <c r="C122" s="302"/>
    </row>
    <row r="123" spans="1:3" ht="12" customHeight="1" thickBot="1">
      <c r="A123" s="20" t="s">
        <v>480</v>
      </c>
      <c r="B123" s="124" t="s">
        <v>858</v>
      </c>
      <c r="C123" s="298">
        <f>+C90+C106+C120</f>
        <v>4650</v>
      </c>
    </row>
    <row r="124" spans="1:3" ht="12" customHeight="1" thickBot="1">
      <c r="A124" s="20" t="s">
        <v>481</v>
      </c>
      <c r="B124" s="124" t="s">
        <v>859</v>
      </c>
      <c r="C124" s="298">
        <f>+C125+C126+C127</f>
        <v>0</v>
      </c>
    </row>
    <row r="125" spans="1:3" ht="12" customHeight="1">
      <c r="A125" s="15" t="s">
        <v>555</v>
      </c>
      <c r="B125" s="9" t="s">
        <v>860</v>
      </c>
      <c r="C125" s="271"/>
    </row>
    <row r="126" spans="1:3" ht="12" customHeight="1">
      <c r="A126" s="15" t="s">
        <v>556</v>
      </c>
      <c r="B126" s="9" t="s">
        <v>861</v>
      </c>
      <c r="C126" s="271"/>
    </row>
    <row r="127" spans="1:3" ht="12" customHeight="1" thickBot="1">
      <c r="A127" s="13" t="s">
        <v>557</v>
      </c>
      <c r="B127" s="7" t="s">
        <v>862</v>
      </c>
      <c r="C127" s="271"/>
    </row>
    <row r="128" spans="1:3" ht="12" customHeight="1" thickBot="1">
      <c r="A128" s="20" t="s">
        <v>482</v>
      </c>
      <c r="B128" s="124" t="s">
        <v>29</v>
      </c>
      <c r="C128" s="298">
        <f>+C129+C130+C131+C132</f>
        <v>0</v>
      </c>
    </row>
    <row r="129" spans="1:3" ht="12" customHeight="1">
      <c r="A129" s="15" t="s">
        <v>558</v>
      </c>
      <c r="B129" s="9" t="s">
        <v>863</v>
      </c>
      <c r="C129" s="271"/>
    </row>
    <row r="130" spans="1:3" ht="12" customHeight="1">
      <c r="A130" s="15" t="s">
        <v>559</v>
      </c>
      <c r="B130" s="9" t="s">
        <v>864</v>
      </c>
      <c r="C130" s="271"/>
    </row>
    <row r="131" spans="1:3" ht="12" customHeight="1">
      <c r="A131" s="15" t="s">
        <v>767</v>
      </c>
      <c r="B131" s="9" t="s">
        <v>865</v>
      </c>
      <c r="C131" s="271"/>
    </row>
    <row r="132" spans="1:3" ht="12" customHeight="1" thickBot="1">
      <c r="A132" s="13" t="s">
        <v>768</v>
      </c>
      <c r="B132" s="7" t="s">
        <v>866</v>
      </c>
      <c r="C132" s="271"/>
    </row>
    <row r="133" spans="1:3" ht="12" customHeight="1" thickBot="1">
      <c r="A133" s="20" t="s">
        <v>483</v>
      </c>
      <c r="B133" s="124" t="s">
        <v>867</v>
      </c>
      <c r="C133" s="304">
        <f>+C134+C135+C136+C137</f>
        <v>0</v>
      </c>
    </row>
    <row r="134" spans="1:3" ht="12" customHeight="1">
      <c r="A134" s="15" t="s">
        <v>560</v>
      </c>
      <c r="B134" s="9" t="s">
        <v>868</v>
      </c>
      <c r="C134" s="271"/>
    </row>
    <row r="135" spans="1:3" ht="12" customHeight="1">
      <c r="A135" s="15" t="s">
        <v>561</v>
      </c>
      <c r="B135" s="9" t="s">
        <v>878</v>
      </c>
      <c r="C135" s="271"/>
    </row>
    <row r="136" spans="1:3" ht="12" customHeight="1">
      <c r="A136" s="15" t="s">
        <v>779</v>
      </c>
      <c r="B136" s="9" t="s">
        <v>869</v>
      </c>
      <c r="C136" s="271"/>
    </row>
    <row r="137" spans="1:3" ht="12" customHeight="1" thickBot="1">
      <c r="A137" s="13" t="s">
        <v>780</v>
      </c>
      <c r="B137" s="7" t="s">
        <v>870</v>
      </c>
      <c r="C137" s="271"/>
    </row>
    <row r="138" spans="1:3" ht="12" customHeight="1" thickBot="1">
      <c r="A138" s="20" t="s">
        <v>484</v>
      </c>
      <c r="B138" s="124" t="s">
        <v>871</v>
      </c>
      <c r="C138" s="307">
        <f>+C139+C140+C141+C142</f>
        <v>0</v>
      </c>
    </row>
    <row r="139" spans="1:3" ht="12" customHeight="1">
      <c r="A139" s="15" t="s">
        <v>641</v>
      </c>
      <c r="B139" s="9" t="s">
        <v>872</v>
      </c>
      <c r="C139" s="271"/>
    </row>
    <row r="140" spans="1:3" ht="12" customHeight="1">
      <c r="A140" s="15" t="s">
        <v>642</v>
      </c>
      <c r="B140" s="9" t="s">
        <v>873</v>
      </c>
      <c r="C140" s="271"/>
    </row>
    <row r="141" spans="1:3" ht="12" customHeight="1">
      <c r="A141" s="15" t="s">
        <v>695</v>
      </c>
      <c r="B141" s="9" t="s">
        <v>874</v>
      </c>
      <c r="C141" s="271"/>
    </row>
    <row r="142" spans="1:3" ht="12" customHeight="1" thickBot="1">
      <c r="A142" s="15" t="s">
        <v>782</v>
      </c>
      <c r="B142" s="9" t="s">
        <v>875</v>
      </c>
      <c r="C142" s="271"/>
    </row>
    <row r="143" spans="1:9" ht="15" customHeight="1" thickBot="1">
      <c r="A143" s="20" t="s">
        <v>485</v>
      </c>
      <c r="B143" s="124" t="s">
        <v>876</v>
      </c>
      <c r="C143" s="421">
        <f>+C124+C128+C133+C138</f>
        <v>0</v>
      </c>
      <c r="F143" s="422"/>
      <c r="G143" s="423"/>
      <c r="H143" s="423"/>
      <c r="I143" s="423"/>
    </row>
    <row r="144" spans="1:3" s="408" customFormat="1" ht="12.75" customHeight="1" thickBot="1">
      <c r="A144" s="296" t="s">
        <v>486</v>
      </c>
      <c r="B144" s="381" t="s">
        <v>877</v>
      </c>
      <c r="C144" s="421">
        <f>+C123+C143</f>
        <v>4650</v>
      </c>
    </row>
    <row r="145" ht="7.5" customHeight="1"/>
    <row r="146" spans="1:3" ht="15.75">
      <c r="A146" s="1101" t="s">
        <v>879</v>
      </c>
      <c r="B146" s="1101"/>
      <c r="C146" s="1101"/>
    </row>
    <row r="147" spans="1:3" ht="15" customHeight="1" thickBot="1">
      <c r="A147" s="1098" t="s">
        <v>614</v>
      </c>
      <c r="B147" s="1098"/>
      <c r="C147" s="308" t="s">
        <v>694</v>
      </c>
    </row>
    <row r="148" spans="1:4" ht="13.5" customHeight="1" thickBot="1">
      <c r="A148" s="20">
        <v>1</v>
      </c>
      <c r="B148" s="30" t="s">
        <v>880</v>
      </c>
      <c r="C148" s="298">
        <f>+C60-C123</f>
        <v>0</v>
      </c>
      <c r="D148" s="424"/>
    </row>
    <row r="149" spans="1:3" ht="27.75" customHeight="1" thickBot="1">
      <c r="A149" s="20" t="s">
        <v>478</v>
      </c>
      <c r="B149" s="30" t="s">
        <v>881</v>
      </c>
      <c r="C149" s="298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2016. ÉVI KÖLTSÉGVETÉS
ÖNKÉNT VÁLLALT FELADATAINAK MÉRLEGE
&amp;R&amp;"Times New Roman CE,Félkövér dőlt"&amp;11 1.3. melléklet az  1/2016. (I.26.)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view="pageLayout" workbookViewId="0" topLeftCell="A22">
      <selection activeCell="G2" sqref="G2"/>
    </sheetView>
  </sheetViews>
  <sheetFormatPr defaultColWidth="9.00390625" defaultRowHeight="12.75"/>
  <cols>
    <col min="1" max="1" width="41.375" style="0" customWidth="1"/>
    <col min="3" max="3" width="11.375" style="0" customWidth="1"/>
    <col min="4" max="4" width="10.375" style="0" customWidth="1"/>
    <col min="5" max="5" width="10.00390625" style="0" customWidth="1"/>
    <col min="6" max="6" width="12.375" style="0" customWidth="1"/>
    <col min="7" max="7" width="12.50390625" style="0" customWidth="1"/>
  </cols>
  <sheetData>
    <row r="1" spans="1:7" ht="14.25">
      <c r="A1" s="1252" t="s">
        <v>167</v>
      </c>
      <c r="B1" s="1252"/>
      <c r="C1" s="1252"/>
      <c r="D1" s="1252"/>
      <c r="E1" s="1252"/>
      <c r="F1" s="1252"/>
      <c r="G1" s="1252"/>
    </row>
    <row r="2" spans="1:7" ht="14.25">
      <c r="A2" s="641"/>
      <c r="B2" s="641"/>
      <c r="C2" s="641"/>
      <c r="D2" s="641"/>
      <c r="E2" s="641"/>
      <c r="F2" s="641"/>
      <c r="G2" s="1097" t="s">
        <v>22</v>
      </c>
    </row>
    <row r="3" spans="1:7" ht="15.75" thickBot="1">
      <c r="A3" s="605"/>
      <c r="B3" s="605"/>
      <c r="C3" s="605"/>
      <c r="D3" s="605"/>
      <c r="E3" s="605"/>
      <c r="F3" s="605"/>
      <c r="G3" s="606" t="s">
        <v>592</v>
      </c>
    </row>
    <row r="4" spans="1:7" ht="12.75">
      <c r="A4" s="1253" t="s">
        <v>658</v>
      </c>
      <c r="B4" s="1256" t="s">
        <v>233</v>
      </c>
      <c r="C4" s="1259" t="s">
        <v>168</v>
      </c>
      <c r="D4" s="1260"/>
      <c r="E4" s="1260"/>
      <c r="F4" s="1260"/>
      <c r="G4" s="1263" t="s">
        <v>169</v>
      </c>
    </row>
    <row r="5" spans="1:7" ht="30.75" customHeight="1">
      <c r="A5" s="1254"/>
      <c r="B5" s="1257"/>
      <c r="C5" s="1261"/>
      <c r="D5" s="1262"/>
      <c r="E5" s="1262"/>
      <c r="F5" s="1262"/>
      <c r="G5" s="1264"/>
    </row>
    <row r="6" spans="1:7" ht="34.5" customHeight="1" thickBot="1">
      <c r="A6" s="1255"/>
      <c r="B6" s="1258"/>
      <c r="C6" s="607" t="s">
        <v>170</v>
      </c>
      <c r="D6" s="607" t="s">
        <v>232</v>
      </c>
      <c r="E6" s="607" t="s">
        <v>274</v>
      </c>
      <c r="F6" s="608" t="s">
        <v>275</v>
      </c>
      <c r="G6" s="1265"/>
    </row>
    <row r="7" spans="1:7" ht="12.75">
      <c r="A7" s="609">
        <v>1</v>
      </c>
      <c r="B7" s="610">
        <v>2</v>
      </c>
      <c r="C7" s="610">
        <v>3</v>
      </c>
      <c r="D7" s="610">
        <v>4</v>
      </c>
      <c r="E7" s="610">
        <v>5</v>
      </c>
      <c r="F7" s="611">
        <v>6</v>
      </c>
      <c r="G7" s="612">
        <v>7</v>
      </c>
    </row>
    <row r="8" spans="1:7" ht="15" customHeight="1">
      <c r="A8" s="613" t="s">
        <v>516</v>
      </c>
      <c r="B8" s="614" t="s">
        <v>511</v>
      </c>
      <c r="C8" s="615">
        <v>95800</v>
      </c>
      <c r="D8" s="615">
        <v>97716</v>
      </c>
      <c r="E8" s="615">
        <v>99632</v>
      </c>
      <c r="F8" s="616">
        <v>101548</v>
      </c>
      <c r="G8" s="617">
        <f>+C8+D8+E8+F8</f>
        <v>394696</v>
      </c>
    </row>
    <row r="9" spans="1:7" ht="12.75" customHeight="1">
      <c r="A9" s="613" t="s">
        <v>172</v>
      </c>
      <c r="B9" s="614" t="s">
        <v>521</v>
      </c>
      <c r="C9" s="615">
        <v>0</v>
      </c>
      <c r="D9" s="615">
        <v>0</v>
      </c>
      <c r="E9" s="615">
        <v>0</v>
      </c>
      <c r="F9" s="616">
        <v>0</v>
      </c>
      <c r="G9" s="617">
        <f aca="true" t="shared" si="0" ref="G9:G34">+C9+D9+E9+F9</f>
        <v>0</v>
      </c>
    </row>
    <row r="10" spans="1:7" ht="12.75" customHeight="1">
      <c r="A10" s="613" t="s">
        <v>173</v>
      </c>
      <c r="B10" s="614" t="s">
        <v>522</v>
      </c>
      <c r="C10" s="615">
        <v>1000</v>
      </c>
      <c r="D10" s="615">
        <v>1020</v>
      </c>
      <c r="E10" s="615">
        <v>1040</v>
      </c>
      <c r="F10" s="616">
        <v>1060</v>
      </c>
      <c r="G10" s="617">
        <f t="shared" si="0"/>
        <v>4120</v>
      </c>
    </row>
    <row r="11" spans="1:7" ht="36" customHeight="1">
      <c r="A11" s="613" t="s">
        <v>174</v>
      </c>
      <c r="B11" s="614" t="s">
        <v>92</v>
      </c>
      <c r="C11" s="615">
        <f>-D11</f>
        <v>0</v>
      </c>
      <c r="D11" s="615">
        <f>-E11</f>
        <v>0</v>
      </c>
      <c r="E11" s="615">
        <f>-F11</f>
        <v>0</v>
      </c>
      <c r="F11" s="615">
        <f>-G11</f>
        <v>0</v>
      </c>
      <c r="G11" s="617">
        <f t="shared" si="0"/>
        <v>0</v>
      </c>
    </row>
    <row r="12" spans="1:7" ht="15.75" customHeight="1">
      <c r="A12" s="613" t="s">
        <v>175</v>
      </c>
      <c r="B12" s="614" t="s">
        <v>176</v>
      </c>
      <c r="C12" s="615">
        <v>0</v>
      </c>
      <c r="D12" s="615">
        <v>0</v>
      </c>
      <c r="E12" s="615">
        <v>0</v>
      </c>
      <c r="F12" s="616">
        <v>0</v>
      </c>
      <c r="G12" s="617">
        <f t="shared" si="0"/>
        <v>0</v>
      </c>
    </row>
    <row r="13" spans="1:7" ht="24" customHeight="1">
      <c r="A13" s="613" t="s">
        <v>177</v>
      </c>
      <c r="B13" s="614" t="s">
        <v>178</v>
      </c>
      <c r="C13" s="615">
        <v>0</v>
      </c>
      <c r="D13" s="615">
        <v>0</v>
      </c>
      <c r="E13" s="615">
        <v>0</v>
      </c>
      <c r="F13" s="616">
        <v>0</v>
      </c>
      <c r="G13" s="617">
        <f t="shared" si="0"/>
        <v>0</v>
      </c>
    </row>
    <row r="14" spans="1:7" ht="15" customHeight="1" thickBot="1">
      <c r="A14" s="618" t="s">
        <v>657</v>
      </c>
      <c r="B14" s="619" t="s">
        <v>179</v>
      </c>
      <c r="C14" s="620">
        <v>0</v>
      </c>
      <c r="D14" s="620">
        <v>0</v>
      </c>
      <c r="E14" s="620">
        <v>0</v>
      </c>
      <c r="F14" s="621">
        <v>0</v>
      </c>
      <c r="G14" s="622">
        <f t="shared" si="0"/>
        <v>0</v>
      </c>
    </row>
    <row r="15" spans="1:7" ht="14.25" customHeight="1" thickBot="1">
      <c r="A15" s="623" t="s">
        <v>180</v>
      </c>
      <c r="B15" s="624" t="s">
        <v>181</v>
      </c>
      <c r="C15" s="625">
        <f>SUM(C8:C14)</f>
        <v>96800</v>
      </c>
      <c r="D15" s="625">
        <f>D8+D10</f>
        <v>98736</v>
      </c>
      <c r="E15" s="625">
        <f>E8+E10</f>
        <v>100672</v>
      </c>
      <c r="F15" s="625">
        <f>F8+F10</f>
        <v>102608</v>
      </c>
      <c r="G15" s="627">
        <f>G8+G10</f>
        <v>398816</v>
      </c>
    </row>
    <row r="16" spans="1:7" ht="15" customHeight="1" thickBot="1">
      <c r="A16" s="628" t="s">
        <v>182</v>
      </c>
      <c r="B16" s="629" t="s">
        <v>183</v>
      </c>
      <c r="C16" s="630">
        <f>+C15*0.5</f>
        <v>48400</v>
      </c>
      <c r="D16" s="630">
        <f>+D15*0.5</f>
        <v>49368</v>
      </c>
      <c r="E16" s="630">
        <f>+E15*0.5</f>
        <v>50336</v>
      </c>
      <c r="F16" s="630">
        <f>+F15*0.5</f>
        <v>51304</v>
      </c>
      <c r="G16" s="627">
        <f t="shared" si="0"/>
        <v>196800</v>
      </c>
    </row>
    <row r="17" spans="1:7" ht="26.25" customHeight="1" thickBot="1">
      <c r="A17" s="623" t="s">
        <v>184</v>
      </c>
      <c r="B17" s="631">
        <v>10</v>
      </c>
      <c r="C17" s="625">
        <f>SUM(C18:C24)</f>
        <v>0</v>
      </c>
      <c r="D17" s="625">
        <f>SUM(D18:D24)</f>
        <v>0</v>
      </c>
      <c r="E17" s="625">
        <f>SUM(E18:E24)</f>
        <v>0</v>
      </c>
      <c r="F17" s="626">
        <f>SUM(F18:F24)</f>
        <v>0</v>
      </c>
      <c r="G17" s="627">
        <f t="shared" si="0"/>
        <v>0</v>
      </c>
    </row>
    <row r="18" spans="1:7" ht="18" customHeight="1">
      <c r="A18" s="632" t="s">
        <v>185</v>
      </c>
      <c r="B18" s="633">
        <v>11</v>
      </c>
      <c r="C18" s="634">
        <v>0</v>
      </c>
      <c r="D18" s="634">
        <v>0</v>
      </c>
      <c r="E18" s="634">
        <v>0</v>
      </c>
      <c r="F18" s="635">
        <v>0</v>
      </c>
      <c r="G18" s="636">
        <f t="shared" si="0"/>
        <v>0</v>
      </c>
    </row>
    <row r="19" spans="1:7" ht="15" customHeight="1">
      <c r="A19" s="613" t="s">
        <v>186</v>
      </c>
      <c r="B19" s="637">
        <v>12</v>
      </c>
      <c r="C19" s="615">
        <v>0</v>
      </c>
      <c r="D19" s="615">
        <v>0</v>
      </c>
      <c r="E19" s="615">
        <v>0</v>
      </c>
      <c r="F19" s="616">
        <v>0</v>
      </c>
      <c r="G19" s="617">
        <f t="shared" si="0"/>
        <v>0</v>
      </c>
    </row>
    <row r="20" spans="1:7" ht="14.25" customHeight="1">
      <c r="A20" s="613" t="s">
        <v>187</v>
      </c>
      <c r="B20" s="637">
        <v>13</v>
      </c>
      <c r="C20" s="615">
        <v>0</v>
      </c>
      <c r="D20" s="615">
        <v>0</v>
      </c>
      <c r="E20" s="615">
        <v>0</v>
      </c>
      <c r="F20" s="616">
        <v>0</v>
      </c>
      <c r="G20" s="617">
        <f t="shared" si="0"/>
        <v>0</v>
      </c>
    </row>
    <row r="21" spans="1:7" ht="14.25" customHeight="1">
      <c r="A21" s="613" t="s">
        <v>188</v>
      </c>
      <c r="B21" s="637">
        <v>14</v>
      </c>
      <c r="C21" s="615">
        <v>0</v>
      </c>
      <c r="D21" s="615">
        <v>0</v>
      </c>
      <c r="E21" s="615">
        <v>0</v>
      </c>
      <c r="F21" s="616">
        <v>0</v>
      </c>
      <c r="G21" s="617">
        <f t="shared" si="0"/>
        <v>0</v>
      </c>
    </row>
    <row r="22" spans="1:7" ht="15" customHeight="1">
      <c r="A22" s="613" t="s">
        <v>189</v>
      </c>
      <c r="B22" s="637">
        <v>15</v>
      </c>
      <c r="C22" s="615">
        <v>0</v>
      </c>
      <c r="D22" s="615">
        <v>0</v>
      </c>
      <c r="E22" s="615">
        <v>0</v>
      </c>
      <c r="F22" s="616">
        <v>0</v>
      </c>
      <c r="G22" s="617">
        <f t="shared" si="0"/>
        <v>0</v>
      </c>
    </row>
    <row r="23" spans="1:7" ht="15" customHeight="1">
      <c r="A23" s="613" t="s">
        <v>190</v>
      </c>
      <c r="B23" s="637">
        <v>16</v>
      </c>
      <c r="C23" s="615">
        <v>0</v>
      </c>
      <c r="D23" s="615">
        <v>0</v>
      </c>
      <c r="E23" s="615">
        <v>0</v>
      </c>
      <c r="F23" s="616">
        <v>0</v>
      </c>
      <c r="G23" s="617">
        <f t="shared" si="0"/>
        <v>0</v>
      </c>
    </row>
    <row r="24" spans="1:7" ht="15" customHeight="1" thickBot="1">
      <c r="A24" s="618" t="s">
        <v>191</v>
      </c>
      <c r="B24" s="638">
        <v>17</v>
      </c>
      <c r="C24" s="620">
        <v>0</v>
      </c>
      <c r="D24" s="620">
        <v>0</v>
      </c>
      <c r="E24" s="620">
        <v>0</v>
      </c>
      <c r="F24" s="621">
        <v>0</v>
      </c>
      <c r="G24" s="622">
        <f t="shared" si="0"/>
        <v>0</v>
      </c>
    </row>
    <row r="25" spans="1:7" ht="35.25" customHeight="1" thickBot="1">
      <c r="A25" s="623" t="s">
        <v>192</v>
      </c>
      <c r="B25" s="631">
        <v>18</v>
      </c>
      <c r="C25" s="625">
        <f>SUM(C26:C32)</f>
        <v>0</v>
      </c>
      <c r="D25" s="625">
        <f>SUM(D26:D32)</f>
        <v>0</v>
      </c>
      <c r="E25" s="625">
        <f>SUM(E26:E32)</f>
        <v>0</v>
      </c>
      <c r="F25" s="626">
        <f>SUM(F26:F32)</f>
        <v>0</v>
      </c>
      <c r="G25" s="627">
        <f t="shared" si="0"/>
        <v>0</v>
      </c>
    </row>
    <row r="26" spans="1:7" ht="16.5" customHeight="1">
      <c r="A26" s="632" t="s">
        <v>185</v>
      </c>
      <c r="B26" s="633">
        <v>19</v>
      </c>
      <c r="C26" s="634">
        <v>0</v>
      </c>
      <c r="D26" s="634">
        <v>0</v>
      </c>
      <c r="E26" s="634">
        <v>0</v>
      </c>
      <c r="F26" s="635">
        <v>0</v>
      </c>
      <c r="G26" s="636">
        <f t="shared" si="0"/>
        <v>0</v>
      </c>
    </row>
    <row r="27" spans="1:7" ht="15.75" customHeight="1">
      <c r="A27" s="613" t="s">
        <v>186</v>
      </c>
      <c r="B27" s="637">
        <v>20</v>
      </c>
      <c r="C27" s="615">
        <v>0</v>
      </c>
      <c r="D27" s="615">
        <v>0</v>
      </c>
      <c r="E27" s="615">
        <v>0</v>
      </c>
      <c r="F27" s="616">
        <v>0</v>
      </c>
      <c r="G27" s="617">
        <f t="shared" si="0"/>
        <v>0</v>
      </c>
    </row>
    <row r="28" spans="1:7" ht="15.75" customHeight="1">
      <c r="A28" s="613" t="s">
        <v>187</v>
      </c>
      <c r="B28" s="637">
        <v>21</v>
      </c>
      <c r="C28" s="615">
        <v>0</v>
      </c>
      <c r="D28" s="615">
        <v>0</v>
      </c>
      <c r="E28" s="615">
        <v>0</v>
      </c>
      <c r="F28" s="616">
        <v>0</v>
      </c>
      <c r="G28" s="617">
        <f t="shared" si="0"/>
        <v>0</v>
      </c>
    </row>
    <row r="29" spans="1:7" ht="12.75">
      <c r="A29" s="613" t="s">
        <v>188</v>
      </c>
      <c r="B29" s="637">
        <v>22</v>
      </c>
      <c r="C29" s="615">
        <v>0</v>
      </c>
      <c r="D29" s="615">
        <v>0</v>
      </c>
      <c r="E29" s="615">
        <v>0</v>
      </c>
      <c r="F29" s="616">
        <v>0</v>
      </c>
      <c r="G29" s="617">
        <f t="shared" si="0"/>
        <v>0</v>
      </c>
    </row>
    <row r="30" spans="1:7" ht="12.75">
      <c r="A30" s="613" t="s">
        <v>189</v>
      </c>
      <c r="B30" s="637">
        <v>23</v>
      </c>
      <c r="C30" s="615">
        <v>0</v>
      </c>
      <c r="D30" s="615">
        <v>0</v>
      </c>
      <c r="E30" s="615">
        <v>0</v>
      </c>
      <c r="F30" s="616">
        <v>0</v>
      </c>
      <c r="G30" s="617">
        <f t="shared" si="0"/>
        <v>0</v>
      </c>
    </row>
    <row r="31" spans="1:7" ht="12.75">
      <c r="A31" s="613" t="s">
        <v>190</v>
      </c>
      <c r="B31" s="637">
        <v>24</v>
      </c>
      <c r="C31" s="615">
        <v>0</v>
      </c>
      <c r="D31" s="615">
        <v>0</v>
      </c>
      <c r="E31" s="615">
        <v>0</v>
      </c>
      <c r="F31" s="616">
        <v>0</v>
      </c>
      <c r="G31" s="617">
        <f t="shared" si="0"/>
        <v>0</v>
      </c>
    </row>
    <row r="32" spans="1:7" ht="18" customHeight="1" thickBot="1">
      <c r="A32" s="618" t="s">
        <v>191</v>
      </c>
      <c r="B32" s="638">
        <v>25</v>
      </c>
      <c r="C32" s="620">
        <v>0</v>
      </c>
      <c r="D32" s="620">
        <v>0</v>
      </c>
      <c r="E32" s="620">
        <v>0</v>
      </c>
      <c r="F32" s="621">
        <v>0</v>
      </c>
      <c r="G32" s="622">
        <f t="shared" si="0"/>
        <v>0</v>
      </c>
    </row>
    <row r="33" spans="1:7" ht="17.25" customHeight="1" thickBot="1">
      <c r="A33" s="623" t="s">
        <v>193</v>
      </c>
      <c r="B33" s="631">
        <v>26</v>
      </c>
      <c r="C33" s="625">
        <f>+C17+C25</f>
        <v>0</v>
      </c>
      <c r="D33" s="625">
        <f>+D17+D25</f>
        <v>0</v>
      </c>
      <c r="E33" s="625">
        <f>+E17+E25</f>
        <v>0</v>
      </c>
      <c r="F33" s="626">
        <f>+F17+F25</f>
        <v>0</v>
      </c>
      <c r="G33" s="627">
        <f t="shared" si="0"/>
        <v>0</v>
      </c>
    </row>
    <row r="34" spans="1:7" ht="21" customHeight="1" thickBot="1">
      <c r="A34" s="628" t="s">
        <v>194</v>
      </c>
      <c r="B34" s="639">
        <v>27</v>
      </c>
      <c r="C34" s="630">
        <f>+C16-C33</f>
        <v>48400</v>
      </c>
      <c r="D34" s="630">
        <f>+D16-D33</f>
        <v>49368</v>
      </c>
      <c r="E34" s="630">
        <f>+E16-E33</f>
        <v>50336</v>
      </c>
      <c r="F34" s="630">
        <f>+F16-F33</f>
        <v>51304</v>
      </c>
      <c r="G34" s="640">
        <f t="shared" si="0"/>
        <v>196800</v>
      </c>
    </row>
    <row r="35" spans="1:7" ht="15">
      <c r="A35" s="605"/>
      <c r="B35" s="605"/>
      <c r="C35" s="605"/>
      <c r="D35" s="605"/>
      <c r="E35" s="605"/>
      <c r="F35" s="605"/>
      <c r="G35" s="605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19.50390625" style="406" bestFit="1" customWidth="1"/>
    <col min="5" max="5" width="20.00390625" style="406" customWidth="1"/>
    <col min="6" max="6" width="20.50390625" style="406" customWidth="1"/>
    <col min="7" max="16384" width="9.375" style="406" customWidth="1"/>
  </cols>
  <sheetData>
    <row r="1" spans="1:3" ht="15.75" customHeight="1">
      <c r="A1" s="1099" t="s">
        <v>474</v>
      </c>
      <c r="B1" s="1099"/>
      <c r="C1" s="1099"/>
    </row>
    <row r="2" spans="1:6" ht="15.75" customHeight="1" thickBot="1">
      <c r="A2" s="1098" t="s">
        <v>612</v>
      </c>
      <c r="B2" s="1098"/>
      <c r="C2" s="308"/>
      <c r="F2" s="308" t="s">
        <v>694</v>
      </c>
    </row>
    <row r="3" spans="1:6" ht="37.5" customHeight="1" thickBot="1">
      <c r="A3" s="23" t="s">
        <v>532</v>
      </c>
      <c r="B3" s="24" t="s">
        <v>476</v>
      </c>
      <c r="C3" s="39" t="s">
        <v>371</v>
      </c>
      <c r="D3" s="39" t="s">
        <v>372</v>
      </c>
      <c r="E3" s="39" t="s">
        <v>378</v>
      </c>
      <c r="F3" s="39" t="s">
        <v>379</v>
      </c>
    </row>
    <row r="4" spans="1:6" s="407" customFormat="1" ht="12" customHeight="1" thickBot="1">
      <c r="A4" s="401">
        <v>1</v>
      </c>
      <c r="B4" s="402">
        <v>2</v>
      </c>
      <c r="C4" s="403">
        <v>3</v>
      </c>
      <c r="D4" s="403">
        <v>4</v>
      </c>
      <c r="E4" s="403">
        <v>5</v>
      </c>
      <c r="F4" s="403">
        <v>6</v>
      </c>
    </row>
    <row r="5" spans="1:6" s="408" customFormat="1" ht="12" customHeight="1" thickBot="1">
      <c r="A5" s="20" t="s">
        <v>477</v>
      </c>
      <c r="B5" s="21" t="s">
        <v>723</v>
      </c>
      <c r="C5" s="298">
        <f>+C6+C7+C8+C9+C10+C11</f>
        <v>388467</v>
      </c>
      <c r="D5" s="298">
        <f>C5*102%</f>
        <v>396236.34</v>
      </c>
      <c r="E5" s="298">
        <f>C5*104%</f>
        <v>404005.68</v>
      </c>
      <c r="F5" s="298">
        <f>C5*106%</f>
        <v>411775.02</v>
      </c>
    </row>
    <row r="6" spans="1:6" s="408" customFormat="1" ht="12" customHeight="1">
      <c r="A6" s="15" t="s">
        <v>562</v>
      </c>
      <c r="B6" s="409" t="s">
        <v>724</v>
      </c>
      <c r="C6" s="1084">
        <f>'5. tájékoztató '!I7+'5. tájékoztató '!I8+'5. tájékoztató '!I9+'5. tájékoztató '!I10+'5. tájékoztató '!I11+'5. tájékoztató '!I13+'5. tájékoztató '!I14+'5. tájékoztató '!I15+'5. tájékoztató '!I16</f>
        <v>129128</v>
      </c>
      <c r="D6" s="1059">
        <f aca="true" t="shared" si="0" ref="D6:D69">C6*102%</f>
        <v>131710.56</v>
      </c>
      <c r="E6" s="1058">
        <f aca="true" t="shared" si="1" ref="E6:E69">C6*104%</f>
        <v>134293.12</v>
      </c>
      <c r="F6" s="1058">
        <f aca="true" t="shared" si="2" ref="F6:F69">C6*106%</f>
        <v>136875.68</v>
      </c>
    </row>
    <row r="7" spans="1:6" s="408" customFormat="1" ht="12" customHeight="1">
      <c r="A7" s="14" t="s">
        <v>563</v>
      </c>
      <c r="B7" s="410" t="s">
        <v>725</v>
      </c>
      <c r="C7" s="1081">
        <f>'5. tájékoztató '!I29</f>
        <v>114811</v>
      </c>
      <c r="D7" s="1060">
        <f t="shared" si="0"/>
        <v>117107.22</v>
      </c>
      <c r="E7" s="1061">
        <f t="shared" si="1"/>
        <v>119403.44</v>
      </c>
      <c r="F7" s="1061">
        <f t="shared" si="2"/>
        <v>121699.66</v>
      </c>
    </row>
    <row r="8" spans="1:6" s="408" customFormat="1" ht="12" customHeight="1">
      <c r="A8" s="14" t="s">
        <v>564</v>
      </c>
      <c r="B8" s="410" t="s">
        <v>726</v>
      </c>
      <c r="C8" s="1081">
        <f>'5. tájékoztató '!I44</f>
        <v>138262</v>
      </c>
      <c r="D8" s="1060">
        <f t="shared" si="0"/>
        <v>141027.24</v>
      </c>
      <c r="E8" s="1061">
        <f t="shared" si="1"/>
        <v>143792.48</v>
      </c>
      <c r="F8" s="1061">
        <f t="shared" si="2"/>
        <v>146557.72</v>
      </c>
    </row>
    <row r="9" spans="1:6" s="408" customFormat="1" ht="12" customHeight="1">
      <c r="A9" s="14" t="s">
        <v>565</v>
      </c>
      <c r="B9" s="410" t="s">
        <v>727</v>
      </c>
      <c r="C9" s="1081">
        <f>'5. tájékoztató '!I46</f>
        <v>6266</v>
      </c>
      <c r="D9" s="1060">
        <f t="shared" si="0"/>
        <v>6391.32</v>
      </c>
      <c r="E9" s="1061">
        <f t="shared" si="1"/>
        <v>6516.64</v>
      </c>
      <c r="F9" s="1061">
        <f t="shared" si="2"/>
        <v>6641.96</v>
      </c>
    </row>
    <row r="10" spans="1:6" s="408" customFormat="1" ht="12" customHeight="1">
      <c r="A10" s="14" t="s">
        <v>608</v>
      </c>
      <c r="B10" s="410" t="s">
        <v>728</v>
      </c>
      <c r="C10" s="1081"/>
      <c r="D10" s="1060">
        <f t="shared" si="0"/>
        <v>0</v>
      </c>
      <c r="E10" s="1061">
        <f t="shared" si="1"/>
        <v>0</v>
      </c>
      <c r="F10" s="1061">
        <f t="shared" si="2"/>
        <v>0</v>
      </c>
    </row>
    <row r="11" spans="1:6" s="408" customFormat="1" ht="12" customHeight="1" thickBot="1">
      <c r="A11" s="16" t="s">
        <v>566</v>
      </c>
      <c r="B11" s="411" t="s">
        <v>729</v>
      </c>
      <c r="C11" s="1081"/>
      <c r="D11" s="1062">
        <f t="shared" si="0"/>
        <v>0</v>
      </c>
      <c r="E11" s="1063">
        <f t="shared" si="1"/>
        <v>0</v>
      </c>
      <c r="F11" s="1063">
        <f t="shared" si="2"/>
        <v>0</v>
      </c>
    </row>
    <row r="12" spans="1:6" s="408" customFormat="1" ht="12" customHeight="1" thickBot="1">
      <c r="A12" s="20" t="s">
        <v>478</v>
      </c>
      <c r="B12" s="293" t="s">
        <v>730</v>
      </c>
      <c r="C12" s="304">
        <f>+C13+C14+C15+C16+C17</f>
        <v>9120</v>
      </c>
      <c r="D12" s="298">
        <f t="shared" si="0"/>
        <v>9302.4</v>
      </c>
      <c r="E12" s="298">
        <f t="shared" si="1"/>
        <v>9484.800000000001</v>
      </c>
      <c r="F12" s="298">
        <f t="shared" si="2"/>
        <v>9667.2</v>
      </c>
    </row>
    <row r="13" spans="1:6" s="408" customFormat="1" ht="12" customHeight="1">
      <c r="A13" s="15" t="s">
        <v>568</v>
      </c>
      <c r="B13" s="409" t="s">
        <v>731</v>
      </c>
      <c r="C13" s="1084"/>
      <c r="D13" s="1059">
        <f t="shared" si="0"/>
        <v>0</v>
      </c>
      <c r="E13" s="1058">
        <f t="shared" si="1"/>
        <v>0</v>
      </c>
      <c r="F13" s="1058">
        <f t="shared" si="2"/>
        <v>0</v>
      </c>
    </row>
    <row r="14" spans="1:6" s="408" customFormat="1" ht="12" customHeight="1">
      <c r="A14" s="14" t="s">
        <v>569</v>
      </c>
      <c r="B14" s="410" t="s">
        <v>732</v>
      </c>
      <c r="C14" s="1081"/>
      <c r="D14" s="1060">
        <f t="shared" si="0"/>
        <v>0</v>
      </c>
      <c r="E14" s="1061">
        <f t="shared" si="1"/>
        <v>0</v>
      </c>
      <c r="F14" s="1061">
        <f t="shared" si="2"/>
        <v>0</v>
      </c>
    </row>
    <row r="15" spans="1:6" s="408" customFormat="1" ht="12" customHeight="1">
      <c r="A15" s="14" t="s">
        <v>570</v>
      </c>
      <c r="B15" s="410" t="s">
        <v>157</v>
      </c>
      <c r="C15" s="1081">
        <f>760*12</f>
        <v>9120</v>
      </c>
      <c r="D15" s="1060">
        <f t="shared" si="0"/>
        <v>9302.4</v>
      </c>
      <c r="E15" s="1061">
        <f t="shared" si="1"/>
        <v>9484.800000000001</v>
      </c>
      <c r="F15" s="1061">
        <f t="shared" si="2"/>
        <v>9667.2</v>
      </c>
    </row>
    <row r="16" spans="1:6" s="408" customFormat="1" ht="12" customHeight="1">
      <c r="A16" s="14" t="s">
        <v>571</v>
      </c>
      <c r="B16" s="410" t="s">
        <v>250</v>
      </c>
      <c r="C16" s="300"/>
      <c r="D16" s="1060">
        <f t="shared" si="0"/>
        <v>0</v>
      </c>
      <c r="E16" s="1061">
        <f t="shared" si="1"/>
        <v>0</v>
      </c>
      <c r="F16" s="1061">
        <f t="shared" si="2"/>
        <v>0</v>
      </c>
    </row>
    <row r="17" spans="1:6" s="408" customFormat="1" ht="12" customHeight="1">
      <c r="A17" s="14" t="s">
        <v>572</v>
      </c>
      <c r="B17" s="410" t="s">
        <v>251</v>
      </c>
      <c r="C17" s="300"/>
      <c r="D17" s="1060">
        <f t="shared" si="0"/>
        <v>0</v>
      </c>
      <c r="E17" s="1061">
        <f t="shared" si="1"/>
        <v>0</v>
      </c>
      <c r="F17" s="1061">
        <f t="shared" si="2"/>
        <v>0</v>
      </c>
    </row>
    <row r="18" spans="1:6" s="408" customFormat="1" ht="12" customHeight="1" thickBot="1">
      <c r="A18" s="16" t="s">
        <v>581</v>
      </c>
      <c r="B18" s="411" t="s">
        <v>734</v>
      </c>
      <c r="C18" s="302"/>
      <c r="D18" s="1062">
        <f t="shared" si="0"/>
        <v>0</v>
      </c>
      <c r="E18" s="1063">
        <f t="shared" si="1"/>
        <v>0</v>
      </c>
      <c r="F18" s="1063">
        <f t="shared" si="2"/>
        <v>0</v>
      </c>
    </row>
    <row r="19" spans="1:6" s="408" customFormat="1" ht="12" customHeight="1" thickBot="1">
      <c r="A19" s="20" t="s">
        <v>479</v>
      </c>
      <c r="B19" s="21" t="s">
        <v>735</v>
      </c>
      <c r="C19" s="298">
        <f>+C20+C21+C22+C23+C24</f>
        <v>33407</v>
      </c>
      <c r="D19" s="298">
        <f t="shared" si="0"/>
        <v>34075.14</v>
      </c>
      <c r="E19" s="298">
        <f t="shared" si="1"/>
        <v>34743.28</v>
      </c>
      <c r="F19" s="298">
        <f t="shared" si="2"/>
        <v>35411.42</v>
      </c>
    </row>
    <row r="20" spans="1:6" s="408" customFormat="1" ht="12" customHeight="1">
      <c r="A20" s="15" t="s">
        <v>551</v>
      </c>
      <c r="B20" s="409" t="s">
        <v>456</v>
      </c>
      <c r="C20" s="301"/>
      <c r="D20" s="1059">
        <f t="shared" si="0"/>
        <v>0</v>
      </c>
      <c r="E20" s="1058">
        <f t="shared" si="1"/>
        <v>0</v>
      </c>
      <c r="F20" s="1058">
        <f t="shared" si="2"/>
        <v>0</v>
      </c>
    </row>
    <row r="21" spans="1:6" s="408" customFormat="1" ht="12" customHeight="1">
      <c r="A21" s="14" t="s">
        <v>552</v>
      </c>
      <c r="B21" s="410" t="s">
        <v>737</v>
      </c>
      <c r="C21" s="300"/>
      <c r="D21" s="1060">
        <f t="shared" si="0"/>
        <v>0</v>
      </c>
      <c r="E21" s="1061">
        <f t="shared" si="1"/>
        <v>0</v>
      </c>
      <c r="F21" s="1061">
        <f t="shared" si="2"/>
        <v>0</v>
      </c>
    </row>
    <row r="22" spans="1:6" s="408" customFormat="1" ht="12" customHeight="1">
      <c r="A22" s="14" t="s">
        <v>553</v>
      </c>
      <c r="B22" s="410" t="s">
        <v>84</v>
      </c>
      <c r="C22" s="300"/>
      <c r="D22" s="1060">
        <f t="shared" si="0"/>
        <v>0</v>
      </c>
      <c r="E22" s="1061">
        <f t="shared" si="1"/>
        <v>0</v>
      </c>
      <c r="F22" s="1061">
        <f t="shared" si="2"/>
        <v>0</v>
      </c>
    </row>
    <row r="23" spans="1:6" s="408" customFormat="1" ht="12" customHeight="1">
      <c r="A23" s="14" t="s">
        <v>554</v>
      </c>
      <c r="B23" s="410" t="s">
        <v>738</v>
      </c>
      <c r="C23" s="771"/>
      <c r="D23" s="1060">
        <f t="shared" si="0"/>
        <v>0</v>
      </c>
      <c r="E23" s="1061">
        <f t="shared" si="1"/>
        <v>0</v>
      </c>
      <c r="F23" s="1061">
        <f t="shared" si="2"/>
        <v>0</v>
      </c>
    </row>
    <row r="24" spans="1:6" s="408" customFormat="1" ht="12" customHeight="1">
      <c r="A24" s="14" t="s">
        <v>631</v>
      </c>
      <c r="B24" s="410" t="s">
        <v>315</v>
      </c>
      <c r="C24" s="1081">
        <v>33407</v>
      </c>
      <c r="D24" s="1060">
        <f t="shared" si="0"/>
        <v>34075.14</v>
      </c>
      <c r="E24" s="1061">
        <f t="shared" si="1"/>
        <v>34743.28</v>
      </c>
      <c r="F24" s="1061">
        <f t="shared" si="2"/>
        <v>35411.42</v>
      </c>
    </row>
    <row r="25" spans="1:6" s="408" customFormat="1" ht="12" customHeight="1" thickBot="1">
      <c r="A25" s="16" t="s">
        <v>632</v>
      </c>
      <c r="B25" s="411" t="s">
        <v>739</v>
      </c>
      <c r="C25" s="302"/>
      <c r="D25" s="1062">
        <f t="shared" si="0"/>
        <v>0</v>
      </c>
      <c r="E25" s="1063">
        <f t="shared" si="1"/>
        <v>0</v>
      </c>
      <c r="F25" s="1063">
        <f t="shared" si="2"/>
        <v>0</v>
      </c>
    </row>
    <row r="26" spans="1:6" s="408" customFormat="1" ht="12" customHeight="1" thickBot="1">
      <c r="A26" s="20" t="s">
        <v>633</v>
      </c>
      <c r="B26" s="21" t="s">
        <v>740</v>
      </c>
      <c r="C26" s="304">
        <f>+C27+C30+C31+C33+C32</f>
        <v>114350</v>
      </c>
      <c r="D26" s="298">
        <f t="shared" si="0"/>
        <v>116637</v>
      </c>
      <c r="E26" s="298">
        <f t="shared" si="1"/>
        <v>118924</v>
      </c>
      <c r="F26" s="298">
        <f t="shared" si="2"/>
        <v>121211</v>
      </c>
    </row>
    <row r="27" spans="1:6" s="408" customFormat="1" ht="12" customHeight="1">
      <c r="A27" s="15" t="s">
        <v>741</v>
      </c>
      <c r="B27" s="409" t="s">
        <v>747</v>
      </c>
      <c r="C27" s="1087">
        <f>+C28+C29</f>
        <v>95800</v>
      </c>
      <c r="D27" s="1059">
        <f t="shared" si="0"/>
        <v>97716</v>
      </c>
      <c r="E27" s="1058">
        <f t="shared" si="1"/>
        <v>99632</v>
      </c>
      <c r="F27" s="1058">
        <f t="shared" si="2"/>
        <v>101548</v>
      </c>
    </row>
    <row r="28" spans="1:6" s="408" customFormat="1" ht="12" customHeight="1">
      <c r="A28" s="14" t="s">
        <v>742</v>
      </c>
      <c r="B28" s="672" t="s">
        <v>255</v>
      </c>
      <c r="C28" s="1081">
        <v>5800</v>
      </c>
      <c r="D28" s="1060">
        <f t="shared" si="0"/>
        <v>5916</v>
      </c>
      <c r="E28" s="1061">
        <f t="shared" si="1"/>
        <v>6032</v>
      </c>
      <c r="F28" s="1061">
        <f t="shared" si="2"/>
        <v>6148</v>
      </c>
    </row>
    <row r="29" spans="1:6" s="408" customFormat="1" ht="12" customHeight="1">
      <c r="A29" s="14" t="s">
        <v>743</v>
      </c>
      <c r="B29" s="672" t="s">
        <v>256</v>
      </c>
      <c r="C29" s="1081">
        <v>90000</v>
      </c>
      <c r="D29" s="1060">
        <f t="shared" si="0"/>
        <v>91800</v>
      </c>
      <c r="E29" s="1061">
        <f t="shared" si="1"/>
        <v>93600</v>
      </c>
      <c r="F29" s="1061">
        <f t="shared" si="2"/>
        <v>95400</v>
      </c>
    </row>
    <row r="30" spans="1:6" s="408" customFormat="1" ht="12" customHeight="1">
      <c r="A30" s="14" t="s">
        <v>744</v>
      </c>
      <c r="B30" s="410" t="s">
        <v>750</v>
      </c>
      <c r="C30" s="1081">
        <v>16000</v>
      </c>
      <c r="D30" s="1060">
        <f t="shared" si="0"/>
        <v>16320</v>
      </c>
      <c r="E30" s="1061">
        <f t="shared" si="1"/>
        <v>16640</v>
      </c>
      <c r="F30" s="1061">
        <f t="shared" si="2"/>
        <v>16960</v>
      </c>
    </row>
    <row r="31" spans="1:6" s="408" customFormat="1" ht="12" customHeight="1">
      <c r="A31" s="14" t="s">
        <v>745</v>
      </c>
      <c r="B31" s="410" t="s">
        <v>218</v>
      </c>
      <c r="C31" s="1081">
        <v>250</v>
      </c>
      <c r="D31" s="1060">
        <f t="shared" si="0"/>
        <v>255</v>
      </c>
      <c r="E31" s="1061">
        <f t="shared" si="1"/>
        <v>260</v>
      </c>
      <c r="F31" s="1061">
        <f t="shared" si="2"/>
        <v>265</v>
      </c>
    </row>
    <row r="32" spans="1:6" s="408" customFormat="1" ht="12" customHeight="1">
      <c r="A32" s="16" t="s">
        <v>746</v>
      </c>
      <c r="B32" s="411" t="s">
        <v>221</v>
      </c>
      <c r="C32" s="1082">
        <v>1300</v>
      </c>
      <c r="D32" s="1060">
        <f t="shared" si="0"/>
        <v>1326</v>
      </c>
      <c r="E32" s="1061">
        <f t="shared" si="1"/>
        <v>1352</v>
      </c>
      <c r="F32" s="1061">
        <f t="shared" si="2"/>
        <v>1378</v>
      </c>
    </row>
    <row r="33" spans="1:6" s="408" customFormat="1" ht="12" customHeight="1" thickBot="1">
      <c r="A33" s="16" t="s">
        <v>219</v>
      </c>
      <c r="B33" s="411" t="s">
        <v>220</v>
      </c>
      <c r="C33" s="1082">
        <v>1000</v>
      </c>
      <c r="D33" s="1062">
        <f t="shared" si="0"/>
        <v>1020</v>
      </c>
      <c r="E33" s="1063">
        <f t="shared" si="1"/>
        <v>1040</v>
      </c>
      <c r="F33" s="1063">
        <f t="shared" si="2"/>
        <v>1060</v>
      </c>
    </row>
    <row r="34" spans="1:6" s="408" customFormat="1" ht="12" customHeight="1" thickBot="1">
      <c r="A34" s="20" t="s">
        <v>481</v>
      </c>
      <c r="B34" s="21" t="s">
        <v>753</v>
      </c>
      <c r="C34" s="298">
        <f>SUM(C35:C44)</f>
        <v>105322</v>
      </c>
      <c r="D34" s="298">
        <f t="shared" si="0"/>
        <v>107428.44</v>
      </c>
      <c r="E34" s="298">
        <f t="shared" si="1"/>
        <v>109534.88</v>
      </c>
      <c r="F34" s="298">
        <f t="shared" si="2"/>
        <v>111641.32</v>
      </c>
    </row>
    <row r="35" spans="1:6" s="408" customFormat="1" ht="12" customHeight="1">
      <c r="A35" s="15" t="s">
        <v>555</v>
      </c>
      <c r="B35" s="409" t="s">
        <v>756</v>
      </c>
      <c r="C35" s="301"/>
      <c r="D35" s="1059">
        <f t="shared" si="0"/>
        <v>0</v>
      </c>
      <c r="E35" s="1058">
        <f t="shared" si="1"/>
        <v>0</v>
      </c>
      <c r="F35" s="1058">
        <f t="shared" si="2"/>
        <v>0</v>
      </c>
    </row>
    <row r="36" spans="1:6" s="408" customFormat="1" ht="12" customHeight="1">
      <c r="A36" s="14" t="s">
        <v>556</v>
      </c>
      <c r="B36" s="410" t="s">
        <v>757</v>
      </c>
      <c r="C36" s="1081">
        <v>10200</v>
      </c>
      <c r="D36" s="1060">
        <f t="shared" si="0"/>
        <v>10404</v>
      </c>
      <c r="E36" s="1061">
        <f t="shared" si="1"/>
        <v>10608</v>
      </c>
      <c r="F36" s="1061">
        <f t="shared" si="2"/>
        <v>10812</v>
      </c>
    </row>
    <row r="37" spans="1:6" s="408" customFormat="1" ht="12" customHeight="1">
      <c r="A37" s="14" t="s">
        <v>557</v>
      </c>
      <c r="B37" s="410" t="s">
        <v>758</v>
      </c>
      <c r="C37" s="1081">
        <v>300</v>
      </c>
      <c r="D37" s="1060">
        <f t="shared" si="0"/>
        <v>306</v>
      </c>
      <c r="E37" s="1061">
        <f t="shared" si="1"/>
        <v>312</v>
      </c>
      <c r="F37" s="1061">
        <f t="shared" si="2"/>
        <v>318</v>
      </c>
    </row>
    <row r="38" spans="1:6" s="408" customFormat="1" ht="12" customHeight="1">
      <c r="A38" s="14" t="s">
        <v>635</v>
      </c>
      <c r="B38" s="410" t="s">
        <v>759</v>
      </c>
      <c r="C38" s="1081"/>
      <c r="D38" s="1060">
        <f t="shared" si="0"/>
        <v>0</v>
      </c>
      <c r="E38" s="1061">
        <f t="shared" si="1"/>
        <v>0</v>
      </c>
      <c r="F38" s="1061">
        <f t="shared" si="2"/>
        <v>0</v>
      </c>
    </row>
    <row r="39" spans="1:6" s="408" customFormat="1" ht="12" customHeight="1">
      <c r="A39" s="14" t="s">
        <v>636</v>
      </c>
      <c r="B39" s="410" t="s">
        <v>760</v>
      </c>
      <c r="C39" s="1081">
        <v>83277</v>
      </c>
      <c r="D39" s="1060">
        <f t="shared" si="0"/>
        <v>84942.54000000001</v>
      </c>
      <c r="E39" s="1061">
        <f t="shared" si="1"/>
        <v>86608.08</v>
      </c>
      <c r="F39" s="1061">
        <f t="shared" si="2"/>
        <v>88273.62000000001</v>
      </c>
    </row>
    <row r="40" spans="1:6" s="408" customFormat="1" ht="12" customHeight="1">
      <c r="A40" s="14" t="s">
        <v>637</v>
      </c>
      <c r="B40" s="410" t="s">
        <v>761</v>
      </c>
      <c r="C40" s="1081">
        <v>3045</v>
      </c>
      <c r="D40" s="1060">
        <f t="shared" si="0"/>
        <v>3105.9</v>
      </c>
      <c r="E40" s="1061">
        <f t="shared" si="1"/>
        <v>3166.8</v>
      </c>
      <c r="F40" s="1061">
        <f t="shared" si="2"/>
        <v>3227.7000000000003</v>
      </c>
    </row>
    <row r="41" spans="1:6" s="408" customFormat="1" ht="12" customHeight="1">
      <c r="A41" s="14" t="s">
        <v>638</v>
      </c>
      <c r="B41" s="410" t="s">
        <v>762</v>
      </c>
      <c r="C41" s="1081"/>
      <c r="D41" s="1060">
        <f t="shared" si="0"/>
        <v>0</v>
      </c>
      <c r="E41" s="1061">
        <f t="shared" si="1"/>
        <v>0</v>
      </c>
      <c r="F41" s="1061">
        <f t="shared" si="2"/>
        <v>0</v>
      </c>
    </row>
    <row r="42" spans="1:6" s="408" customFormat="1" ht="12" customHeight="1">
      <c r="A42" s="14" t="s">
        <v>639</v>
      </c>
      <c r="B42" s="410" t="s">
        <v>763</v>
      </c>
      <c r="C42" s="1081">
        <v>1500</v>
      </c>
      <c r="D42" s="1060">
        <f t="shared" si="0"/>
        <v>1530</v>
      </c>
      <c r="E42" s="1061">
        <f t="shared" si="1"/>
        <v>1560</v>
      </c>
      <c r="F42" s="1061">
        <f t="shared" si="2"/>
        <v>1590</v>
      </c>
    </row>
    <row r="43" spans="1:6" s="408" customFormat="1" ht="12" customHeight="1">
      <c r="A43" s="14" t="s">
        <v>754</v>
      </c>
      <c r="B43" s="410" t="s">
        <v>764</v>
      </c>
      <c r="C43" s="1081"/>
      <c r="D43" s="1060">
        <f t="shared" si="0"/>
        <v>0</v>
      </c>
      <c r="E43" s="1061">
        <f t="shared" si="1"/>
        <v>0</v>
      </c>
      <c r="F43" s="1061">
        <f t="shared" si="2"/>
        <v>0</v>
      </c>
    </row>
    <row r="44" spans="1:6" s="408" customFormat="1" ht="12" customHeight="1" thickBot="1">
      <c r="A44" s="16" t="s">
        <v>755</v>
      </c>
      <c r="B44" s="411" t="s">
        <v>765</v>
      </c>
      <c r="C44" s="1082">
        <v>7000</v>
      </c>
      <c r="D44" s="1062">
        <f t="shared" si="0"/>
        <v>7140</v>
      </c>
      <c r="E44" s="1063">
        <f t="shared" si="1"/>
        <v>7280</v>
      </c>
      <c r="F44" s="1063">
        <f t="shared" si="2"/>
        <v>7420</v>
      </c>
    </row>
    <row r="45" spans="1:6" s="408" customFormat="1" ht="12" customHeight="1" thickBot="1">
      <c r="A45" s="20" t="s">
        <v>482</v>
      </c>
      <c r="B45" s="21" t="s">
        <v>766</v>
      </c>
      <c r="C45" s="298">
        <f>SUM(C46:C50)</f>
        <v>0</v>
      </c>
      <c r="D45" s="298">
        <f t="shared" si="0"/>
        <v>0</v>
      </c>
      <c r="E45" s="298">
        <f t="shared" si="1"/>
        <v>0</v>
      </c>
      <c r="F45" s="298">
        <f t="shared" si="2"/>
        <v>0</v>
      </c>
    </row>
    <row r="46" spans="1:6" s="408" customFormat="1" ht="12" customHeight="1">
      <c r="A46" s="15" t="s">
        <v>558</v>
      </c>
      <c r="B46" s="409" t="s">
        <v>770</v>
      </c>
      <c r="C46" s="453"/>
      <c r="D46" s="1059">
        <f t="shared" si="0"/>
        <v>0</v>
      </c>
      <c r="E46" s="1058">
        <f t="shared" si="1"/>
        <v>0</v>
      </c>
      <c r="F46" s="1058">
        <f t="shared" si="2"/>
        <v>0</v>
      </c>
    </row>
    <row r="47" spans="1:6" s="408" customFormat="1" ht="12" customHeight="1">
      <c r="A47" s="14" t="s">
        <v>559</v>
      </c>
      <c r="B47" s="410" t="s">
        <v>771</v>
      </c>
      <c r="C47" s="303"/>
      <c r="D47" s="1060">
        <f t="shared" si="0"/>
        <v>0</v>
      </c>
      <c r="E47" s="1061">
        <f t="shared" si="1"/>
        <v>0</v>
      </c>
      <c r="F47" s="1061">
        <f t="shared" si="2"/>
        <v>0</v>
      </c>
    </row>
    <row r="48" spans="1:6" s="408" customFormat="1" ht="12" customHeight="1">
      <c r="A48" s="14" t="s">
        <v>767</v>
      </c>
      <c r="B48" s="410" t="s">
        <v>772</v>
      </c>
      <c r="C48" s="303"/>
      <c r="D48" s="1060">
        <f t="shared" si="0"/>
        <v>0</v>
      </c>
      <c r="E48" s="1061">
        <f t="shared" si="1"/>
        <v>0</v>
      </c>
      <c r="F48" s="1061">
        <f t="shared" si="2"/>
        <v>0</v>
      </c>
    </row>
    <row r="49" spans="1:6" s="408" customFormat="1" ht="12" customHeight="1">
      <c r="A49" s="14" t="s">
        <v>768</v>
      </c>
      <c r="B49" s="410" t="s">
        <v>773</v>
      </c>
      <c r="C49" s="303"/>
      <c r="D49" s="1060">
        <f t="shared" si="0"/>
        <v>0</v>
      </c>
      <c r="E49" s="1061">
        <f t="shared" si="1"/>
        <v>0</v>
      </c>
      <c r="F49" s="1061">
        <f t="shared" si="2"/>
        <v>0</v>
      </c>
    </row>
    <row r="50" spans="1:6" s="408" customFormat="1" ht="12" customHeight="1">
      <c r="A50" s="14" t="s">
        <v>769</v>
      </c>
      <c r="B50" s="410" t="s">
        <v>774</v>
      </c>
      <c r="C50" s="303"/>
      <c r="D50" s="1060">
        <f t="shared" si="0"/>
        <v>0</v>
      </c>
      <c r="E50" s="1061">
        <f t="shared" si="1"/>
        <v>0</v>
      </c>
      <c r="F50" s="1061">
        <f t="shared" si="2"/>
        <v>0</v>
      </c>
    </row>
    <row r="51" spans="1:6" s="408" customFormat="1" ht="12" customHeight="1" thickBot="1">
      <c r="A51" s="1088" t="s">
        <v>457</v>
      </c>
      <c r="B51" s="1095" t="s">
        <v>100</v>
      </c>
      <c r="C51" s="1096"/>
      <c r="D51" s="1062">
        <f t="shared" si="0"/>
        <v>0</v>
      </c>
      <c r="E51" s="1063">
        <f t="shared" si="1"/>
        <v>0</v>
      </c>
      <c r="F51" s="1063">
        <f t="shared" si="2"/>
        <v>0</v>
      </c>
    </row>
    <row r="52" spans="1:6" s="408" customFormat="1" ht="12" customHeight="1" thickBot="1">
      <c r="A52" s="20" t="s">
        <v>640</v>
      </c>
      <c r="B52" s="21" t="s">
        <v>775</v>
      </c>
      <c r="C52" s="298">
        <f>SUM(C53:C55)</f>
        <v>0</v>
      </c>
      <c r="D52" s="298">
        <f t="shared" si="0"/>
        <v>0</v>
      </c>
      <c r="E52" s="298">
        <f t="shared" si="1"/>
        <v>0</v>
      </c>
      <c r="F52" s="298">
        <f t="shared" si="2"/>
        <v>0</v>
      </c>
    </row>
    <row r="53" spans="1:6" s="408" customFormat="1" ht="12" customHeight="1">
      <c r="A53" s="15" t="s">
        <v>560</v>
      </c>
      <c r="B53" s="409" t="s">
        <v>776</v>
      </c>
      <c r="C53" s="301"/>
      <c r="D53" s="1059">
        <f t="shared" si="0"/>
        <v>0</v>
      </c>
      <c r="E53" s="1058">
        <f t="shared" si="1"/>
        <v>0</v>
      </c>
      <c r="F53" s="1058">
        <f t="shared" si="2"/>
        <v>0</v>
      </c>
    </row>
    <row r="54" spans="1:6" s="408" customFormat="1" ht="12" customHeight="1">
      <c r="A54" s="14" t="s">
        <v>561</v>
      </c>
      <c r="B54" s="410" t="s">
        <v>242</v>
      </c>
      <c r="C54" s="300"/>
      <c r="D54" s="1060">
        <f t="shared" si="0"/>
        <v>0</v>
      </c>
      <c r="E54" s="1061">
        <f t="shared" si="1"/>
        <v>0</v>
      </c>
      <c r="F54" s="1061">
        <f t="shared" si="2"/>
        <v>0</v>
      </c>
    </row>
    <row r="55" spans="1:6" s="408" customFormat="1" ht="12" customHeight="1">
      <c r="A55" s="14" t="s">
        <v>779</v>
      </c>
      <c r="B55" s="410" t="s">
        <v>244</v>
      </c>
      <c r="C55" s="300"/>
      <c r="D55" s="1060">
        <f t="shared" si="0"/>
        <v>0</v>
      </c>
      <c r="E55" s="1061">
        <f t="shared" si="1"/>
        <v>0</v>
      </c>
      <c r="F55" s="1061">
        <f t="shared" si="2"/>
        <v>0</v>
      </c>
    </row>
    <row r="56" spans="1:6" s="408" customFormat="1" ht="12" customHeight="1" thickBot="1">
      <c r="A56" s="16" t="s">
        <v>780</v>
      </c>
      <c r="B56" s="411" t="s">
        <v>778</v>
      </c>
      <c r="C56" s="302"/>
      <c r="D56" s="1062">
        <f t="shared" si="0"/>
        <v>0</v>
      </c>
      <c r="E56" s="1063">
        <f t="shared" si="1"/>
        <v>0</v>
      </c>
      <c r="F56" s="1063">
        <f t="shared" si="2"/>
        <v>0</v>
      </c>
    </row>
    <row r="57" spans="1:6" s="408" customFormat="1" ht="12" customHeight="1" thickBot="1">
      <c r="A57" s="20" t="s">
        <v>484</v>
      </c>
      <c r="B57" s="293" t="s">
        <v>781</v>
      </c>
      <c r="C57" s="298">
        <f>SUM(C58:C60)</f>
        <v>0</v>
      </c>
      <c r="D57" s="298">
        <f t="shared" si="0"/>
        <v>0</v>
      </c>
      <c r="E57" s="298">
        <f t="shared" si="1"/>
        <v>0</v>
      </c>
      <c r="F57" s="298">
        <f t="shared" si="2"/>
        <v>0</v>
      </c>
    </row>
    <row r="58" spans="1:6" s="408" customFormat="1" ht="12" customHeight="1">
      <c r="A58" s="15" t="s">
        <v>641</v>
      </c>
      <c r="B58" s="409" t="s">
        <v>783</v>
      </c>
      <c r="C58" s="303"/>
      <c r="D58" s="1059">
        <f t="shared" si="0"/>
        <v>0</v>
      </c>
      <c r="E58" s="1058">
        <f t="shared" si="1"/>
        <v>0</v>
      </c>
      <c r="F58" s="1058">
        <f t="shared" si="2"/>
        <v>0</v>
      </c>
    </row>
    <row r="59" spans="1:6" s="408" customFormat="1" ht="12" customHeight="1">
      <c r="A59" s="14" t="s">
        <v>642</v>
      </c>
      <c r="B59" s="410" t="s">
        <v>87</v>
      </c>
      <c r="C59" s="303"/>
      <c r="D59" s="1060">
        <f t="shared" si="0"/>
        <v>0</v>
      </c>
      <c r="E59" s="1061">
        <f t="shared" si="1"/>
        <v>0</v>
      </c>
      <c r="F59" s="1061">
        <f t="shared" si="2"/>
        <v>0</v>
      </c>
    </row>
    <row r="60" spans="1:6" s="408" customFormat="1" ht="12" customHeight="1">
      <c r="A60" s="14" t="s">
        <v>695</v>
      </c>
      <c r="B60" s="410" t="s">
        <v>259</v>
      </c>
      <c r="C60" s="303"/>
      <c r="D60" s="1060">
        <f t="shared" si="0"/>
        <v>0</v>
      </c>
      <c r="E60" s="1061">
        <f t="shared" si="1"/>
        <v>0</v>
      </c>
      <c r="F60" s="1061">
        <f t="shared" si="2"/>
        <v>0</v>
      </c>
    </row>
    <row r="61" spans="1:6" s="408" customFormat="1" ht="12" customHeight="1" thickBot="1">
      <c r="A61" s="16" t="s">
        <v>782</v>
      </c>
      <c r="B61" s="411" t="s">
        <v>785</v>
      </c>
      <c r="C61" s="303"/>
      <c r="D61" s="1062">
        <f t="shared" si="0"/>
        <v>0</v>
      </c>
      <c r="E61" s="1063">
        <f t="shared" si="1"/>
        <v>0</v>
      </c>
      <c r="F61" s="1063">
        <f t="shared" si="2"/>
        <v>0</v>
      </c>
    </row>
    <row r="62" spans="1:6" s="408" customFormat="1" ht="12" customHeight="1" thickBot="1">
      <c r="A62" s="20" t="s">
        <v>485</v>
      </c>
      <c r="B62" s="21" t="s">
        <v>786</v>
      </c>
      <c r="C62" s="304">
        <f>+C5+C12+C19+C26+C34+C45+C52+C57</f>
        <v>650666</v>
      </c>
      <c r="D62" s="298">
        <f t="shared" si="0"/>
        <v>663679.3200000001</v>
      </c>
      <c r="E62" s="298">
        <f t="shared" si="1"/>
        <v>676692.64</v>
      </c>
      <c r="F62" s="298">
        <f t="shared" si="2"/>
        <v>689705.9600000001</v>
      </c>
    </row>
    <row r="63" spans="1:6" s="408" customFormat="1" ht="12" customHeight="1" thickBot="1">
      <c r="A63" s="412" t="s">
        <v>787</v>
      </c>
      <c r="B63" s="293" t="s">
        <v>788</v>
      </c>
      <c r="C63" s="298">
        <f>SUM(C64:C66)</f>
        <v>0</v>
      </c>
      <c r="D63" s="298">
        <f t="shared" si="0"/>
        <v>0</v>
      </c>
      <c r="E63" s="298">
        <f t="shared" si="1"/>
        <v>0</v>
      </c>
      <c r="F63" s="298">
        <f t="shared" si="2"/>
        <v>0</v>
      </c>
    </row>
    <row r="64" spans="1:6" s="408" customFormat="1" ht="12" customHeight="1">
      <c r="A64" s="15" t="s">
        <v>821</v>
      </c>
      <c r="B64" s="409" t="s">
        <v>789</v>
      </c>
      <c r="C64" s="303"/>
      <c r="D64" s="1059">
        <f t="shared" si="0"/>
        <v>0</v>
      </c>
      <c r="E64" s="1058">
        <f t="shared" si="1"/>
        <v>0</v>
      </c>
      <c r="F64" s="1058">
        <f t="shared" si="2"/>
        <v>0</v>
      </c>
    </row>
    <row r="65" spans="1:6" s="408" customFormat="1" ht="12" customHeight="1">
      <c r="A65" s="14" t="s">
        <v>830</v>
      </c>
      <c r="B65" s="410" t="s">
        <v>790</v>
      </c>
      <c r="C65" s="303"/>
      <c r="D65" s="1060">
        <f t="shared" si="0"/>
        <v>0</v>
      </c>
      <c r="E65" s="1061">
        <f t="shared" si="1"/>
        <v>0</v>
      </c>
      <c r="F65" s="1061">
        <f t="shared" si="2"/>
        <v>0</v>
      </c>
    </row>
    <row r="66" spans="1:6" s="408" customFormat="1" ht="12" customHeight="1" thickBot="1">
      <c r="A66" s="16" t="s">
        <v>831</v>
      </c>
      <c r="B66" s="413" t="s">
        <v>791</v>
      </c>
      <c r="C66" s="303"/>
      <c r="D66" s="1062">
        <f t="shared" si="0"/>
        <v>0</v>
      </c>
      <c r="E66" s="1063">
        <f t="shared" si="1"/>
        <v>0</v>
      </c>
      <c r="F66" s="1063">
        <f t="shared" si="2"/>
        <v>0</v>
      </c>
    </row>
    <row r="67" spans="1:6" s="408" customFormat="1" ht="12" customHeight="1" thickBot="1">
      <c r="A67" s="412" t="s">
        <v>792</v>
      </c>
      <c r="B67" s="293" t="s">
        <v>793</v>
      </c>
      <c r="C67" s="298">
        <f>SUM(C68:C71)</f>
        <v>0</v>
      </c>
      <c r="D67" s="298">
        <f t="shared" si="0"/>
        <v>0</v>
      </c>
      <c r="E67" s="298">
        <f t="shared" si="1"/>
        <v>0</v>
      </c>
      <c r="F67" s="298">
        <f t="shared" si="2"/>
        <v>0</v>
      </c>
    </row>
    <row r="68" spans="1:6" s="408" customFormat="1" ht="12" customHeight="1">
      <c r="A68" s="15" t="s">
        <v>609</v>
      </c>
      <c r="B68" s="409" t="s">
        <v>794</v>
      </c>
      <c r="C68" s="303"/>
      <c r="D68" s="1059">
        <f t="shared" si="0"/>
        <v>0</v>
      </c>
      <c r="E68" s="1058">
        <f t="shared" si="1"/>
        <v>0</v>
      </c>
      <c r="F68" s="1058">
        <f t="shared" si="2"/>
        <v>0</v>
      </c>
    </row>
    <row r="69" spans="1:6" s="408" customFormat="1" ht="12" customHeight="1">
      <c r="A69" s="14" t="s">
        <v>610</v>
      </c>
      <c r="B69" s="410" t="s">
        <v>795</v>
      </c>
      <c r="C69" s="303"/>
      <c r="D69" s="1060">
        <f t="shared" si="0"/>
        <v>0</v>
      </c>
      <c r="E69" s="1061">
        <f t="shared" si="1"/>
        <v>0</v>
      </c>
      <c r="F69" s="1061">
        <f t="shared" si="2"/>
        <v>0</v>
      </c>
    </row>
    <row r="70" spans="1:6" s="408" customFormat="1" ht="12" customHeight="1">
      <c r="A70" s="14" t="s">
        <v>822</v>
      </c>
      <c r="B70" s="410" t="s">
        <v>796</v>
      </c>
      <c r="C70" s="303"/>
      <c r="D70" s="1060">
        <f aca="true" t="shared" si="3" ref="D70:D86">C70*102%</f>
        <v>0</v>
      </c>
      <c r="E70" s="1061">
        <f aca="true" t="shared" si="4" ref="E70:E86">C70*104%</f>
        <v>0</v>
      </c>
      <c r="F70" s="1061">
        <f aca="true" t="shared" si="5" ref="F70:F86">C70*106%</f>
        <v>0</v>
      </c>
    </row>
    <row r="71" spans="1:6" s="408" customFormat="1" ht="12" customHeight="1" thickBot="1">
      <c r="A71" s="18" t="s">
        <v>823</v>
      </c>
      <c r="B71" s="1091" t="s">
        <v>797</v>
      </c>
      <c r="C71" s="1092"/>
      <c r="D71" s="1062">
        <f t="shared" si="3"/>
        <v>0</v>
      </c>
      <c r="E71" s="1063">
        <f t="shared" si="4"/>
        <v>0</v>
      </c>
      <c r="F71" s="1063">
        <f t="shared" si="5"/>
        <v>0</v>
      </c>
    </row>
    <row r="72" spans="1:6" s="408" customFormat="1" ht="12" customHeight="1" thickBot="1">
      <c r="A72" s="412" t="s">
        <v>798</v>
      </c>
      <c r="B72" s="293" t="s">
        <v>799</v>
      </c>
      <c r="C72" s="298">
        <f>C73</f>
        <v>100000</v>
      </c>
      <c r="D72" s="298">
        <f t="shared" si="3"/>
        <v>102000</v>
      </c>
      <c r="E72" s="298">
        <f t="shared" si="4"/>
        <v>104000</v>
      </c>
      <c r="F72" s="298">
        <f t="shared" si="5"/>
        <v>106000</v>
      </c>
    </row>
    <row r="73" spans="1:6" s="408" customFormat="1" ht="12" customHeight="1">
      <c r="A73" s="15" t="s">
        <v>824</v>
      </c>
      <c r="B73" s="409" t="s">
        <v>800</v>
      </c>
      <c r="C73" s="1081">
        <v>100000</v>
      </c>
      <c r="D73" s="1059">
        <f t="shared" si="3"/>
        <v>102000</v>
      </c>
      <c r="E73" s="1058">
        <f t="shared" si="4"/>
        <v>104000</v>
      </c>
      <c r="F73" s="1058">
        <f t="shared" si="5"/>
        <v>106000</v>
      </c>
    </row>
    <row r="74" spans="1:6" s="408" customFormat="1" ht="12" customHeight="1" thickBot="1">
      <c r="A74" s="16" t="s">
        <v>825</v>
      </c>
      <c r="B74" s="411" t="s">
        <v>801</v>
      </c>
      <c r="C74" s="303"/>
      <c r="D74" s="1062">
        <f t="shared" si="3"/>
        <v>0</v>
      </c>
      <c r="E74" s="1063">
        <f t="shared" si="4"/>
        <v>0</v>
      </c>
      <c r="F74" s="1063">
        <f t="shared" si="5"/>
        <v>0</v>
      </c>
    </row>
    <row r="75" spans="1:6" s="408" customFormat="1" ht="12" customHeight="1" thickBot="1">
      <c r="A75" s="412" t="s">
        <v>802</v>
      </c>
      <c r="B75" s="293" t="s">
        <v>803</v>
      </c>
      <c r="C75" s="298">
        <f>SUM(C76:C78)</f>
        <v>0</v>
      </c>
      <c r="D75" s="298">
        <f t="shared" si="3"/>
        <v>0</v>
      </c>
      <c r="E75" s="298">
        <f t="shared" si="4"/>
        <v>0</v>
      </c>
      <c r="F75" s="298">
        <f t="shared" si="5"/>
        <v>0</v>
      </c>
    </row>
    <row r="76" spans="1:6" s="408" customFormat="1" ht="12" customHeight="1">
      <c r="A76" s="15" t="s">
        <v>826</v>
      </c>
      <c r="B76" s="409" t="s">
        <v>804</v>
      </c>
      <c r="C76" s="303"/>
      <c r="D76" s="1070">
        <f t="shared" si="3"/>
        <v>0</v>
      </c>
      <c r="E76" s="1059">
        <f t="shared" si="4"/>
        <v>0</v>
      </c>
      <c r="F76" s="1073">
        <f t="shared" si="5"/>
        <v>0</v>
      </c>
    </row>
    <row r="77" spans="1:6" s="408" customFormat="1" ht="12" customHeight="1">
      <c r="A77" s="14" t="s">
        <v>827</v>
      </c>
      <c r="B77" s="410" t="s">
        <v>805</v>
      </c>
      <c r="C77" s="303"/>
      <c r="D77" s="1071">
        <f t="shared" si="3"/>
        <v>0</v>
      </c>
      <c r="E77" s="1060">
        <f t="shared" si="4"/>
        <v>0</v>
      </c>
      <c r="F77" s="1074">
        <f t="shared" si="5"/>
        <v>0</v>
      </c>
    </row>
    <row r="78" spans="1:6" s="408" customFormat="1" ht="12" customHeight="1" thickBot="1">
      <c r="A78" s="16" t="s">
        <v>828</v>
      </c>
      <c r="B78" s="411" t="s">
        <v>806</v>
      </c>
      <c r="C78" s="303"/>
      <c r="D78" s="1072">
        <f t="shared" si="3"/>
        <v>0</v>
      </c>
      <c r="E78" s="1062">
        <f t="shared" si="4"/>
        <v>0</v>
      </c>
      <c r="F78" s="1075">
        <f t="shared" si="5"/>
        <v>0</v>
      </c>
    </row>
    <row r="79" spans="1:6" s="408" customFormat="1" ht="12" customHeight="1" thickBot="1">
      <c r="A79" s="412" t="s">
        <v>807</v>
      </c>
      <c r="B79" s="293" t="s">
        <v>829</v>
      </c>
      <c r="C79" s="298">
        <f>SUM(C80:C83)</f>
        <v>0</v>
      </c>
      <c r="D79" s="298">
        <f t="shared" si="3"/>
        <v>0</v>
      </c>
      <c r="E79" s="298">
        <f t="shared" si="4"/>
        <v>0</v>
      </c>
      <c r="F79" s="298">
        <f t="shared" si="5"/>
        <v>0</v>
      </c>
    </row>
    <row r="80" spans="1:6" s="408" customFormat="1" ht="12" customHeight="1">
      <c r="A80" s="414" t="s">
        <v>808</v>
      </c>
      <c r="B80" s="409" t="s">
        <v>809</v>
      </c>
      <c r="C80" s="1076"/>
      <c r="D80" s="1059">
        <f t="shared" si="3"/>
        <v>0</v>
      </c>
      <c r="E80" s="1059">
        <f t="shared" si="4"/>
        <v>0</v>
      </c>
      <c r="F80" s="1073">
        <f t="shared" si="5"/>
        <v>0</v>
      </c>
    </row>
    <row r="81" spans="1:6" s="408" customFormat="1" ht="12" customHeight="1">
      <c r="A81" s="415" t="s">
        <v>810</v>
      </c>
      <c r="B81" s="410" t="s">
        <v>811</v>
      </c>
      <c r="C81" s="1076"/>
      <c r="D81" s="1060">
        <f t="shared" si="3"/>
        <v>0</v>
      </c>
      <c r="E81" s="1060">
        <f t="shared" si="4"/>
        <v>0</v>
      </c>
      <c r="F81" s="1074">
        <f t="shared" si="5"/>
        <v>0</v>
      </c>
    </row>
    <row r="82" spans="1:6" s="408" customFormat="1" ht="12" customHeight="1">
      <c r="A82" s="415" t="s">
        <v>812</v>
      </c>
      <c r="B82" s="410" t="s">
        <v>813</v>
      </c>
      <c r="C82" s="1076"/>
      <c r="D82" s="1060">
        <f t="shared" si="3"/>
        <v>0</v>
      </c>
      <c r="E82" s="1060">
        <f t="shared" si="4"/>
        <v>0</v>
      </c>
      <c r="F82" s="1074">
        <f t="shared" si="5"/>
        <v>0</v>
      </c>
    </row>
    <row r="83" spans="1:6" s="408" customFormat="1" ht="12" customHeight="1" thickBot="1">
      <c r="A83" s="416" t="s">
        <v>814</v>
      </c>
      <c r="B83" s="411" t="s">
        <v>815</v>
      </c>
      <c r="C83" s="1076"/>
      <c r="D83" s="1062">
        <f t="shared" si="3"/>
        <v>0</v>
      </c>
      <c r="E83" s="1062">
        <f t="shared" si="4"/>
        <v>0</v>
      </c>
      <c r="F83" s="1075">
        <f t="shared" si="5"/>
        <v>0</v>
      </c>
    </row>
    <row r="84" spans="1:6" s="408" customFormat="1" ht="13.5" customHeight="1" thickBot="1">
      <c r="A84" s="412" t="s">
        <v>816</v>
      </c>
      <c r="B84" s="293" t="s">
        <v>817</v>
      </c>
      <c r="C84" s="454"/>
      <c r="D84" s="298">
        <f t="shared" si="3"/>
        <v>0</v>
      </c>
      <c r="E84" s="298">
        <f t="shared" si="4"/>
        <v>0</v>
      </c>
      <c r="F84" s="298">
        <f t="shared" si="5"/>
        <v>0</v>
      </c>
    </row>
    <row r="85" spans="1:6" s="408" customFormat="1" ht="15.75" customHeight="1" thickBot="1">
      <c r="A85" s="412" t="s">
        <v>818</v>
      </c>
      <c r="B85" s="417" t="s">
        <v>819</v>
      </c>
      <c r="C85" s="304">
        <f>+C63+C67+C72+C75+C79+C84</f>
        <v>100000</v>
      </c>
      <c r="D85" s="298">
        <f t="shared" si="3"/>
        <v>102000</v>
      </c>
      <c r="E85" s="298">
        <f t="shared" si="4"/>
        <v>104000</v>
      </c>
      <c r="F85" s="298">
        <f t="shared" si="5"/>
        <v>106000</v>
      </c>
    </row>
    <row r="86" spans="1:6" s="408" customFormat="1" ht="16.5" customHeight="1" thickBot="1">
      <c r="A86" s="418" t="s">
        <v>832</v>
      </c>
      <c r="B86" s="419" t="s">
        <v>820</v>
      </c>
      <c r="C86" s="304">
        <f>+C62+C85</f>
        <v>750666</v>
      </c>
      <c r="D86" s="298">
        <f t="shared" si="3"/>
        <v>765679.3200000001</v>
      </c>
      <c r="E86" s="298">
        <f t="shared" si="4"/>
        <v>780692.64</v>
      </c>
      <c r="F86" s="298">
        <f t="shared" si="5"/>
        <v>795705.9600000001</v>
      </c>
    </row>
    <row r="87" spans="1:6" s="408" customFormat="1" ht="16.5" customHeight="1">
      <c r="A87" s="772"/>
      <c r="B87" s="772"/>
      <c r="C87" s="773"/>
      <c r="D87" s="773"/>
      <c r="E87" s="773"/>
      <c r="F87" s="773"/>
    </row>
    <row r="88" spans="1:3" ht="16.5" customHeight="1">
      <c r="A88" s="1099" t="s">
        <v>505</v>
      </c>
      <c r="B88" s="1099"/>
      <c r="C88" s="1099"/>
    </row>
    <row r="89" spans="1:6" s="420" customFormat="1" ht="16.5" customHeight="1" thickBot="1">
      <c r="A89" s="1100" t="s">
        <v>613</v>
      </c>
      <c r="B89" s="1100"/>
      <c r="C89" s="139"/>
      <c r="D89" s="139"/>
      <c r="E89" s="139"/>
      <c r="F89" s="139" t="s">
        <v>694</v>
      </c>
    </row>
    <row r="90" spans="1:6" ht="37.5" customHeight="1" thickBot="1">
      <c r="A90" s="23" t="s">
        <v>532</v>
      </c>
      <c r="B90" s="24" t="s">
        <v>506</v>
      </c>
      <c r="C90" s="39" t="s">
        <v>371</v>
      </c>
      <c r="D90" s="39" t="s">
        <v>372</v>
      </c>
      <c r="E90" s="39" t="s">
        <v>378</v>
      </c>
      <c r="F90" s="39" t="s">
        <v>379</v>
      </c>
    </row>
    <row r="91" spans="1:6" s="407" customFormat="1" ht="12" customHeight="1" thickBot="1">
      <c r="A91" s="32">
        <v>1</v>
      </c>
      <c r="B91" s="33">
        <v>2</v>
      </c>
      <c r="C91" s="34">
        <v>3</v>
      </c>
      <c r="D91" s="34">
        <v>4</v>
      </c>
      <c r="E91" s="34">
        <v>5</v>
      </c>
      <c r="F91" s="34">
        <v>6</v>
      </c>
    </row>
    <row r="92" spans="1:6" ht="12" customHeight="1" thickBot="1">
      <c r="A92" s="22" t="s">
        <v>477</v>
      </c>
      <c r="B92" s="31" t="s">
        <v>835</v>
      </c>
      <c r="C92" s="297">
        <f>C93+C94+C95+C96+C97</f>
        <v>589799</v>
      </c>
      <c r="D92" s="297">
        <f>C92*102%</f>
        <v>601594.98</v>
      </c>
      <c r="E92" s="297">
        <f>C92*104%</f>
        <v>613390.96</v>
      </c>
      <c r="F92" s="297">
        <f>C92*106%</f>
        <v>625186.9400000001</v>
      </c>
    </row>
    <row r="93" spans="1:6" ht="12" customHeight="1">
      <c r="A93" s="17" t="s">
        <v>562</v>
      </c>
      <c r="B93" s="10" t="s">
        <v>507</v>
      </c>
      <c r="C93" s="1080">
        <v>181117</v>
      </c>
      <c r="D93" s="1059">
        <f aca="true" t="shared" si="6" ref="D93:D148">C93*102%</f>
        <v>184739.34</v>
      </c>
      <c r="E93" s="1058">
        <f aca="true" t="shared" si="7" ref="E93:E146">C93*104%</f>
        <v>188361.68</v>
      </c>
      <c r="F93" s="1058">
        <f aca="true" t="shared" si="8" ref="F93:F146">C93*106%</f>
        <v>191984.02000000002</v>
      </c>
    </row>
    <row r="94" spans="1:6" ht="12" customHeight="1">
      <c r="A94" s="14" t="s">
        <v>563</v>
      </c>
      <c r="B94" s="8" t="s">
        <v>643</v>
      </c>
      <c r="C94" s="1081">
        <v>50297</v>
      </c>
      <c r="D94" s="1060">
        <f t="shared" si="6"/>
        <v>51302.94</v>
      </c>
      <c r="E94" s="1061">
        <f t="shared" si="7"/>
        <v>52308.880000000005</v>
      </c>
      <c r="F94" s="1061">
        <f t="shared" si="8"/>
        <v>53314.82</v>
      </c>
    </row>
    <row r="95" spans="1:6" ht="12" customHeight="1">
      <c r="A95" s="14" t="s">
        <v>564</v>
      </c>
      <c r="B95" s="8" t="s">
        <v>600</v>
      </c>
      <c r="C95" s="1082">
        <v>217425</v>
      </c>
      <c r="D95" s="1060">
        <f t="shared" si="6"/>
        <v>221773.5</v>
      </c>
      <c r="E95" s="1061">
        <f t="shared" si="7"/>
        <v>226122</v>
      </c>
      <c r="F95" s="1061">
        <f t="shared" si="8"/>
        <v>230470.5</v>
      </c>
    </row>
    <row r="96" spans="1:6" ht="12" customHeight="1">
      <c r="A96" s="14" t="s">
        <v>565</v>
      </c>
      <c r="B96" s="11" t="s">
        <v>644</v>
      </c>
      <c r="C96" s="1082">
        <v>9611</v>
      </c>
      <c r="D96" s="1060">
        <f t="shared" si="6"/>
        <v>9803.22</v>
      </c>
      <c r="E96" s="1061">
        <f t="shared" si="7"/>
        <v>9995.44</v>
      </c>
      <c r="F96" s="1061">
        <f t="shared" si="8"/>
        <v>10187.66</v>
      </c>
    </row>
    <row r="97" spans="1:6" ht="12" customHeight="1">
      <c r="A97" s="14" t="s">
        <v>576</v>
      </c>
      <c r="B97" s="19" t="s">
        <v>645</v>
      </c>
      <c r="C97" s="1082">
        <v>131349</v>
      </c>
      <c r="D97" s="1060">
        <f t="shared" si="6"/>
        <v>133975.98</v>
      </c>
      <c r="E97" s="1061">
        <f t="shared" si="7"/>
        <v>136602.96</v>
      </c>
      <c r="F97" s="1061">
        <f t="shared" si="8"/>
        <v>139229.94</v>
      </c>
    </row>
    <row r="98" spans="1:6" ht="12" customHeight="1">
      <c r="A98" s="14" t="s">
        <v>566</v>
      </c>
      <c r="B98" s="8" t="s">
        <v>836</v>
      </c>
      <c r="C98" s="1082"/>
      <c r="D98" s="1060">
        <f t="shared" si="6"/>
        <v>0</v>
      </c>
      <c r="E98" s="1061">
        <f t="shared" si="7"/>
        <v>0</v>
      </c>
      <c r="F98" s="1061">
        <f t="shared" si="8"/>
        <v>0</v>
      </c>
    </row>
    <row r="99" spans="1:6" ht="12" customHeight="1">
      <c r="A99" s="14" t="s">
        <v>567</v>
      </c>
      <c r="B99" s="141" t="s">
        <v>837</v>
      </c>
      <c r="C99" s="1082"/>
      <c r="D99" s="1060">
        <f t="shared" si="6"/>
        <v>0</v>
      </c>
      <c r="E99" s="1061">
        <f t="shared" si="7"/>
        <v>0</v>
      </c>
      <c r="F99" s="1061">
        <f t="shared" si="8"/>
        <v>0</v>
      </c>
    </row>
    <row r="100" spans="1:6" ht="12" customHeight="1">
      <c r="A100" s="14" t="s">
        <v>577</v>
      </c>
      <c r="B100" s="142" t="s">
        <v>838</v>
      </c>
      <c r="C100" s="1082"/>
      <c r="D100" s="1060">
        <f t="shared" si="6"/>
        <v>0</v>
      </c>
      <c r="E100" s="1061">
        <f t="shared" si="7"/>
        <v>0</v>
      </c>
      <c r="F100" s="1061">
        <f t="shared" si="8"/>
        <v>0</v>
      </c>
    </row>
    <row r="101" spans="1:6" ht="12" customHeight="1">
      <c r="A101" s="14" t="s">
        <v>578</v>
      </c>
      <c r="B101" s="142" t="s">
        <v>839</v>
      </c>
      <c r="C101" s="1082"/>
      <c r="D101" s="1060">
        <f t="shared" si="6"/>
        <v>0</v>
      </c>
      <c r="E101" s="1061">
        <f t="shared" si="7"/>
        <v>0</v>
      </c>
      <c r="F101" s="1061">
        <f t="shared" si="8"/>
        <v>0</v>
      </c>
    </row>
    <row r="102" spans="1:6" ht="12" customHeight="1">
      <c r="A102" s="14" t="s">
        <v>579</v>
      </c>
      <c r="B102" s="141" t="s">
        <v>158</v>
      </c>
      <c r="C102" s="1082">
        <v>126149</v>
      </c>
      <c r="D102" s="1060">
        <f t="shared" si="6"/>
        <v>128671.98</v>
      </c>
      <c r="E102" s="1061">
        <f t="shared" si="7"/>
        <v>131194.96</v>
      </c>
      <c r="F102" s="1061">
        <f t="shared" si="8"/>
        <v>133717.94</v>
      </c>
    </row>
    <row r="103" spans="1:6" ht="12" customHeight="1">
      <c r="A103" s="14" t="s">
        <v>580</v>
      </c>
      <c r="B103" s="141" t="s">
        <v>257</v>
      </c>
      <c r="C103" s="1082">
        <v>2000</v>
      </c>
      <c r="D103" s="1060">
        <f t="shared" si="6"/>
        <v>2040</v>
      </c>
      <c r="E103" s="1061">
        <f t="shared" si="7"/>
        <v>2080</v>
      </c>
      <c r="F103" s="1061">
        <f t="shared" si="8"/>
        <v>2120</v>
      </c>
    </row>
    <row r="104" spans="1:6" ht="12" customHeight="1">
      <c r="A104" s="14" t="s">
        <v>582</v>
      </c>
      <c r="B104" s="142" t="s">
        <v>842</v>
      </c>
      <c r="C104" s="1082"/>
      <c r="D104" s="1060">
        <f t="shared" si="6"/>
        <v>0</v>
      </c>
      <c r="E104" s="1061">
        <f t="shared" si="7"/>
        <v>0</v>
      </c>
      <c r="F104" s="1061">
        <f t="shared" si="8"/>
        <v>0</v>
      </c>
    </row>
    <row r="105" spans="1:6" ht="12" customHeight="1">
      <c r="A105" s="13" t="s">
        <v>646</v>
      </c>
      <c r="B105" s="143" t="s">
        <v>843</v>
      </c>
      <c r="C105" s="1082"/>
      <c r="D105" s="1060">
        <f t="shared" si="6"/>
        <v>0</v>
      </c>
      <c r="E105" s="1061">
        <f t="shared" si="7"/>
        <v>0</v>
      </c>
      <c r="F105" s="1061">
        <f t="shared" si="8"/>
        <v>0</v>
      </c>
    </row>
    <row r="106" spans="1:6" ht="12" customHeight="1">
      <c r="A106" s="14" t="s">
        <v>833</v>
      </c>
      <c r="B106" s="142" t="s">
        <v>247</v>
      </c>
      <c r="C106" s="1082"/>
      <c r="D106" s="1060">
        <f t="shared" si="6"/>
        <v>0</v>
      </c>
      <c r="E106" s="1061">
        <f t="shared" si="7"/>
        <v>0</v>
      </c>
      <c r="F106" s="1061">
        <f t="shared" si="8"/>
        <v>0</v>
      </c>
    </row>
    <row r="107" spans="1:6" ht="12" customHeight="1" thickBot="1">
      <c r="A107" s="18" t="s">
        <v>834</v>
      </c>
      <c r="B107" s="709" t="s">
        <v>845</v>
      </c>
      <c r="C107" s="1083">
        <v>3200</v>
      </c>
      <c r="D107" s="1062">
        <f t="shared" si="6"/>
        <v>3264</v>
      </c>
      <c r="E107" s="1063">
        <f t="shared" si="7"/>
        <v>3328</v>
      </c>
      <c r="F107" s="1063">
        <f t="shared" si="8"/>
        <v>3392</v>
      </c>
    </row>
    <row r="108" spans="1:6" ht="12" customHeight="1" thickBot="1">
      <c r="A108" s="20" t="s">
        <v>478</v>
      </c>
      <c r="B108" s="30" t="s">
        <v>846</v>
      </c>
      <c r="C108" s="304">
        <f>+C109+C111+C113</f>
        <v>100000</v>
      </c>
      <c r="D108" s="297">
        <f t="shared" si="6"/>
        <v>102000</v>
      </c>
      <c r="E108" s="297">
        <f t="shared" si="7"/>
        <v>104000</v>
      </c>
      <c r="F108" s="297">
        <f t="shared" si="8"/>
        <v>106000</v>
      </c>
    </row>
    <row r="109" spans="1:6" ht="12" customHeight="1">
      <c r="A109" s="15" t="s">
        <v>568</v>
      </c>
      <c r="B109" s="8" t="s">
        <v>258</v>
      </c>
      <c r="C109" s="1084">
        <v>18354</v>
      </c>
      <c r="D109" s="1059">
        <f t="shared" si="6"/>
        <v>18721.08</v>
      </c>
      <c r="E109" s="1059">
        <f t="shared" si="7"/>
        <v>19088.16</v>
      </c>
      <c r="F109" s="1059">
        <f t="shared" si="8"/>
        <v>19455.24</v>
      </c>
    </row>
    <row r="110" spans="1:6" ht="12" customHeight="1">
      <c r="A110" s="15" t="s">
        <v>569</v>
      </c>
      <c r="B110" s="12" t="s">
        <v>850</v>
      </c>
      <c r="C110" s="1084"/>
      <c r="D110" s="1060">
        <f t="shared" si="6"/>
        <v>0</v>
      </c>
      <c r="E110" s="1060">
        <f t="shared" si="7"/>
        <v>0</v>
      </c>
      <c r="F110" s="1060">
        <f t="shared" si="8"/>
        <v>0</v>
      </c>
    </row>
    <row r="111" spans="1:6" ht="12" customHeight="1">
      <c r="A111" s="15" t="s">
        <v>570</v>
      </c>
      <c r="B111" s="12" t="s">
        <v>647</v>
      </c>
      <c r="C111" s="1081">
        <v>31681</v>
      </c>
      <c r="D111" s="1060">
        <f t="shared" si="6"/>
        <v>32314.62</v>
      </c>
      <c r="E111" s="1060">
        <f t="shared" si="7"/>
        <v>32948.24</v>
      </c>
      <c r="F111" s="1060">
        <f t="shared" si="8"/>
        <v>33581.86</v>
      </c>
    </row>
    <row r="112" spans="1:6" ht="12" customHeight="1">
      <c r="A112" s="15" t="s">
        <v>571</v>
      </c>
      <c r="B112" s="12" t="s">
        <v>851</v>
      </c>
      <c r="C112" s="1085"/>
      <c r="D112" s="1060">
        <f t="shared" si="6"/>
        <v>0</v>
      </c>
      <c r="E112" s="1060">
        <f t="shared" si="7"/>
        <v>0</v>
      </c>
      <c r="F112" s="1060">
        <f t="shared" si="8"/>
        <v>0</v>
      </c>
    </row>
    <row r="113" spans="1:6" ht="12" customHeight="1">
      <c r="A113" s="15" t="s">
        <v>572</v>
      </c>
      <c r="B113" s="295" t="s">
        <v>696</v>
      </c>
      <c r="C113" s="1085">
        <v>49965</v>
      </c>
      <c r="D113" s="1060">
        <f t="shared" si="6"/>
        <v>50964.3</v>
      </c>
      <c r="E113" s="1060">
        <f t="shared" si="7"/>
        <v>51963.6</v>
      </c>
      <c r="F113" s="1060">
        <f t="shared" si="8"/>
        <v>52962.9</v>
      </c>
    </row>
    <row r="114" spans="1:6" ht="12" customHeight="1">
      <c r="A114" s="15" t="s">
        <v>581</v>
      </c>
      <c r="B114" s="294" t="s">
        <v>88</v>
      </c>
      <c r="C114" s="1085"/>
      <c r="D114" s="1060">
        <f t="shared" si="6"/>
        <v>0</v>
      </c>
      <c r="E114" s="1060">
        <f t="shared" si="7"/>
        <v>0</v>
      </c>
      <c r="F114" s="1060">
        <f t="shared" si="8"/>
        <v>0</v>
      </c>
    </row>
    <row r="115" spans="1:6" ht="12" customHeight="1">
      <c r="A115" s="15" t="s">
        <v>583</v>
      </c>
      <c r="B115" s="405" t="s">
        <v>856</v>
      </c>
      <c r="C115" s="1085"/>
      <c r="D115" s="1060">
        <f t="shared" si="6"/>
        <v>0</v>
      </c>
      <c r="E115" s="1060">
        <f t="shared" si="7"/>
        <v>0</v>
      </c>
      <c r="F115" s="1060">
        <f t="shared" si="8"/>
        <v>0</v>
      </c>
    </row>
    <row r="116" spans="1:6" ht="15.75">
      <c r="A116" s="15" t="s">
        <v>648</v>
      </c>
      <c r="B116" s="142" t="s">
        <v>301</v>
      </c>
      <c r="C116" s="1085">
        <v>31646</v>
      </c>
      <c r="D116" s="1060">
        <f t="shared" si="6"/>
        <v>32278.920000000002</v>
      </c>
      <c r="E116" s="1060">
        <f t="shared" si="7"/>
        <v>32911.840000000004</v>
      </c>
      <c r="F116" s="1060">
        <f t="shared" si="8"/>
        <v>33544.76</v>
      </c>
    </row>
    <row r="117" spans="1:6" ht="12" customHeight="1">
      <c r="A117" s="15" t="s">
        <v>649</v>
      </c>
      <c r="B117" s="142" t="s">
        <v>254</v>
      </c>
      <c r="C117" s="1085">
        <v>17119</v>
      </c>
      <c r="D117" s="1060">
        <f t="shared" si="6"/>
        <v>17461.38</v>
      </c>
      <c r="E117" s="1060">
        <f t="shared" si="7"/>
        <v>17803.760000000002</v>
      </c>
      <c r="F117" s="1060">
        <f t="shared" si="8"/>
        <v>18146.14</v>
      </c>
    </row>
    <row r="118" spans="1:6" ht="12" customHeight="1">
      <c r="A118" s="15" t="s">
        <v>650</v>
      </c>
      <c r="B118" s="142" t="s">
        <v>854</v>
      </c>
      <c r="C118" s="1085"/>
      <c r="D118" s="1060">
        <f t="shared" si="6"/>
        <v>0</v>
      </c>
      <c r="E118" s="1060">
        <f t="shared" si="7"/>
        <v>0</v>
      </c>
      <c r="F118" s="1060">
        <f t="shared" si="8"/>
        <v>0</v>
      </c>
    </row>
    <row r="119" spans="1:6" ht="12" customHeight="1">
      <c r="A119" s="15" t="s">
        <v>847</v>
      </c>
      <c r="B119" s="142" t="s">
        <v>842</v>
      </c>
      <c r="C119" s="1085"/>
      <c r="D119" s="1060">
        <f t="shared" si="6"/>
        <v>0</v>
      </c>
      <c r="E119" s="1060">
        <f t="shared" si="7"/>
        <v>0</v>
      </c>
      <c r="F119" s="1060">
        <f t="shared" si="8"/>
        <v>0</v>
      </c>
    </row>
    <row r="120" spans="1:6" ht="12" customHeight="1">
      <c r="A120" s="15" t="s">
        <v>848</v>
      </c>
      <c r="B120" s="142" t="s">
        <v>853</v>
      </c>
      <c r="C120" s="1085"/>
      <c r="D120" s="1060">
        <f t="shared" si="6"/>
        <v>0</v>
      </c>
      <c r="E120" s="1060">
        <f t="shared" si="7"/>
        <v>0</v>
      </c>
      <c r="F120" s="1060">
        <f t="shared" si="8"/>
        <v>0</v>
      </c>
    </row>
    <row r="121" spans="1:6" ht="16.5" thickBot="1">
      <c r="A121" s="13" t="s">
        <v>849</v>
      </c>
      <c r="B121" s="142" t="s">
        <v>159</v>
      </c>
      <c r="C121" s="1086">
        <v>1200</v>
      </c>
      <c r="D121" s="1062">
        <f t="shared" si="6"/>
        <v>1224</v>
      </c>
      <c r="E121" s="1062">
        <f t="shared" si="7"/>
        <v>1248</v>
      </c>
      <c r="F121" s="1062">
        <f t="shared" si="8"/>
        <v>1272</v>
      </c>
    </row>
    <row r="122" spans="1:6" ht="12" customHeight="1" thickBot="1">
      <c r="A122" s="20" t="s">
        <v>479</v>
      </c>
      <c r="B122" s="124" t="s">
        <v>857</v>
      </c>
      <c r="C122" s="304">
        <f>+C123+C124</f>
        <v>60867</v>
      </c>
      <c r="D122" s="297">
        <f t="shared" si="6"/>
        <v>62084.340000000004</v>
      </c>
      <c r="E122" s="297">
        <f t="shared" si="7"/>
        <v>63301.68</v>
      </c>
      <c r="F122" s="297">
        <f t="shared" si="8"/>
        <v>64519.020000000004</v>
      </c>
    </row>
    <row r="123" spans="1:6" ht="12" customHeight="1">
      <c r="A123" s="15" t="s">
        <v>551</v>
      </c>
      <c r="B123" s="9" t="s">
        <v>519</v>
      </c>
      <c r="C123" s="1080">
        <v>27460</v>
      </c>
      <c r="D123" s="1058">
        <f t="shared" si="6"/>
        <v>28009.2</v>
      </c>
      <c r="E123" s="1058">
        <f t="shared" si="7"/>
        <v>28558.4</v>
      </c>
      <c r="F123" s="1058">
        <f t="shared" si="8"/>
        <v>29107.600000000002</v>
      </c>
    </row>
    <row r="124" spans="1:6" ht="12" customHeight="1" thickBot="1">
      <c r="A124" s="16" t="s">
        <v>552</v>
      </c>
      <c r="B124" s="12" t="s">
        <v>520</v>
      </c>
      <c r="C124" s="1083">
        <v>33407</v>
      </c>
      <c r="D124" s="1063">
        <f t="shared" si="6"/>
        <v>34075.14</v>
      </c>
      <c r="E124" s="1063">
        <f t="shared" si="7"/>
        <v>34743.28</v>
      </c>
      <c r="F124" s="1063">
        <f t="shared" si="8"/>
        <v>35411.42</v>
      </c>
    </row>
    <row r="125" spans="1:6" ht="12" customHeight="1" thickBot="1">
      <c r="A125" s="20" t="s">
        <v>480</v>
      </c>
      <c r="B125" s="124" t="s">
        <v>858</v>
      </c>
      <c r="C125" s="298">
        <f>+C92+C108+C122</f>
        <v>750666</v>
      </c>
      <c r="D125" s="297">
        <f t="shared" si="6"/>
        <v>765679.3200000001</v>
      </c>
      <c r="E125" s="297">
        <f t="shared" si="7"/>
        <v>780692.64</v>
      </c>
      <c r="F125" s="297">
        <f t="shared" si="8"/>
        <v>795705.9600000001</v>
      </c>
    </row>
    <row r="126" spans="1:6" ht="12" customHeight="1" thickBot="1">
      <c r="A126" s="20" t="s">
        <v>481</v>
      </c>
      <c r="B126" s="124" t="s">
        <v>859</v>
      </c>
      <c r="C126" s="298">
        <f>+C127+C128+C129</f>
        <v>0</v>
      </c>
      <c r="D126" s="297">
        <f t="shared" si="6"/>
        <v>0</v>
      </c>
      <c r="E126" s="297">
        <f t="shared" si="7"/>
        <v>0</v>
      </c>
      <c r="F126" s="297">
        <f t="shared" si="8"/>
        <v>0</v>
      </c>
    </row>
    <row r="127" spans="1:6" ht="12" customHeight="1">
      <c r="A127" s="15" t="s">
        <v>555</v>
      </c>
      <c r="B127" s="9" t="s">
        <v>860</v>
      </c>
      <c r="C127" s="271"/>
      <c r="D127" s="1059">
        <f t="shared" si="6"/>
        <v>0</v>
      </c>
      <c r="E127" s="1058">
        <f t="shared" si="7"/>
        <v>0</v>
      </c>
      <c r="F127" s="1058">
        <f t="shared" si="8"/>
        <v>0</v>
      </c>
    </row>
    <row r="128" spans="1:6" ht="12" customHeight="1">
      <c r="A128" s="15" t="s">
        <v>556</v>
      </c>
      <c r="B128" s="9" t="s">
        <v>861</v>
      </c>
      <c r="C128" s="271"/>
      <c r="D128" s="1060">
        <f t="shared" si="6"/>
        <v>0</v>
      </c>
      <c r="E128" s="1061">
        <f t="shared" si="7"/>
        <v>0</v>
      </c>
      <c r="F128" s="1061">
        <f t="shared" si="8"/>
        <v>0</v>
      </c>
    </row>
    <row r="129" spans="1:6" ht="12" customHeight="1" thickBot="1">
      <c r="A129" s="13" t="s">
        <v>557</v>
      </c>
      <c r="B129" s="7" t="s">
        <v>862</v>
      </c>
      <c r="C129" s="271"/>
      <c r="D129" s="1062">
        <f t="shared" si="6"/>
        <v>0</v>
      </c>
      <c r="E129" s="1063">
        <f t="shared" si="7"/>
        <v>0</v>
      </c>
      <c r="F129" s="1063">
        <f t="shared" si="8"/>
        <v>0</v>
      </c>
    </row>
    <row r="130" spans="1:6" ht="12" customHeight="1" thickBot="1">
      <c r="A130" s="20" t="s">
        <v>482</v>
      </c>
      <c r="B130" s="124" t="s">
        <v>29</v>
      </c>
      <c r="C130" s="298">
        <f>+C131+C132+C133+C134</f>
        <v>0</v>
      </c>
      <c r="D130" s="297">
        <f t="shared" si="6"/>
        <v>0</v>
      </c>
      <c r="E130" s="297">
        <f t="shared" si="7"/>
        <v>0</v>
      </c>
      <c r="F130" s="297">
        <f t="shared" si="8"/>
        <v>0</v>
      </c>
    </row>
    <row r="131" spans="1:6" ht="12" customHeight="1">
      <c r="A131" s="15" t="s">
        <v>558</v>
      </c>
      <c r="B131" s="9" t="s">
        <v>863</v>
      </c>
      <c r="C131" s="271"/>
      <c r="D131" s="1059">
        <f t="shared" si="6"/>
        <v>0</v>
      </c>
      <c r="E131" s="1058">
        <f t="shared" si="7"/>
        <v>0</v>
      </c>
      <c r="F131" s="1058">
        <f t="shared" si="8"/>
        <v>0</v>
      </c>
    </row>
    <row r="132" spans="1:6" ht="12" customHeight="1">
      <c r="A132" s="15" t="s">
        <v>559</v>
      </c>
      <c r="B132" s="9" t="s">
        <v>864</v>
      </c>
      <c r="C132" s="271"/>
      <c r="D132" s="1060">
        <f t="shared" si="6"/>
        <v>0</v>
      </c>
      <c r="E132" s="1061">
        <f t="shared" si="7"/>
        <v>0</v>
      </c>
      <c r="F132" s="1061">
        <f t="shared" si="8"/>
        <v>0</v>
      </c>
    </row>
    <row r="133" spans="1:6" ht="12" customHeight="1">
      <c r="A133" s="14" t="s">
        <v>767</v>
      </c>
      <c r="B133" s="8" t="s">
        <v>865</v>
      </c>
      <c r="C133" s="271"/>
      <c r="D133" s="1060">
        <f t="shared" si="6"/>
        <v>0</v>
      </c>
      <c r="E133" s="1061">
        <f t="shared" si="7"/>
        <v>0</v>
      </c>
      <c r="F133" s="1061">
        <f t="shared" si="8"/>
        <v>0</v>
      </c>
    </row>
    <row r="134" spans="1:6" ht="12" customHeight="1" thickBot="1">
      <c r="A134" s="1088" t="s">
        <v>768</v>
      </c>
      <c r="B134" s="1089" t="s">
        <v>866</v>
      </c>
      <c r="C134" s="1090"/>
      <c r="D134" s="1062">
        <f t="shared" si="6"/>
        <v>0</v>
      </c>
      <c r="E134" s="1063">
        <f t="shared" si="7"/>
        <v>0</v>
      </c>
      <c r="F134" s="1063">
        <f t="shared" si="8"/>
        <v>0</v>
      </c>
    </row>
    <row r="135" spans="1:6" ht="12" customHeight="1" thickBot="1">
      <c r="A135" s="20" t="s">
        <v>483</v>
      </c>
      <c r="B135" s="124" t="s">
        <v>867</v>
      </c>
      <c r="C135" s="304">
        <f>+C136+C137+C138+C139</f>
        <v>0</v>
      </c>
      <c r="D135" s="297">
        <f t="shared" si="6"/>
        <v>0</v>
      </c>
      <c r="E135" s="297">
        <f t="shared" si="7"/>
        <v>0</v>
      </c>
      <c r="F135" s="297">
        <f t="shared" si="8"/>
        <v>0</v>
      </c>
    </row>
    <row r="136" spans="1:6" ht="12" customHeight="1">
      <c r="A136" s="15" t="s">
        <v>560</v>
      </c>
      <c r="B136" s="9" t="s">
        <v>868</v>
      </c>
      <c r="C136" s="271"/>
      <c r="D136" s="1059">
        <f t="shared" si="6"/>
        <v>0</v>
      </c>
      <c r="E136" s="1059">
        <f t="shared" si="7"/>
        <v>0</v>
      </c>
      <c r="F136" s="1059">
        <f t="shared" si="8"/>
        <v>0</v>
      </c>
    </row>
    <row r="137" spans="1:6" ht="12" customHeight="1">
      <c r="A137" s="15" t="s">
        <v>561</v>
      </c>
      <c r="B137" s="9" t="s">
        <v>878</v>
      </c>
      <c r="C137" s="271"/>
      <c r="D137" s="1060">
        <f t="shared" si="6"/>
        <v>0</v>
      </c>
      <c r="E137" s="1060">
        <f t="shared" si="7"/>
        <v>0</v>
      </c>
      <c r="F137" s="1060">
        <f t="shared" si="8"/>
        <v>0</v>
      </c>
    </row>
    <row r="138" spans="1:6" ht="12" customHeight="1">
      <c r="A138" s="15" t="s">
        <v>779</v>
      </c>
      <c r="B138" s="9" t="s">
        <v>869</v>
      </c>
      <c r="C138" s="271"/>
      <c r="D138" s="1060">
        <f t="shared" si="6"/>
        <v>0</v>
      </c>
      <c r="E138" s="1060">
        <f t="shared" si="7"/>
        <v>0</v>
      </c>
      <c r="F138" s="1060">
        <f t="shared" si="8"/>
        <v>0</v>
      </c>
    </row>
    <row r="139" spans="1:6" ht="12" customHeight="1" thickBot="1">
      <c r="A139" s="13" t="s">
        <v>780</v>
      </c>
      <c r="B139" s="7" t="s">
        <v>870</v>
      </c>
      <c r="C139" s="271"/>
      <c r="D139" s="1062">
        <f t="shared" si="6"/>
        <v>0</v>
      </c>
      <c r="E139" s="1062">
        <f t="shared" si="7"/>
        <v>0</v>
      </c>
      <c r="F139" s="1062">
        <f t="shared" si="8"/>
        <v>0</v>
      </c>
    </row>
    <row r="140" spans="1:6" ht="12" customHeight="1" thickBot="1">
      <c r="A140" s="20" t="s">
        <v>484</v>
      </c>
      <c r="B140" s="124" t="s">
        <v>871</v>
      </c>
      <c r="C140" s="307">
        <f>+C141+C142+C143+C144</f>
        <v>0</v>
      </c>
      <c r="D140" s="297">
        <f t="shared" si="6"/>
        <v>0</v>
      </c>
      <c r="E140" s="297">
        <f t="shared" si="7"/>
        <v>0</v>
      </c>
      <c r="F140" s="297">
        <f t="shared" si="8"/>
        <v>0</v>
      </c>
    </row>
    <row r="141" spans="1:6" ht="12" customHeight="1">
      <c r="A141" s="15" t="s">
        <v>641</v>
      </c>
      <c r="B141" s="9" t="s">
        <v>872</v>
      </c>
      <c r="C141" s="271"/>
      <c r="D141" s="1064">
        <f t="shared" si="6"/>
        <v>0</v>
      </c>
      <c r="E141" s="1065">
        <f t="shared" si="7"/>
        <v>0</v>
      </c>
      <c r="F141" s="1058">
        <f t="shared" si="8"/>
        <v>0</v>
      </c>
    </row>
    <row r="142" spans="1:6" ht="12" customHeight="1">
      <c r="A142" s="15" t="s">
        <v>642</v>
      </c>
      <c r="B142" s="9" t="s">
        <v>873</v>
      </c>
      <c r="C142" s="271"/>
      <c r="D142" s="1066">
        <f t="shared" si="6"/>
        <v>0</v>
      </c>
      <c r="E142" s="1067">
        <f t="shared" si="7"/>
        <v>0</v>
      </c>
      <c r="F142" s="1061">
        <f t="shared" si="8"/>
        <v>0</v>
      </c>
    </row>
    <row r="143" spans="1:6" ht="12" customHeight="1">
      <c r="A143" s="15" t="s">
        <v>695</v>
      </c>
      <c r="B143" s="9" t="s">
        <v>874</v>
      </c>
      <c r="C143" s="271"/>
      <c r="D143" s="1066">
        <f t="shared" si="6"/>
        <v>0</v>
      </c>
      <c r="E143" s="1067">
        <f t="shared" si="7"/>
        <v>0</v>
      </c>
      <c r="F143" s="1061">
        <f t="shared" si="8"/>
        <v>0</v>
      </c>
    </row>
    <row r="144" spans="1:6" ht="12" customHeight="1" thickBot="1">
      <c r="A144" s="15" t="s">
        <v>782</v>
      </c>
      <c r="B144" s="9" t="s">
        <v>875</v>
      </c>
      <c r="C144" s="271"/>
      <c r="D144" s="1068">
        <f t="shared" si="6"/>
        <v>0</v>
      </c>
      <c r="E144" s="1069">
        <f t="shared" si="7"/>
        <v>0</v>
      </c>
      <c r="F144" s="1063">
        <f t="shared" si="8"/>
        <v>0</v>
      </c>
    </row>
    <row r="145" spans="1:9" ht="15" customHeight="1" thickBot="1">
      <c r="A145" s="20" t="s">
        <v>485</v>
      </c>
      <c r="B145" s="124" t="s">
        <v>876</v>
      </c>
      <c r="C145" s="421">
        <f>+C126+C130+C135+C140</f>
        <v>0</v>
      </c>
      <c r="D145" s="297">
        <f t="shared" si="6"/>
        <v>0</v>
      </c>
      <c r="E145" s="297">
        <f t="shared" si="7"/>
        <v>0</v>
      </c>
      <c r="F145" s="297">
        <f t="shared" si="8"/>
        <v>0</v>
      </c>
      <c r="G145" s="423"/>
      <c r="H145" s="423"/>
      <c r="I145" s="423"/>
    </row>
    <row r="146" spans="1:6" s="408" customFormat="1" ht="12.75" customHeight="1" thickBot="1">
      <c r="A146" s="296" t="s">
        <v>486</v>
      </c>
      <c r="B146" s="381" t="s">
        <v>877</v>
      </c>
      <c r="C146" s="421">
        <f>+C125+C145</f>
        <v>750666</v>
      </c>
      <c r="D146" s="297">
        <f t="shared" si="6"/>
        <v>765679.3200000001</v>
      </c>
      <c r="E146" s="297">
        <f t="shared" si="7"/>
        <v>780692.64</v>
      </c>
      <c r="F146" s="297">
        <f t="shared" si="8"/>
        <v>795705.9600000001</v>
      </c>
    </row>
    <row r="147" spans="4:6" ht="7.5" customHeight="1">
      <c r="D147" s="1077">
        <f t="shared" si="6"/>
        <v>0</v>
      </c>
      <c r="E147" s="1078"/>
      <c r="F147" s="1078"/>
    </row>
    <row r="148" spans="1:6" ht="15.75">
      <c r="A148" s="1101" t="s">
        <v>879</v>
      </c>
      <c r="B148" s="1101"/>
      <c r="C148" s="1101"/>
      <c r="D148" s="1079">
        <f t="shared" si="6"/>
        <v>0</v>
      </c>
      <c r="E148" s="424"/>
      <c r="F148" s="424"/>
    </row>
    <row r="149" spans="1:6" ht="15" customHeight="1" thickBot="1">
      <c r="A149" s="1098" t="s">
        <v>614</v>
      </c>
      <c r="B149" s="1098"/>
      <c r="C149" s="308"/>
      <c r="D149" s="308"/>
      <c r="E149" s="308"/>
      <c r="F149" s="308" t="s">
        <v>694</v>
      </c>
    </row>
    <row r="150" spans="1:6" ht="13.5" customHeight="1" thickBot="1">
      <c r="A150" s="20">
        <v>1</v>
      </c>
      <c r="B150" s="30" t="s">
        <v>880</v>
      </c>
      <c r="C150" s="298">
        <f>+C62-C125</f>
        <v>-100000</v>
      </c>
      <c r="D150" s="298">
        <f>+D62-D125</f>
        <v>-102000</v>
      </c>
      <c r="E150" s="298">
        <f>+E62-E125</f>
        <v>-104000</v>
      </c>
      <c r="F150" s="298">
        <f>+F62-F125</f>
        <v>-106000</v>
      </c>
    </row>
    <row r="151" spans="1:6" ht="18" customHeight="1" thickBot="1">
      <c r="A151" s="20" t="s">
        <v>478</v>
      </c>
      <c r="B151" s="30" t="s">
        <v>881</v>
      </c>
      <c r="C151" s="298">
        <f>+C85-C145</f>
        <v>100000</v>
      </c>
      <c r="D151" s="298">
        <f>+D85-D145</f>
        <v>102000</v>
      </c>
      <c r="E151" s="298">
        <f>+E85-E145</f>
        <v>104000</v>
      </c>
      <c r="F151" s="298">
        <f>+F85-F145</f>
        <v>106000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66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3" manualBreakCount="3">
    <brk id="51" max="5" man="1"/>
    <brk id="87" max="5" man="1"/>
    <brk id="134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6.875" style="56" customWidth="1"/>
    <col min="2" max="2" width="55.125" style="19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20" t="s">
        <v>384</v>
      </c>
      <c r="C1" s="321"/>
      <c r="D1" s="321"/>
      <c r="E1" s="321"/>
      <c r="F1" s="1104"/>
    </row>
    <row r="2" spans="5:6" ht="14.25" thickBot="1">
      <c r="E2" s="322" t="s">
        <v>523</v>
      </c>
      <c r="F2" s="1104"/>
    </row>
    <row r="3" spans="1:6" ht="18" customHeight="1" thickBot="1">
      <c r="A3" s="1102" t="s">
        <v>532</v>
      </c>
      <c r="B3" s="323" t="s">
        <v>515</v>
      </c>
      <c r="C3" s="324"/>
      <c r="D3" s="323" t="s">
        <v>517</v>
      </c>
      <c r="E3" s="325"/>
      <c r="F3" s="1104"/>
    </row>
    <row r="4" spans="1:6" s="326" customFormat="1" ht="35.25" customHeight="1" thickBot="1">
      <c r="A4" s="1103"/>
      <c r="B4" s="196" t="s">
        <v>524</v>
      </c>
      <c r="C4" s="197" t="s">
        <v>371</v>
      </c>
      <c r="D4" s="196" t="s">
        <v>524</v>
      </c>
      <c r="E4" s="52" t="s">
        <v>371</v>
      </c>
      <c r="F4" s="1104"/>
    </row>
    <row r="5" spans="1:6" s="331" customFormat="1" ht="12" customHeight="1" thickBot="1">
      <c r="A5" s="327">
        <v>1</v>
      </c>
      <c r="B5" s="328">
        <v>2</v>
      </c>
      <c r="C5" s="329" t="s">
        <v>479</v>
      </c>
      <c r="D5" s="328" t="s">
        <v>480</v>
      </c>
      <c r="E5" s="330" t="s">
        <v>481</v>
      </c>
      <c r="F5" s="1104"/>
    </row>
    <row r="6" spans="1:6" ht="12.75" customHeight="1">
      <c r="A6" s="332" t="s">
        <v>477</v>
      </c>
      <c r="B6" s="333" t="s">
        <v>882</v>
      </c>
      <c r="C6" s="309">
        <f>'1.1.melléklet'!C5</f>
        <v>388467</v>
      </c>
      <c r="D6" s="333" t="s">
        <v>525</v>
      </c>
      <c r="E6" s="315">
        <f>'1.1.melléklet'!C93</f>
        <v>181117</v>
      </c>
      <c r="F6" s="1104"/>
    </row>
    <row r="7" spans="1:6" ht="12.75" customHeight="1">
      <c r="A7" s="334" t="s">
        <v>478</v>
      </c>
      <c r="B7" s="335" t="s">
        <v>883</v>
      </c>
      <c r="C7" s="310">
        <f>'1.1.melléklet'!C12</f>
        <v>9120</v>
      </c>
      <c r="D7" s="335" t="s">
        <v>643</v>
      </c>
      <c r="E7" s="316">
        <f>'1.1.melléklet'!C94</f>
        <v>50297</v>
      </c>
      <c r="F7" s="1104"/>
    </row>
    <row r="8" spans="1:6" ht="12.75" customHeight="1">
      <c r="A8" s="334" t="s">
        <v>479</v>
      </c>
      <c r="B8" s="335" t="s">
        <v>31</v>
      </c>
      <c r="C8" s="310">
        <f>'1.1.melléklet'!C18</f>
        <v>0</v>
      </c>
      <c r="D8" s="335" t="s">
        <v>699</v>
      </c>
      <c r="E8" s="316">
        <f>'1.1.melléklet'!C95</f>
        <v>217425</v>
      </c>
      <c r="F8" s="1104"/>
    </row>
    <row r="9" spans="1:6" ht="12.75" customHeight="1">
      <c r="A9" s="334" t="s">
        <v>480</v>
      </c>
      <c r="B9" s="335" t="s">
        <v>634</v>
      </c>
      <c r="C9" s="310">
        <f>'1.1.melléklet'!C26</f>
        <v>114350</v>
      </c>
      <c r="D9" s="335" t="s">
        <v>644</v>
      </c>
      <c r="E9" s="316">
        <f>'1.1.melléklet'!C96</f>
        <v>9611</v>
      </c>
      <c r="F9" s="1104"/>
    </row>
    <row r="10" spans="1:6" ht="12.75" customHeight="1">
      <c r="A10" s="334" t="s">
        <v>481</v>
      </c>
      <c r="B10" s="336" t="s">
        <v>884</v>
      </c>
      <c r="C10" s="310"/>
      <c r="D10" s="335" t="s">
        <v>645</v>
      </c>
      <c r="E10" s="316">
        <f>'1.1.melléklet'!C97</f>
        <v>131349</v>
      </c>
      <c r="F10" s="1104"/>
    </row>
    <row r="11" spans="1:6" ht="12.75" customHeight="1">
      <c r="A11" s="334" t="s">
        <v>482</v>
      </c>
      <c r="B11" s="335" t="s">
        <v>885</v>
      </c>
      <c r="C11" s="311">
        <f>'1.1.melléklet'!C52</f>
        <v>0</v>
      </c>
      <c r="D11" s="335" t="s">
        <v>508</v>
      </c>
      <c r="E11" s="316">
        <f>'1.1.melléklet'!C123</f>
        <v>27460</v>
      </c>
      <c r="F11" s="1104"/>
    </row>
    <row r="12" spans="1:6" ht="12.75" customHeight="1">
      <c r="A12" s="334" t="s">
        <v>483</v>
      </c>
      <c r="B12" s="335" t="s">
        <v>765</v>
      </c>
      <c r="C12" s="310">
        <f>'1.1.melléklet'!C34</f>
        <v>105322</v>
      </c>
      <c r="D12" s="333" t="s">
        <v>693</v>
      </c>
      <c r="E12" s="315">
        <f>'2.2.melléklet '!E6</f>
        <v>18354</v>
      </c>
      <c r="F12" s="1104"/>
    </row>
    <row r="13" spans="1:6" ht="12.75" customHeight="1">
      <c r="A13" s="334" t="s">
        <v>484</v>
      </c>
      <c r="B13" s="333" t="s">
        <v>160</v>
      </c>
      <c r="C13" s="309">
        <f>'2.2.melléklet '!C6</f>
        <v>33407</v>
      </c>
      <c r="D13" s="335" t="s">
        <v>7</v>
      </c>
      <c r="E13" s="315">
        <f>'2.2.melléklet '!E7</f>
        <v>0</v>
      </c>
      <c r="F13" s="1104"/>
    </row>
    <row r="14" spans="1:6" ht="12.75" customHeight="1">
      <c r="A14" s="334" t="s">
        <v>485</v>
      </c>
      <c r="B14" s="335" t="s">
        <v>2</v>
      </c>
      <c r="C14" s="310">
        <f>'1.1.melléklet'!C25</f>
        <v>0</v>
      </c>
      <c r="D14" s="335" t="s">
        <v>647</v>
      </c>
      <c r="E14" s="315">
        <f>'2.2.melléklet '!E8</f>
        <v>31681</v>
      </c>
      <c r="F14" s="1104"/>
    </row>
    <row r="15" spans="1:6" ht="12.75" customHeight="1">
      <c r="A15" s="334" t="s">
        <v>486</v>
      </c>
      <c r="B15" s="335" t="s">
        <v>470</v>
      </c>
      <c r="C15" s="310"/>
      <c r="D15" s="335" t="s">
        <v>8</v>
      </c>
      <c r="E15" s="315"/>
      <c r="F15" s="1104"/>
    </row>
    <row r="16" spans="1:6" ht="12.75" customHeight="1">
      <c r="A16" s="334" t="s">
        <v>487</v>
      </c>
      <c r="B16" s="335" t="s">
        <v>3</v>
      </c>
      <c r="C16" s="310">
        <f>'1.1.melléklet'!C59</f>
        <v>0</v>
      </c>
      <c r="D16" s="335" t="s">
        <v>696</v>
      </c>
      <c r="E16" s="315">
        <f>'1.1.melléklet'!C113</f>
        <v>49965</v>
      </c>
      <c r="F16" s="1104"/>
    </row>
    <row r="17" spans="1:6" ht="12.75" customHeight="1">
      <c r="A17" s="334" t="s">
        <v>488</v>
      </c>
      <c r="B17" s="335" t="s">
        <v>4</v>
      </c>
      <c r="C17" s="310"/>
      <c r="D17" s="46" t="s">
        <v>519</v>
      </c>
      <c r="E17" s="316"/>
      <c r="F17" s="1104"/>
    </row>
    <row r="18" spans="1:6" ht="12.75" customHeight="1" thickBot="1">
      <c r="A18" s="334" t="s">
        <v>489</v>
      </c>
      <c r="B18" s="335" t="s">
        <v>5</v>
      </c>
      <c r="C18" s="312"/>
      <c r="D18" s="46" t="s">
        <v>520</v>
      </c>
      <c r="E18" s="316">
        <f>'2.2.melléklet '!E12</f>
        <v>33407</v>
      </c>
      <c r="F18" s="1104"/>
    </row>
    <row r="19" spans="1:6" ht="15.75" customHeight="1" thickBot="1">
      <c r="A19" s="337" t="s">
        <v>490</v>
      </c>
      <c r="B19" s="126" t="s">
        <v>287</v>
      </c>
      <c r="C19" s="313">
        <f>+C6+C7+C9+C10+C12+C13+C14+C15+C16+C17+C18</f>
        <v>650666</v>
      </c>
      <c r="D19" s="126" t="s">
        <v>286</v>
      </c>
      <c r="E19" s="318">
        <f>SUM(E6:E18)</f>
        <v>750666</v>
      </c>
      <c r="F19" s="1104"/>
    </row>
    <row r="20" spans="1:6" ht="15.75" customHeight="1">
      <c r="A20" s="338" t="s">
        <v>491</v>
      </c>
      <c r="B20" s="347" t="s">
        <v>288</v>
      </c>
      <c r="C20" s="775">
        <f>C21</f>
        <v>100000</v>
      </c>
      <c r="D20" s="777" t="s">
        <v>651</v>
      </c>
      <c r="E20" s="776"/>
      <c r="F20" s="1104"/>
    </row>
    <row r="21" spans="1:6" ht="15.75" customHeight="1">
      <c r="A21" s="338" t="s">
        <v>492</v>
      </c>
      <c r="B21" s="348" t="s">
        <v>703</v>
      </c>
      <c r="C21" s="779">
        <f>'2.2.melléklet '!C19</f>
        <v>100000</v>
      </c>
      <c r="D21" s="778" t="s">
        <v>892</v>
      </c>
      <c r="E21" s="780"/>
      <c r="F21" s="1104"/>
    </row>
    <row r="22" spans="1:6" ht="15.75" customHeight="1">
      <c r="A22" s="338" t="s">
        <v>493</v>
      </c>
      <c r="B22" s="348" t="s">
        <v>704</v>
      </c>
      <c r="C22" s="780"/>
      <c r="D22" s="340" t="s">
        <v>616</v>
      </c>
      <c r="E22" s="776"/>
      <c r="F22" s="1104"/>
    </row>
    <row r="23" spans="1:6" ht="15.75" customHeight="1">
      <c r="A23" s="338" t="s">
        <v>494</v>
      </c>
      <c r="B23" s="348" t="s">
        <v>705</v>
      </c>
      <c r="C23" s="780"/>
      <c r="D23" s="340" t="s">
        <v>617</v>
      </c>
      <c r="E23" s="780"/>
      <c r="F23" s="1104"/>
    </row>
    <row r="24" spans="1:6" ht="15.75" customHeight="1">
      <c r="A24" s="338" t="s">
        <v>495</v>
      </c>
      <c r="B24" s="348" t="s">
        <v>706</v>
      </c>
      <c r="C24" s="775"/>
      <c r="D24" s="339" t="s">
        <v>700</v>
      </c>
      <c r="E24" s="780"/>
      <c r="F24" s="1104"/>
    </row>
    <row r="25" spans="1:6" ht="15.75" customHeight="1">
      <c r="A25" s="338" t="s">
        <v>496</v>
      </c>
      <c r="B25" s="349" t="s">
        <v>707</v>
      </c>
      <c r="C25" s="780"/>
      <c r="D25" s="340" t="s">
        <v>652</v>
      </c>
      <c r="E25" s="776"/>
      <c r="F25" s="1104"/>
    </row>
    <row r="26" spans="1:6" ht="15.75" customHeight="1">
      <c r="A26" s="338" t="s">
        <v>497</v>
      </c>
      <c r="B26" s="350" t="s">
        <v>289</v>
      </c>
      <c r="C26" s="780"/>
      <c r="D26" s="333" t="s">
        <v>653</v>
      </c>
      <c r="E26" s="780"/>
      <c r="F26" s="1104"/>
    </row>
    <row r="27" spans="1:6" ht="15.75" customHeight="1">
      <c r="A27" s="338" t="s">
        <v>498</v>
      </c>
      <c r="B27" s="349" t="s">
        <v>709</v>
      </c>
      <c r="C27" s="780"/>
      <c r="D27" s="774"/>
      <c r="E27" s="781"/>
      <c r="F27" s="1104"/>
    </row>
    <row r="28" spans="1:6" ht="12.75" customHeight="1">
      <c r="A28" s="338" t="s">
        <v>499</v>
      </c>
      <c r="B28" s="349" t="s">
        <v>710</v>
      </c>
      <c r="C28" s="354"/>
      <c r="D28" s="340"/>
      <c r="E28" s="78"/>
      <c r="F28" s="1104"/>
    </row>
    <row r="29" spans="1:6" ht="12.75" customHeight="1">
      <c r="A29" s="341" t="s">
        <v>383</v>
      </c>
      <c r="B29" s="348" t="s">
        <v>711</v>
      </c>
      <c r="C29" s="80"/>
      <c r="D29" s="340"/>
      <c r="E29" s="81"/>
      <c r="F29" s="1104"/>
    </row>
    <row r="30" spans="1:6" ht="12.75" customHeight="1">
      <c r="A30" s="341" t="s">
        <v>501</v>
      </c>
      <c r="B30" s="352" t="s">
        <v>712</v>
      </c>
      <c r="C30" s="80"/>
      <c r="D30" s="340"/>
      <c r="E30" s="81"/>
      <c r="F30" s="1104"/>
    </row>
    <row r="31" spans="1:6" ht="12.75" customHeight="1" thickBot="1">
      <c r="A31" s="341" t="s">
        <v>502</v>
      </c>
      <c r="B31" s="353" t="s">
        <v>713</v>
      </c>
      <c r="C31" s="80"/>
      <c r="D31" s="340"/>
      <c r="E31" s="81"/>
      <c r="F31" s="1104"/>
    </row>
    <row r="32" spans="1:6" ht="15.75" customHeight="1" thickBot="1">
      <c r="A32" s="337" t="s">
        <v>503</v>
      </c>
      <c r="B32" s="126" t="s">
        <v>290</v>
      </c>
      <c r="C32" s="313">
        <f>C21</f>
        <v>100000</v>
      </c>
      <c r="D32" s="126" t="s">
        <v>291</v>
      </c>
      <c r="E32" s="318">
        <f>SUM(E28:E31)</f>
        <v>0</v>
      </c>
      <c r="F32" s="1104"/>
    </row>
    <row r="33" spans="1:6" ht="13.5" thickBot="1">
      <c r="A33" s="337" t="s">
        <v>504</v>
      </c>
      <c r="B33" s="343" t="s">
        <v>292</v>
      </c>
      <c r="C33" s="344">
        <f>+C19+C32</f>
        <v>750666</v>
      </c>
      <c r="D33" s="343" t="s">
        <v>293</v>
      </c>
      <c r="E33" s="344">
        <f>+E19+E32</f>
        <v>750666</v>
      </c>
      <c r="F33" s="1104"/>
    </row>
    <row r="34" spans="2:4" ht="18.75">
      <c r="B34" s="1105"/>
      <c r="C34" s="1105"/>
      <c r="D34" s="1105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70">
      <selection activeCell="B18" sqref="B17:B18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06" customWidth="1"/>
    <col min="5" max="16384" width="9.375" style="406" customWidth="1"/>
  </cols>
  <sheetData>
    <row r="1" spans="1:3" ht="15.75" customHeight="1">
      <c r="A1" s="1099" t="s">
        <v>474</v>
      </c>
      <c r="B1" s="1099"/>
      <c r="C1" s="1099"/>
    </row>
    <row r="2" spans="1:3" ht="15.75" customHeight="1" thickBot="1">
      <c r="A2" s="1098" t="s">
        <v>612</v>
      </c>
      <c r="B2" s="1098"/>
      <c r="C2" s="308" t="s">
        <v>694</v>
      </c>
    </row>
    <row r="3" spans="1:3" ht="37.5" customHeight="1" thickBot="1">
      <c r="A3" s="23" t="s">
        <v>532</v>
      </c>
      <c r="B3" s="24" t="s">
        <v>476</v>
      </c>
      <c r="C3" s="39" t="s">
        <v>371</v>
      </c>
    </row>
    <row r="4" spans="1:3" s="407" customFormat="1" ht="12" customHeight="1" thickBot="1">
      <c r="A4" s="401">
        <v>1</v>
      </c>
      <c r="B4" s="402">
        <v>2</v>
      </c>
      <c r="C4" s="403">
        <v>3</v>
      </c>
    </row>
    <row r="5" spans="1:3" s="408" customFormat="1" ht="12" customHeight="1" thickBot="1">
      <c r="A5" s="20" t="s">
        <v>477</v>
      </c>
      <c r="B5" s="21" t="s">
        <v>723</v>
      </c>
      <c r="C5" s="298">
        <f>+C6+C7+C8+C9+C10+C11</f>
        <v>99661</v>
      </c>
    </row>
    <row r="6" spans="1:3" s="408" customFormat="1" ht="12" customHeight="1">
      <c r="A6" s="15" t="s">
        <v>562</v>
      </c>
      <c r="B6" s="409" t="s">
        <v>724</v>
      </c>
      <c r="C6" s="301">
        <f>'9.1.3. melléklet '!C9</f>
        <v>99661</v>
      </c>
    </row>
    <row r="7" spans="1:3" s="408" customFormat="1" ht="12" customHeight="1">
      <c r="A7" s="14" t="s">
        <v>563</v>
      </c>
      <c r="B7" s="410" t="s">
        <v>725</v>
      </c>
      <c r="C7" s="300"/>
    </row>
    <row r="8" spans="1:3" s="408" customFormat="1" ht="12" customHeight="1">
      <c r="A8" s="14" t="s">
        <v>564</v>
      </c>
      <c r="B8" s="410" t="s">
        <v>726</v>
      </c>
      <c r="C8" s="300"/>
    </row>
    <row r="9" spans="1:3" s="408" customFormat="1" ht="12" customHeight="1">
      <c r="A9" s="14" t="s">
        <v>565</v>
      </c>
      <c r="B9" s="410" t="s">
        <v>727</v>
      </c>
      <c r="C9" s="300"/>
    </row>
    <row r="10" spans="1:3" s="408" customFormat="1" ht="12" customHeight="1">
      <c r="A10" s="14" t="s">
        <v>608</v>
      </c>
      <c r="B10" s="410" t="s">
        <v>728</v>
      </c>
      <c r="C10" s="300"/>
    </row>
    <row r="11" spans="1:3" s="408" customFormat="1" ht="12" customHeight="1" thickBot="1">
      <c r="A11" s="16" t="s">
        <v>566</v>
      </c>
      <c r="B11" s="411" t="s">
        <v>729</v>
      </c>
      <c r="C11" s="300"/>
    </row>
    <row r="12" spans="1:3" s="408" customFormat="1" ht="12" customHeight="1" thickBot="1">
      <c r="A12" s="20" t="s">
        <v>478</v>
      </c>
      <c r="B12" s="293" t="s">
        <v>730</v>
      </c>
      <c r="C12" s="298">
        <f>+C13+C14+C15+C16+C17</f>
        <v>0</v>
      </c>
    </row>
    <row r="13" spans="1:3" s="408" customFormat="1" ht="12" customHeight="1">
      <c r="A13" s="15" t="s">
        <v>568</v>
      </c>
      <c r="B13" s="409" t="s">
        <v>731</v>
      </c>
      <c r="C13" s="301"/>
    </row>
    <row r="14" spans="1:3" s="408" customFormat="1" ht="12" customHeight="1">
      <c r="A14" s="14" t="s">
        <v>569</v>
      </c>
      <c r="B14" s="410" t="s">
        <v>732</v>
      </c>
      <c r="C14" s="300"/>
    </row>
    <row r="15" spans="1:3" s="408" customFormat="1" ht="12" customHeight="1">
      <c r="A15" s="14" t="s">
        <v>570</v>
      </c>
      <c r="B15" s="410" t="s">
        <v>82</v>
      </c>
      <c r="C15" s="300"/>
    </row>
    <row r="16" spans="1:3" s="408" customFormat="1" ht="12" customHeight="1">
      <c r="A16" s="14" t="s">
        <v>571</v>
      </c>
      <c r="B16" s="410" t="s">
        <v>83</v>
      </c>
      <c r="C16" s="300"/>
    </row>
    <row r="17" spans="1:3" s="408" customFormat="1" ht="12" customHeight="1">
      <c r="A17" s="14" t="s">
        <v>572</v>
      </c>
      <c r="B17" s="410" t="s">
        <v>733</v>
      </c>
      <c r="C17" s="300"/>
    </row>
    <row r="18" spans="1:3" s="408" customFormat="1" ht="12" customHeight="1" thickBot="1">
      <c r="A18" s="16" t="s">
        <v>581</v>
      </c>
      <c r="B18" s="411" t="s">
        <v>734</v>
      </c>
      <c r="C18" s="302"/>
    </row>
    <row r="19" spans="1:3" s="408" customFormat="1" ht="12" customHeight="1" thickBot="1">
      <c r="A19" s="20" t="s">
        <v>479</v>
      </c>
      <c r="B19" s="21" t="s">
        <v>735</v>
      </c>
      <c r="C19" s="298">
        <f>+C20+C21+C22+C23+C24</f>
        <v>0</v>
      </c>
    </row>
    <row r="20" spans="1:3" s="408" customFormat="1" ht="12" customHeight="1">
      <c r="A20" s="15" t="s">
        <v>551</v>
      </c>
      <c r="B20" s="409" t="s">
        <v>736</v>
      </c>
      <c r="C20" s="301"/>
    </row>
    <row r="21" spans="1:3" s="408" customFormat="1" ht="12" customHeight="1">
      <c r="A21" s="14" t="s">
        <v>552</v>
      </c>
      <c r="B21" s="410" t="s">
        <v>737</v>
      </c>
      <c r="C21" s="300"/>
    </row>
    <row r="22" spans="1:3" s="408" customFormat="1" ht="12" customHeight="1">
      <c r="A22" s="14" t="s">
        <v>553</v>
      </c>
      <c r="B22" s="410" t="s">
        <v>84</v>
      </c>
      <c r="C22" s="300"/>
    </row>
    <row r="23" spans="1:3" s="408" customFormat="1" ht="12" customHeight="1">
      <c r="A23" s="14" t="s">
        <v>554</v>
      </c>
      <c r="B23" s="410" t="s">
        <v>85</v>
      </c>
      <c r="C23" s="300"/>
    </row>
    <row r="24" spans="1:3" s="408" customFormat="1" ht="12" customHeight="1">
      <c r="A24" s="14" t="s">
        <v>631</v>
      </c>
      <c r="B24" s="410" t="s">
        <v>738</v>
      </c>
      <c r="C24" s="300"/>
    </row>
    <row r="25" spans="1:3" s="408" customFormat="1" ht="12" customHeight="1" thickBot="1">
      <c r="A25" s="16" t="s">
        <v>632</v>
      </c>
      <c r="B25" s="411" t="s">
        <v>739</v>
      </c>
      <c r="C25" s="302"/>
    </row>
    <row r="26" spans="1:3" s="408" customFormat="1" ht="12" customHeight="1" thickBot="1">
      <c r="A26" s="20" t="s">
        <v>633</v>
      </c>
      <c r="B26" s="21" t="s">
        <v>740</v>
      </c>
      <c r="C26" s="304">
        <f>+C27+C30+C31+C32</f>
        <v>0</v>
      </c>
    </row>
    <row r="27" spans="1:3" s="408" customFormat="1" ht="12" customHeight="1">
      <c r="A27" s="15" t="s">
        <v>741</v>
      </c>
      <c r="B27" s="409" t="s">
        <v>747</v>
      </c>
      <c r="C27" s="404">
        <f>+C28+C29</f>
        <v>0</v>
      </c>
    </row>
    <row r="28" spans="1:3" s="408" customFormat="1" ht="12" customHeight="1">
      <c r="A28" s="14" t="s">
        <v>742</v>
      </c>
      <c r="B28" s="410" t="s">
        <v>748</v>
      </c>
      <c r="C28" s="300"/>
    </row>
    <row r="29" spans="1:3" s="408" customFormat="1" ht="12" customHeight="1">
      <c r="A29" s="14" t="s">
        <v>743</v>
      </c>
      <c r="B29" s="410" t="s">
        <v>749</v>
      </c>
      <c r="C29" s="300"/>
    </row>
    <row r="30" spans="1:3" s="408" customFormat="1" ht="12" customHeight="1">
      <c r="A30" s="14" t="s">
        <v>744</v>
      </c>
      <c r="B30" s="410" t="s">
        <v>750</v>
      </c>
      <c r="C30" s="300"/>
    </row>
    <row r="31" spans="1:3" s="408" customFormat="1" ht="12" customHeight="1">
      <c r="A31" s="14" t="s">
        <v>745</v>
      </c>
      <c r="B31" s="410" t="s">
        <v>751</v>
      </c>
      <c r="C31" s="300"/>
    </row>
    <row r="32" spans="1:3" s="408" customFormat="1" ht="12" customHeight="1" thickBot="1">
      <c r="A32" s="16" t="s">
        <v>746</v>
      </c>
      <c r="B32" s="411" t="s">
        <v>752</v>
      </c>
      <c r="C32" s="302"/>
    </row>
    <row r="33" spans="1:3" s="408" customFormat="1" ht="12" customHeight="1" thickBot="1">
      <c r="A33" s="20" t="s">
        <v>481</v>
      </c>
      <c r="B33" s="21" t="s">
        <v>753</v>
      </c>
      <c r="C33" s="298">
        <f>SUM(C34:C43)</f>
        <v>0</v>
      </c>
    </row>
    <row r="34" spans="1:3" s="408" customFormat="1" ht="12" customHeight="1">
      <c r="A34" s="15" t="s">
        <v>555</v>
      </c>
      <c r="B34" s="409" t="s">
        <v>756</v>
      </c>
      <c r="C34" s="301"/>
    </row>
    <row r="35" spans="1:3" s="408" customFormat="1" ht="12" customHeight="1">
      <c r="A35" s="14" t="s">
        <v>556</v>
      </c>
      <c r="B35" s="410" t="s">
        <v>757</v>
      </c>
      <c r="C35" s="300"/>
    </row>
    <row r="36" spans="1:3" s="408" customFormat="1" ht="12" customHeight="1">
      <c r="A36" s="14" t="s">
        <v>557</v>
      </c>
      <c r="B36" s="410" t="s">
        <v>758</v>
      </c>
      <c r="C36" s="300"/>
    </row>
    <row r="37" spans="1:3" s="408" customFormat="1" ht="12" customHeight="1">
      <c r="A37" s="14" t="s">
        <v>635</v>
      </c>
      <c r="B37" s="410" t="s">
        <v>759</v>
      </c>
      <c r="C37" s="300"/>
    </row>
    <row r="38" spans="1:3" s="408" customFormat="1" ht="12" customHeight="1">
      <c r="A38" s="14" t="s">
        <v>636</v>
      </c>
      <c r="B38" s="410" t="s">
        <v>760</v>
      </c>
      <c r="C38" s="300"/>
    </row>
    <row r="39" spans="1:3" s="408" customFormat="1" ht="12" customHeight="1">
      <c r="A39" s="14" t="s">
        <v>637</v>
      </c>
      <c r="B39" s="410" t="s">
        <v>761</v>
      </c>
      <c r="C39" s="300"/>
    </row>
    <row r="40" spans="1:3" s="408" customFormat="1" ht="12" customHeight="1">
      <c r="A40" s="14" t="s">
        <v>638</v>
      </c>
      <c r="B40" s="410" t="s">
        <v>762</v>
      </c>
      <c r="C40" s="300"/>
    </row>
    <row r="41" spans="1:3" s="408" customFormat="1" ht="12" customHeight="1">
      <c r="A41" s="14" t="s">
        <v>639</v>
      </c>
      <c r="B41" s="410" t="s">
        <v>763</v>
      </c>
      <c r="C41" s="300"/>
    </row>
    <row r="42" spans="1:3" s="408" customFormat="1" ht="12" customHeight="1">
      <c r="A42" s="14" t="s">
        <v>754</v>
      </c>
      <c r="B42" s="410" t="s">
        <v>764</v>
      </c>
      <c r="C42" s="303"/>
    </row>
    <row r="43" spans="1:3" s="408" customFormat="1" ht="12" customHeight="1" thickBot="1">
      <c r="A43" s="16" t="s">
        <v>755</v>
      </c>
      <c r="B43" s="411" t="s">
        <v>765</v>
      </c>
      <c r="C43" s="398"/>
    </row>
    <row r="44" spans="1:3" s="408" customFormat="1" ht="12" customHeight="1" thickBot="1">
      <c r="A44" s="20" t="s">
        <v>482</v>
      </c>
      <c r="B44" s="21" t="s">
        <v>766</v>
      </c>
      <c r="C44" s="298">
        <f>SUM(C45:C49)</f>
        <v>0</v>
      </c>
    </row>
    <row r="45" spans="1:3" s="408" customFormat="1" ht="12" customHeight="1">
      <c r="A45" s="15" t="s">
        <v>558</v>
      </c>
      <c r="B45" s="409" t="s">
        <v>770</v>
      </c>
      <c r="C45" s="453"/>
    </row>
    <row r="46" spans="1:3" s="408" customFormat="1" ht="12" customHeight="1">
      <c r="A46" s="14" t="s">
        <v>559</v>
      </c>
      <c r="B46" s="410" t="s">
        <v>771</v>
      </c>
      <c r="C46" s="303"/>
    </row>
    <row r="47" spans="1:3" s="408" customFormat="1" ht="12" customHeight="1">
      <c r="A47" s="14" t="s">
        <v>767</v>
      </c>
      <c r="B47" s="410" t="s">
        <v>772</v>
      </c>
      <c r="C47" s="303"/>
    </row>
    <row r="48" spans="1:3" s="408" customFormat="1" ht="12" customHeight="1">
      <c r="A48" s="14" t="s">
        <v>768</v>
      </c>
      <c r="B48" s="410" t="s">
        <v>773</v>
      </c>
      <c r="C48" s="303"/>
    </row>
    <row r="49" spans="1:3" s="408" customFormat="1" ht="12" customHeight="1" thickBot="1">
      <c r="A49" s="16" t="s">
        <v>769</v>
      </c>
      <c r="B49" s="411" t="s">
        <v>774</v>
      </c>
      <c r="C49" s="398"/>
    </row>
    <row r="50" spans="1:3" s="408" customFormat="1" ht="12" customHeight="1" thickBot="1">
      <c r="A50" s="20" t="s">
        <v>640</v>
      </c>
      <c r="B50" s="21" t="s">
        <v>775</v>
      </c>
      <c r="C50" s="298">
        <f>SUM(C51:C53)</f>
        <v>0</v>
      </c>
    </row>
    <row r="51" spans="1:3" s="408" customFormat="1" ht="12" customHeight="1">
      <c r="A51" s="15" t="s">
        <v>560</v>
      </c>
      <c r="B51" s="409" t="s">
        <v>776</v>
      </c>
      <c r="C51" s="301"/>
    </row>
    <row r="52" spans="1:3" s="408" customFormat="1" ht="12" customHeight="1">
      <c r="A52" s="14" t="s">
        <v>561</v>
      </c>
      <c r="B52" s="410" t="s">
        <v>86</v>
      </c>
      <c r="C52" s="300"/>
    </row>
    <row r="53" spans="1:3" s="408" customFormat="1" ht="12" customHeight="1">
      <c r="A53" s="14" t="s">
        <v>779</v>
      </c>
      <c r="B53" s="410" t="s">
        <v>777</v>
      </c>
      <c r="C53" s="300"/>
    </row>
    <row r="54" spans="1:3" s="408" customFormat="1" ht="12" customHeight="1" thickBot="1">
      <c r="A54" s="16" t="s">
        <v>780</v>
      </c>
      <c r="B54" s="411" t="s">
        <v>778</v>
      </c>
      <c r="C54" s="302"/>
    </row>
    <row r="55" spans="1:3" s="408" customFormat="1" ht="12" customHeight="1" thickBot="1">
      <c r="A55" s="20" t="s">
        <v>484</v>
      </c>
      <c r="B55" s="293" t="s">
        <v>781</v>
      </c>
      <c r="C55" s="298">
        <f>SUM(C56:C58)</f>
        <v>0</v>
      </c>
    </row>
    <row r="56" spans="1:3" s="408" customFormat="1" ht="12" customHeight="1">
      <c r="A56" s="15" t="s">
        <v>641</v>
      </c>
      <c r="B56" s="409" t="s">
        <v>783</v>
      </c>
      <c r="C56" s="303"/>
    </row>
    <row r="57" spans="1:3" s="408" customFormat="1" ht="12" customHeight="1">
      <c r="A57" s="14" t="s">
        <v>642</v>
      </c>
      <c r="B57" s="410" t="s">
        <v>87</v>
      </c>
      <c r="C57" s="303"/>
    </row>
    <row r="58" spans="1:3" s="408" customFormat="1" ht="12" customHeight="1">
      <c r="A58" s="14" t="s">
        <v>695</v>
      </c>
      <c r="B58" s="410" t="s">
        <v>784</v>
      </c>
      <c r="C58" s="303"/>
    </row>
    <row r="59" spans="1:3" s="408" customFormat="1" ht="12" customHeight="1" thickBot="1">
      <c r="A59" s="16" t="s">
        <v>782</v>
      </c>
      <c r="B59" s="411" t="s">
        <v>785</v>
      </c>
      <c r="C59" s="303"/>
    </row>
    <row r="60" spans="1:3" s="408" customFormat="1" ht="12" customHeight="1" thickBot="1">
      <c r="A60" s="20" t="s">
        <v>485</v>
      </c>
      <c r="B60" s="21" t="s">
        <v>786</v>
      </c>
      <c r="C60" s="304">
        <f>+C5+C12+C19+C26+C33+C44+C50+C55</f>
        <v>99661</v>
      </c>
    </row>
    <row r="61" spans="1:3" s="408" customFormat="1" ht="12" customHeight="1" thickBot="1">
      <c r="A61" s="412" t="s">
        <v>787</v>
      </c>
      <c r="B61" s="293" t="s">
        <v>788</v>
      </c>
      <c r="C61" s="298">
        <f>SUM(C62:C64)</f>
        <v>0</v>
      </c>
    </row>
    <row r="62" spans="1:3" s="408" customFormat="1" ht="12" customHeight="1">
      <c r="A62" s="15" t="s">
        <v>821</v>
      </c>
      <c r="B62" s="409" t="s">
        <v>789</v>
      </c>
      <c r="C62" s="303"/>
    </row>
    <row r="63" spans="1:3" s="408" customFormat="1" ht="12" customHeight="1">
      <c r="A63" s="14" t="s">
        <v>830</v>
      </c>
      <c r="B63" s="410" t="s">
        <v>790</v>
      </c>
      <c r="C63" s="303"/>
    </row>
    <row r="64" spans="1:3" s="408" customFormat="1" ht="12" customHeight="1" thickBot="1">
      <c r="A64" s="16" t="s">
        <v>831</v>
      </c>
      <c r="B64" s="413" t="s">
        <v>791</v>
      </c>
      <c r="C64" s="303"/>
    </row>
    <row r="65" spans="1:3" s="408" customFormat="1" ht="12" customHeight="1" thickBot="1">
      <c r="A65" s="412" t="s">
        <v>792</v>
      </c>
      <c r="B65" s="293" t="s">
        <v>793</v>
      </c>
      <c r="C65" s="298">
        <f>SUM(C66:C69)</f>
        <v>0</v>
      </c>
    </row>
    <row r="66" spans="1:3" s="408" customFormat="1" ht="12" customHeight="1">
      <c r="A66" s="15" t="s">
        <v>609</v>
      </c>
      <c r="B66" s="409" t="s">
        <v>794</v>
      </c>
      <c r="C66" s="303"/>
    </row>
    <row r="67" spans="1:3" s="408" customFormat="1" ht="12" customHeight="1">
      <c r="A67" s="14" t="s">
        <v>610</v>
      </c>
      <c r="B67" s="410" t="s">
        <v>795</v>
      </c>
      <c r="C67" s="303"/>
    </row>
    <row r="68" spans="1:3" s="408" customFormat="1" ht="12" customHeight="1">
      <c r="A68" s="14" t="s">
        <v>822</v>
      </c>
      <c r="B68" s="410" t="s">
        <v>796</v>
      </c>
      <c r="C68" s="303"/>
    </row>
    <row r="69" spans="1:3" s="408" customFormat="1" ht="12" customHeight="1" thickBot="1">
      <c r="A69" s="16" t="s">
        <v>823</v>
      </c>
      <c r="B69" s="411" t="s">
        <v>797</v>
      </c>
      <c r="C69" s="303"/>
    </row>
    <row r="70" spans="1:3" s="408" customFormat="1" ht="12" customHeight="1" thickBot="1">
      <c r="A70" s="412" t="s">
        <v>798</v>
      </c>
      <c r="B70" s="293" t="s">
        <v>799</v>
      </c>
      <c r="C70" s="298">
        <f>SUM(C71:C72)</f>
        <v>0</v>
      </c>
    </row>
    <row r="71" spans="1:3" s="408" customFormat="1" ht="12" customHeight="1">
      <c r="A71" s="15" t="s">
        <v>824</v>
      </c>
      <c r="B71" s="409" t="s">
        <v>800</v>
      </c>
      <c r="C71" s="303"/>
    </row>
    <row r="72" spans="1:3" s="408" customFormat="1" ht="12" customHeight="1" thickBot="1">
      <c r="A72" s="16" t="s">
        <v>825</v>
      </c>
      <c r="B72" s="411" t="s">
        <v>801</v>
      </c>
      <c r="C72" s="303"/>
    </row>
    <row r="73" spans="1:3" s="408" customFormat="1" ht="12" customHeight="1" thickBot="1">
      <c r="A73" s="412" t="s">
        <v>802</v>
      </c>
      <c r="B73" s="293" t="s">
        <v>803</v>
      </c>
      <c r="C73" s="298">
        <f>SUM(C74:C76)</f>
        <v>0</v>
      </c>
    </row>
    <row r="74" spans="1:3" s="408" customFormat="1" ht="12" customHeight="1">
      <c r="A74" s="15" t="s">
        <v>826</v>
      </c>
      <c r="B74" s="409" t="s">
        <v>804</v>
      </c>
      <c r="C74" s="303"/>
    </row>
    <row r="75" spans="1:3" s="408" customFormat="1" ht="12" customHeight="1">
      <c r="A75" s="14" t="s">
        <v>827</v>
      </c>
      <c r="B75" s="410" t="s">
        <v>805</v>
      </c>
      <c r="C75" s="303"/>
    </row>
    <row r="76" spans="1:3" s="408" customFormat="1" ht="12" customHeight="1" thickBot="1">
      <c r="A76" s="16" t="s">
        <v>828</v>
      </c>
      <c r="B76" s="411" t="s">
        <v>806</v>
      </c>
      <c r="C76" s="303"/>
    </row>
    <row r="77" spans="1:3" s="408" customFormat="1" ht="12" customHeight="1" thickBot="1">
      <c r="A77" s="412" t="s">
        <v>807</v>
      </c>
      <c r="B77" s="293" t="s">
        <v>829</v>
      </c>
      <c r="C77" s="298">
        <f>SUM(C78:C81)</f>
        <v>0</v>
      </c>
    </row>
    <row r="78" spans="1:3" s="408" customFormat="1" ht="12" customHeight="1">
      <c r="A78" s="414" t="s">
        <v>808</v>
      </c>
      <c r="B78" s="409" t="s">
        <v>809</v>
      </c>
      <c r="C78" s="303"/>
    </row>
    <row r="79" spans="1:3" s="408" customFormat="1" ht="12" customHeight="1">
      <c r="A79" s="415" t="s">
        <v>810</v>
      </c>
      <c r="B79" s="410" t="s">
        <v>811</v>
      </c>
      <c r="C79" s="303"/>
    </row>
    <row r="80" spans="1:3" s="408" customFormat="1" ht="12" customHeight="1">
      <c r="A80" s="415" t="s">
        <v>812</v>
      </c>
      <c r="B80" s="410" t="s">
        <v>813</v>
      </c>
      <c r="C80" s="303"/>
    </row>
    <row r="81" spans="1:3" s="408" customFormat="1" ht="12" customHeight="1" thickBot="1">
      <c r="A81" s="416" t="s">
        <v>814</v>
      </c>
      <c r="B81" s="411" t="s">
        <v>815</v>
      </c>
      <c r="C81" s="303"/>
    </row>
    <row r="82" spans="1:3" s="408" customFormat="1" ht="13.5" customHeight="1" thickBot="1">
      <c r="A82" s="412" t="s">
        <v>816</v>
      </c>
      <c r="B82" s="293" t="s">
        <v>817</v>
      </c>
      <c r="C82" s="454"/>
    </row>
    <row r="83" spans="1:3" s="408" customFormat="1" ht="15.75" customHeight="1" thickBot="1">
      <c r="A83" s="412" t="s">
        <v>818</v>
      </c>
      <c r="B83" s="417" t="s">
        <v>819</v>
      </c>
      <c r="C83" s="304">
        <f>+C61+C65+C70+C73+C77+C82</f>
        <v>0</v>
      </c>
    </row>
    <row r="84" spans="1:3" s="408" customFormat="1" ht="16.5" customHeight="1" thickBot="1">
      <c r="A84" s="418" t="s">
        <v>832</v>
      </c>
      <c r="B84" s="419" t="s">
        <v>820</v>
      </c>
      <c r="C84" s="304">
        <f>+C60+C83</f>
        <v>99661</v>
      </c>
    </row>
    <row r="85" spans="1:3" s="408" customFormat="1" ht="83.25" customHeight="1">
      <c r="A85" s="5"/>
      <c r="B85" s="6"/>
      <c r="C85" s="305"/>
    </row>
    <row r="86" spans="1:3" ht="16.5" customHeight="1">
      <c r="A86" s="1099" t="s">
        <v>505</v>
      </c>
      <c r="B86" s="1099"/>
      <c r="C86" s="1099"/>
    </row>
    <row r="87" spans="1:3" s="420" customFormat="1" ht="16.5" customHeight="1" thickBot="1">
      <c r="A87" s="1100" t="s">
        <v>613</v>
      </c>
      <c r="B87" s="1100"/>
      <c r="C87" s="139" t="s">
        <v>694</v>
      </c>
    </row>
    <row r="88" spans="1:3" ht="37.5" customHeight="1" thickBot="1">
      <c r="A88" s="23" t="s">
        <v>532</v>
      </c>
      <c r="B88" s="24" t="s">
        <v>506</v>
      </c>
      <c r="C88" s="39" t="s">
        <v>371</v>
      </c>
    </row>
    <row r="89" spans="1:3" s="407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2" t="s">
        <v>477</v>
      </c>
      <c r="B90" s="31" t="s">
        <v>835</v>
      </c>
      <c r="C90" s="297">
        <f>SUM(C91:C95)</f>
        <v>99661</v>
      </c>
    </row>
    <row r="91" spans="1:3" ht="12" customHeight="1">
      <c r="A91" s="17" t="s">
        <v>562</v>
      </c>
      <c r="B91" s="10" t="s">
        <v>507</v>
      </c>
      <c r="C91" s="299">
        <f>'9.2.3.melléklet'!C45</f>
        <v>66232</v>
      </c>
    </row>
    <row r="92" spans="1:3" ht="12" customHeight="1">
      <c r="A92" s="14" t="s">
        <v>563</v>
      </c>
      <c r="B92" s="8" t="s">
        <v>643</v>
      </c>
      <c r="C92" s="300">
        <f>'9.2.3.melléklet'!C46</f>
        <v>18125</v>
      </c>
    </row>
    <row r="93" spans="1:3" ht="12" customHeight="1">
      <c r="A93" s="14" t="s">
        <v>564</v>
      </c>
      <c r="B93" s="8" t="s">
        <v>600</v>
      </c>
      <c r="C93" s="302">
        <f>'9.2.3.melléklet'!C47</f>
        <v>15304</v>
      </c>
    </row>
    <row r="94" spans="1:3" ht="12" customHeight="1">
      <c r="A94" s="14" t="s">
        <v>565</v>
      </c>
      <c r="B94" s="11" t="s">
        <v>644</v>
      </c>
      <c r="C94" s="300"/>
    </row>
    <row r="95" spans="1:3" ht="12" customHeight="1">
      <c r="A95" s="14" t="s">
        <v>576</v>
      </c>
      <c r="B95" s="19" t="s">
        <v>645</v>
      </c>
      <c r="C95" s="302"/>
    </row>
    <row r="96" spans="1:3" ht="12" customHeight="1">
      <c r="A96" s="14" t="s">
        <v>566</v>
      </c>
      <c r="B96" s="8" t="s">
        <v>836</v>
      </c>
      <c r="C96" s="302"/>
    </row>
    <row r="97" spans="1:3" ht="12" customHeight="1">
      <c r="A97" s="14" t="s">
        <v>567</v>
      </c>
      <c r="B97" s="141" t="s">
        <v>837</v>
      </c>
      <c r="C97" s="302"/>
    </row>
    <row r="98" spans="1:3" ht="12" customHeight="1">
      <c r="A98" s="14" t="s">
        <v>577</v>
      </c>
      <c r="B98" s="142" t="s">
        <v>838</v>
      </c>
      <c r="C98" s="302"/>
    </row>
    <row r="99" spans="1:3" ht="12" customHeight="1">
      <c r="A99" s="14" t="s">
        <v>578</v>
      </c>
      <c r="B99" s="142" t="s">
        <v>839</v>
      </c>
      <c r="C99" s="302"/>
    </row>
    <row r="100" spans="1:3" ht="12" customHeight="1">
      <c r="A100" s="14" t="s">
        <v>579</v>
      </c>
      <c r="B100" s="141" t="s">
        <v>840</v>
      </c>
      <c r="C100" s="302"/>
    </row>
    <row r="101" spans="1:3" ht="12" customHeight="1">
      <c r="A101" s="14" t="s">
        <v>580</v>
      </c>
      <c r="B101" s="141" t="s">
        <v>841</v>
      </c>
      <c r="C101" s="302"/>
    </row>
    <row r="102" spans="1:3" ht="12" customHeight="1">
      <c r="A102" s="14" t="s">
        <v>582</v>
      </c>
      <c r="B102" s="142" t="s">
        <v>842</v>
      </c>
      <c r="C102" s="302"/>
    </row>
    <row r="103" spans="1:3" ht="12" customHeight="1">
      <c r="A103" s="13" t="s">
        <v>646</v>
      </c>
      <c r="B103" s="143" t="s">
        <v>843</v>
      </c>
      <c r="C103" s="302"/>
    </row>
    <row r="104" spans="1:3" ht="12" customHeight="1">
      <c r="A104" s="14" t="s">
        <v>833</v>
      </c>
      <c r="B104" s="143" t="s">
        <v>844</v>
      </c>
      <c r="C104" s="302"/>
    </row>
    <row r="105" spans="1:3" ht="12" customHeight="1" thickBot="1">
      <c r="A105" s="18" t="s">
        <v>834</v>
      </c>
      <c r="B105" s="144" t="s">
        <v>845</v>
      </c>
      <c r="C105" s="306"/>
    </row>
    <row r="106" spans="1:3" ht="12" customHeight="1" thickBot="1">
      <c r="A106" s="20" t="s">
        <v>478</v>
      </c>
      <c r="B106" s="30" t="s">
        <v>846</v>
      </c>
      <c r="C106" s="298">
        <f>+C107+C109+C111</f>
        <v>0</v>
      </c>
    </row>
    <row r="107" spans="1:3" ht="12" customHeight="1">
      <c r="A107" s="15" t="s">
        <v>568</v>
      </c>
      <c r="B107" s="8" t="s">
        <v>693</v>
      </c>
      <c r="C107" s="301"/>
    </row>
    <row r="108" spans="1:3" ht="12" customHeight="1">
      <c r="A108" s="15" t="s">
        <v>569</v>
      </c>
      <c r="B108" s="12" t="s">
        <v>850</v>
      </c>
      <c r="C108" s="301"/>
    </row>
    <row r="109" spans="1:3" ht="12" customHeight="1">
      <c r="A109" s="15" t="s">
        <v>570</v>
      </c>
      <c r="B109" s="12" t="s">
        <v>647</v>
      </c>
      <c r="C109" s="300"/>
    </row>
    <row r="110" spans="1:3" ht="12" customHeight="1">
      <c r="A110" s="15" t="s">
        <v>571</v>
      </c>
      <c r="B110" s="12" t="s">
        <v>851</v>
      </c>
      <c r="C110" s="271"/>
    </row>
    <row r="111" spans="1:3" ht="12" customHeight="1">
      <c r="A111" s="15" t="s">
        <v>572</v>
      </c>
      <c r="B111" s="295" t="s">
        <v>696</v>
      </c>
      <c r="C111" s="271"/>
    </row>
    <row r="112" spans="1:3" ht="12" customHeight="1">
      <c r="A112" s="15" t="s">
        <v>581</v>
      </c>
      <c r="B112" s="294" t="s">
        <v>88</v>
      </c>
      <c r="C112" s="271"/>
    </row>
    <row r="113" spans="1:3" ht="12" customHeight="1">
      <c r="A113" s="15" t="s">
        <v>583</v>
      </c>
      <c r="B113" s="405" t="s">
        <v>856</v>
      </c>
      <c r="C113" s="271"/>
    </row>
    <row r="114" spans="1:3" ht="15.75">
      <c r="A114" s="15" t="s">
        <v>648</v>
      </c>
      <c r="B114" s="142" t="s">
        <v>839</v>
      </c>
      <c r="C114" s="271"/>
    </row>
    <row r="115" spans="1:3" ht="12" customHeight="1">
      <c r="A115" s="15" t="s">
        <v>649</v>
      </c>
      <c r="B115" s="142" t="s">
        <v>855</v>
      </c>
      <c r="C115" s="271"/>
    </row>
    <row r="116" spans="1:3" ht="12" customHeight="1">
      <c r="A116" s="15" t="s">
        <v>650</v>
      </c>
      <c r="B116" s="142" t="s">
        <v>854</v>
      </c>
      <c r="C116" s="271"/>
    </row>
    <row r="117" spans="1:3" ht="12" customHeight="1">
      <c r="A117" s="15" t="s">
        <v>847</v>
      </c>
      <c r="B117" s="142" t="s">
        <v>842</v>
      </c>
      <c r="C117" s="271"/>
    </row>
    <row r="118" spans="1:3" ht="12" customHeight="1">
      <c r="A118" s="15" t="s">
        <v>848</v>
      </c>
      <c r="B118" s="142" t="s">
        <v>853</v>
      </c>
      <c r="C118" s="271"/>
    </row>
    <row r="119" spans="1:3" ht="16.5" thickBot="1">
      <c r="A119" s="13" t="s">
        <v>849</v>
      </c>
      <c r="B119" s="142" t="s">
        <v>852</v>
      </c>
      <c r="C119" s="272"/>
    </row>
    <row r="120" spans="1:3" ht="12" customHeight="1" thickBot="1">
      <c r="A120" s="20" t="s">
        <v>479</v>
      </c>
      <c r="B120" s="124" t="s">
        <v>857</v>
      </c>
      <c r="C120" s="298">
        <f>+C121+C122</f>
        <v>0</v>
      </c>
    </row>
    <row r="121" spans="1:3" ht="12" customHeight="1">
      <c r="A121" s="15" t="s">
        <v>551</v>
      </c>
      <c r="B121" s="9" t="s">
        <v>519</v>
      </c>
      <c r="C121" s="301"/>
    </row>
    <row r="122" spans="1:3" ht="12" customHeight="1" thickBot="1">
      <c r="A122" s="16" t="s">
        <v>552</v>
      </c>
      <c r="B122" s="12" t="s">
        <v>520</v>
      </c>
      <c r="C122" s="302"/>
    </row>
    <row r="123" spans="1:3" ht="12" customHeight="1" thickBot="1">
      <c r="A123" s="20" t="s">
        <v>480</v>
      </c>
      <c r="B123" s="124" t="s">
        <v>858</v>
      </c>
      <c r="C123" s="298">
        <f>+C90+C106+C120</f>
        <v>99661</v>
      </c>
    </row>
    <row r="124" spans="1:3" ht="12" customHeight="1" thickBot="1">
      <c r="A124" s="20" t="s">
        <v>481</v>
      </c>
      <c r="B124" s="124" t="s">
        <v>859</v>
      </c>
      <c r="C124" s="298">
        <f>+C125+C126+C127</f>
        <v>0</v>
      </c>
    </row>
    <row r="125" spans="1:3" ht="12" customHeight="1">
      <c r="A125" s="15" t="s">
        <v>555</v>
      </c>
      <c r="B125" s="9" t="s">
        <v>860</v>
      </c>
      <c r="C125" s="271"/>
    </row>
    <row r="126" spans="1:3" ht="12" customHeight="1">
      <c r="A126" s="15" t="s">
        <v>556</v>
      </c>
      <c r="B126" s="9" t="s">
        <v>861</v>
      </c>
      <c r="C126" s="271"/>
    </row>
    <row r="127" spans="1:3" ht="12" customHeight="1" thickBot="1">
      <c r="A127" s="13" t="s">
        <v>557</v>
      </c>
      <c r="B127" s="7" t="s">
        <v>862</v>
      </c>
      <c r="C127" s="271"/>
    </row>
    <row r="128" spans="1:3" ht="12" customHeight="1" thickBot="1">
      <c r="A128" s="20" t="s">
        <v>482</v>
      </c>
      <c r="B128" s="124" t="s">
        <v>29</v>
      </c>
      <c r="C128" s="298">
        <f>+C129+C130+C131+C132</f>
        <v>0</v>
      </c>
    </row>
    <row r="129" spans="1:3" ht="12" customHeight="1">
      <c r="A129" s="15" t="s">
        <v>558</v>
      </c>
      <c r="B129" s="9" t="s">
        <v>863</v>
      </c>
      <c r="C129" s="271"/>
    </row>
    <row r="130" spans="1:3" ht="12" customHeight="1">
      <c r="A130" s="15" t="s">
        <v>559</v>
      </c>
      <c r="B130" s="9" t="s">
        <v>864</v>
      </c>
      <c r="C130" s="271"/>
    </row>
    <row r="131" spans="1:3" ht="12" customHeight="1">
      <c r="A131" s="15" t="s">
        <v>767</v>
      </c>
      <c r="B131" s="9" t="s">
        <v>865</v>
      </c>
      <c r="C131" s="271"/>
    </row>
    <row r="132" spans="1:3" ht="12" customHeight="1" thickBot="1">
      <c r="A132" s="13" t="s">
        <v>768</v>
      </c>
      <c r="B132" s="7" t="s">
        <v>866</v>
      </c>
      <c r="C132" s="271"/>
    </row>
    <row r="133" spans="1:3" ht="12" customHeight="1" thickBot="1">
      <c r="A133" s="20" t="s">
        <v>483</v>
      </c>
      <c r="B133" s="124" t="s">
        <v>867</v>
      </c>
      <c r="C133" s="304">
        <f>+C134+C135+C136+C137</f>
        <v>0</v>
      </c>
    </row>
    <row r="134" spans="1:3" ht="12" customHeight="1">
      <c r="A134" s="15" t="s">
        <v>560</v>
      </c>
      <c r="B134" s="9" t="s">
        <v>868</v>
      </c>
      <c r="C134" s="271"/>
    </row>
    <row r="135" spans="1:3" ht="12" customHeight="1">
      <c r="A135" s="15" t="s">
        <v>561</v>
      </c>
      <c r="B135" s="9" t="s">
        <v>878</v>
      </c>
      <c r="C135" s="271"/>
    </row>
    <row r="136" spans="1:3" ht="12" customHeight="1">
      <c r="A136" s="15" t="s">
        <v>779</v>
      </c>
      <c r="B136" s="9" t="s">
        <v>869</v>
      </c>
      <c r="C136" s="271"/>
    </row>
    <row r="137" spans="1:3" ht="12" customHeight="1" thickBot="1">
      <c r="A137" s="13" t="s">
        <v>780</v>
      </c>
      <c r="B137" s="7" t="s">
        <v>870</v>
      </c>
      <c r="C137" s="271"/>
    </row>
    <row r="138" spans="1:3" ht="12" customHeight="1" thickBot="1">
      <c r="A138" s="20" t="s">
        <v>484</v>
      </c>
      <c r="B138" s="124" t="s">
        <v>871</v>
      </c>
      <c r="C138" s="307">
        <f>+C139+C140+C141+C142</f>
        <v>0</v>
      </c>
    </row>
    <row r="139" spans="1:3" ht="12" customHeight="1">
      <c r="A139" s="15" t="s">
        <v>641</v>
      </c>
      <c r="B139" s="9" t="s">
        <v>872</v>
      </c>
      <c r="C139" s="271"/>
    </row>
    <row r="140" spans="1:3" ht="12" customHeight="1">
      <c r="A140" s="15" t="s">
        <v>642</v>
      </c>
      <c r="B140" s="9" t="s">
        <v>873</v>
      </c>
      <c r="C140" s="271"/>
    </row>
    <row r="141" spans="1:3" ht="12" customHeight="1">
      <c r="A141" s="15" t="s">
        <v>695</v>
      </c>
      <c r="B141" s="9" t="s">
        <v>874</v>
      </c>
      <c r="C141" s="271"/>
    </row>
    <row r="142" spans="1:3" ht="12" customHeight="1" thickBot="1">
      <c r="A142" s="15" t="s">
        <v>782</v>
      </c>
      <c r="B142" s="9" t="s">
        <v>875</v>
      </c>
      <c r="C142" s="271"/>
    </row>
    <row r="143" spans="1:9" ht="15" customHeight="1" thickBot="1">
      <c r="A143" s="20" t="s">
        <v>485</v>
      </c>
      <c r="B143" s="124" t="s">
        <v>876</v>
      </c>
      <c r="C143" s="421">
        <f>+C124+C128+C133+C138</f>
        <v>0</v>
      </c>
      <c r="F143" s="422"/>
      <c r="G143" s="423"/>
      <c r="H143" s="423"/>
      <c r="I143" s="423"/>
    </row>
    <row r="144" spans="1:3" s="408" customFormat="1" ht="12.75" customHeight="1" thickBot="1">
      <c r="A144" s="296" t="s">
        <v>486</v>
      </c>
      <c r="B144" s="381" t="s">
        <v>877</v>
      </c>
      <c r="C144" s="421">
        <f>+C123+C143</f>
        <v>99661</v>
      </c>
    </row>
    <row r="145" ht="7.5" customHeight="1"/>
    <row r="146" spans="1:3" ht="15.75">
      <c r="A146" s="1101" t="s">
        <v>879</v>
      </c>
      <c r="B146" s="1101"/>
      <c r="C146" s="1101"/>
    </row>
    <row r="147" spans="1:3" ht="15" customHeight="1" thickBot="1">
      <c r="A147" s="1098" t="s">
        <v>614</v>
      </c>
      <c r="B147" s="1098"/>
      <c r="C147" s="308" t="s">
        <v>694</v>
      </c>
    </row>
    <row r="148" spans="1:4" ht="13.5" customHeight="1" thickBot="1">
      <c r="A148" s="20">
        <v>1</v>
      </c>
      <c r="B148" s="30" t="s">
        <v>880</v>
      </c>
      <c r="C148" s="298">
        <f>+C60-C123</f>
        <v>0</v>
      </c>
      <c r="D148" s="424"/>
    </row>
    <row r="149" spans="1:3" ht="27.75" customHeight="1" thickBot="1">
      <c r="A149" s="20" t="s">
        <v>478</v>
      </c>
      <c r="B149" s="30" t="s">
        <v>881</v>
      </c>
      <c r="C149" s="298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2016. ÉVI KÖLTSÉGVETÉS
ÁLLAMI (ÁLLAMIGAZGATÁSI) FELADATOK MÉRLEGE
&amp;R&amp;"Times New Roman CE,Félkövér dőlt"&amp;11 1.4. melléklet az  1/2016. (I.26.)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56" customWidth="1"/>
    <col min="2" max="2" width="55.125" style="19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20" t="s">
        <v>618</v>
      </c>
      <c r="C1" s="321"/>
      <c r="D1" s="321"/>
      <c r="E1" s="321"/>
      <c r="F1" s="1104" t="s">
        <v>56</v>
      </c>
    </row>
    <row r="2" spans="5:6" ht="14.25" thickBot="1">
      <c r="E2" s="322" t="s">
        <v>523</v>
      </c>
      <c r="F2" s="1104"/>
    </row>
    <row r="3" spans="1:6" ht="18" customHeight="1" thickBot="1">
      <c r="A3" s="1102" t="s">
        <v>532</v>
      </c>
      <c r="B3" s="323" t="s">
        <v>515</v>
      </c>
      <c r="C3" s="324"/>
      <c r="D3" s="323" t="s">
        <v>517</v>
      </c>
      <c r="E3" s="325"/>
      <c r="F3" s="1104"/>
    </row>
    <row r="4" spans="1:6" s="326" customFormat="1" ht="35.25" customHeight="1" thickBot="1">
      <c r="A4" s="1103"/>
      <c r="B4" s="196" t="s">
        <v>524</v>
      </c>
      <c r="C4" s="197" t="s">
        <v>371</v>
      </c>
      <c r="D4" s="196" t="s">
        <v>524</v>
      </c>
      <c r="E4" s="52" t="s">
        <v>371</v>
      </c>
      <c r="F4" s="1104"/>
    </row>
    <row r="5" spans="1:6" s="331" customFormat="1" ht="12" customHeight="1" thickBot="1">
      <c r="A5" s="327">
        <v>1</v>
      </c>
      <c r="B5" s="328">
        <v>2</v>
      </c>
      <c r="C5" s="329" t="s">
        <v>479</v>
      </c>
      <c r="D5" s="328" t="s">
        <v>480</v>
      </c>
      <c r="E5" s="330" t="s">
        <v>481</v>
      </c>
      <c r="F5" s="1104"/>
    </row>
    <row r="6" spans="1:6" ht="12.75" customHeight="1">
      <c r="A6" s="332" t="s">
        <v>477</v>
      </c>
      <c r="B6" s="333" t="s">
        <v>882</v>
      </c>
      <c r="C6" s="309">
        <f>'1.1.melléklet'!C5</f>
        <v>388467</v>
      </c>
      <c r="D6" s="333" t="s">
        <v>525</v>
      </c>
      <c r="E6" s="315">
        <f>'1.1.melléklet'!C93</f>
        <v>181117</v>
      </c>
      <c r="F6" s="1104"/>
    </row>
    <row r="7" spans="1:6" ht="12.75" customHeight="1">
      <c r="A7" s="334" t="s">
        <v>478</v>
      </c>
      <c r="B7" s="335" t="s">
        <v>883</v>
      </c>
      <c r="C7" s="310">
        <f>'1.1.melléklet'!C12</f>
        <v>9120</v>
      </c>
      <c r="D7" s="335" t="s">
        <v>643</v>
      </c>
      <c r="E7" s="316">
        <f>'1.1.melléklet'!C94</f>
        <v>50297</v>
      </c>
      <c r="F7" s="1104"/>
    </row>
    <row r="8" spans="1:6" ht="12.75" customHeight="1">
      <c r="A8" s="334" t="s">
        <v>479</v>
      </c>
      <c r="B8" s="335" t="s">
        <v>31</v>
      </c>
      <c r="C8" s="310">
        <f>'1.1.melléklet'!C18</f>
        <v>0</v>
      </c>
      <c r="D8" s="335" t="s">
        <v>699</v>
      </c>
      <c r="E8" s="316">
        <f>'1.1.melléklet'!C95</f>
        <v>217425</v>
      </c>
      <c r="F8" s="1104"/>
    </row>
    <row r="9" spans="1:6" ht="12.75" customHeight="1">
      <c r="A9" s="334" t="s">
        <v>480</v>
      </c>
      <c r="B9" s="335" t="s">
        <v>634</v>
      </c>
      <c r="C9" s="310">
        <f>'1.1.melléklet'!C26</f>
        <v>114350</v>
      </c>
      <c r="D9" s="335" t="s">
        <v>644</v>
      </c>
      <c r="E9" s="316">
        <f>'1.1.melléklet'!C96</f>
        <v>9611</v>
      </c>
      <c r="F9" s="1104"/>
    </row>
    <row r="10" spans="1:6" ht="12.75" customHeight="1">
      <c r="A10" s="334" t="s">
        <v>481</v>
      </c>
      <c r="B10" s="336" t="s">
        <v>884</v>
      </c>
      <c r="C10" s="310"/>
      <c r="D10" s="335" t="s">
        <v>645</v>
      </c>
      <c r="E10" s="316">
        <f>'1.1.melléklet'!C97</f>
        <v>131349</v>
      </c>
      <c r="F10" s="1104"/>
    </row>
    <row r="11" spans="1:6" ht="12.75" customHeight="1">
      <c r="A11" s="334" t="s">
        <v>482</v>
      </c>
      <c r="B11" s="335" t="s">
        <v>885</v>
      </c>
      <c r="C11" s="311">
        <f>'1.1.melléklet'!C52</f>
        <v>0</v>
      </c>
      <c r="D11" s="335" t="s">
        <v>508</v>
      </c>
      <c r="E11" s="316">
        <f>'1.1.melléklet'!C123</f>
        <v>27460</v>
      </c>
      <c r="F11" s="1104"/>
    </row>
    <row r="12" spans="1:6" ht="12.75" customHeight="1">
      <c r="A12" s="334" t="s">
        <v>483</v>
      </c>
      <c r="B12" s="335" t="s">
        <v>765</v>
      </c>
      <c r="C12" s="310">
        <f>'1.1.melléklet'!C34</f>
        <v>105322</v>
      </c>
      <c r="D12" s="46"/>
      <c r="E12" s="316"/>
      <c r="F12" s="1104"/>
    </row>
    <row r="13" spans="1:6" ht="12.75" customHeight="1">
      <c r="A13" s="334" t="s">
        <v>484</v>
      </c>
      <c r="B13" s="46"/>
      <c r="C13" s="310"/>
      <c r="D13" s="46"/>
      <c r="E13" s="316"/>
      <c r="F13" s="1104"/>
    </row>
    <row r="14" spans="1:6" ht="12.75" customHeight="1">
      <c r="A14" s="334" t="s">
        <v>485</v>
      </c>
      <c r="B14" s="425"/>
      <c r="C14" s="311"/>
      <c r="D14" s="46"/>
      <c r="E14" s="316"/>
      <c r="F14" s="1104"/>
    </row>
    <row r="15" spans="1:6" ht="12.75" customHeight="1">
      <c r="A15" s="334" t="s">
        <v>486</v>
      </c>
      <c r="B15" s="46"/>
      <c r="C15" s="310"/>
      <c r="D15" s="46"/>
      <c r="E15" s="316"/>
      <c r="F15" s="1104"/>
    </row>
    <row r="16" spans="1:6" ht="12.75" customHeight="1">
      <c r="A16" s="334" t="s">
        <v>487</v>
      </c>
      <c r="B16" s="46"/>
      <c r="C16" s="310"/>
      <c r="D16" s="46"/>
      <c r="E16" s="316"/>
      <c r="F16" s="1104"/>
    </row>
    <row r="17" spans="1:6" ht="12.75" customHeight="1" thickBot="1">
      <c r="A17" s="334" t="s">
        <v>488</v>
      </c>
      <c r="B17" s="57"/>
      <c r="C17" s="312"/>
      <c r="D17" s="46"/>
      <c r="E17" s="317"/>
      <c r="F17" s="1104"/>
    </row>
    <row r="18" spans="1:6" ht="15.75" customHeight="1" thickBot="1">
      <c r="A18" s="337" t="s">
        <v>489</v>
      </c>
      <c r="B18" s="126" t="s">
        <v>32</v>
      </c>
      <c r="C18" s="313">
        <f>+C6+C7+C9+C10+C12+C13+C14+C15+C16+C17</f>
        <v>617259</v>
      </c>
      <c r="D18" s="126" t="s">
        <v>893</v>
      </c>
      <c r="E18" s="318">
        <f>SUM(E6:E17)</f>
        <v>617259</v>
      </c>
      <c r="F18" s="1104"/>
    </row>
    <row r="19" spans="1:6" ht="12.75" customHeight="1">
      <c r="A19" s="338" t="s">
        <v>490</v>
      </c>
      <c r="B19" s="339" t="s">
        <v>888</v>
      </c>
      <c r="C19" s="470">
        <f>+C20+C21+C22+C23</f>
        <v>0</v>
      </c>
      <c r="D19" s="340" t="s">
        <v>651</v>
      </c>
      <c r="E19" s="319"/>
      <c r="F19" s="1104"/>
    </row>
    <row r="20" spans="1:6" ht="12.75" customHeight="1">
      <c r="A20" s="341" t="s">
        <v>491</v>
      </c>
      <c r="B20" s="340" t="s">
        <v>691</v>
      </c>
      <c r="C20" s="80"/>
      <c r="D20" s="340" t="s">
        <v>892</v>
      </c>
      <c r="E20" s="81"/>
      <c r="F20" s="1104"/>
    </row>
    <row r="21" spans="1:6" ht="12.75" customHeight="1">
      <c r="A21" s="341" t="s">
        <v>492</v>
      </c>
      <c r="B21" s="340" t="s">
        <v>692</v>
      </c>
      <c r="C21" s="80"/>
      <c r="D21" s="340" t="s">
        <v>616</v>
      </c>
      <c r="E21" s="81"/>
      <c r="F21" s="1104"/>
    </row>
    <row r="22" spans="1:6" ht="12.75" customHeight="1">
      <c r="A22" s="341" t="s">
        <v>493</v>
      </c>
      <c r="B22" s="340" t="s">
        <v>697</v>
      </c>
      <c r="C22" s="80"/>
      <c r="D22" s="340" t="s">
        <v>617</v>
      </c>
      <c r="E22" s="81"/>
      <c r="F22" s="1104"/>
    </row>
    <row r="23" spans="1:6" ht="12.75" customHeight="1">
      <c r="A23" s="341" t="s">
        <v>494</v>
      </c>
      <c r="B23" s="340" t="s">
        <v>698</v>
      </c>
      <c r="C23" s="80"/>
      <c r="D23" s="339" t="s">
        <v>700</v>
      </c>
      <c r="E23" s="81"/>
      <c r="F23" s="1104"/>
    </row>
    <row r="24" spans="1:6" ht="12.75" customHeight="1">
      <c r="A24" s="341" t="s">
        <v>495</v>
      </c>
      <c r="B24" s="340" t="s">
        <v>889</v>
      </c>
      <c r="C24" s="342">
        <f>+C25+C26</f>
        <v>0</v>
      </c>
      <c r="D24" s="340" t="s">
        <v>652</v>
      </c>
      <c r="E24" s="81"/>
      <c r="F24" s="1104"/>
    </row>
    <row r="25" spans="1:6" ht="12.75" customHeight="1">
      <c r="A25" s="338" t="s">
        <v>496</v>
      </c>
      <c r="B25" s="339" t="s">
        <v>886</v>
      </c>
      <c r="C25" s="314"/>
      <c r="D25" s="333" t="s">
        <v>653</v>
      </c>
      <c r="E25" s="319"/>
      <c r="F25" s="1104"/>
    </row>
    <row r="26" spans="1:6" ht="12.75" customHeight="1" thickBot="1">
      <c r="A26" s="341" t="s">
        <v>497</v>
      </c>
      <c r="B26" s="340" t="s">
        <v>887</v>
      </c>
      <c r="C26" s="80"/>
      <c r="D26" s="46"/>
      <c r="E26" s="81"/>
      <c r="F26" s="1104"/>
    </row>
    <row r="27" spans="1:6" ht="15.75" customHeight="1" thickBot="1">
      <c r="A27" s="337" t="s">
        <v>498</v>
      </c>
      <c r="B27" s="126" t="s">
        <v>890</v>
      </c>
      <c r="C27" s="313">
        <f>+C19+C24</f>
        <v>0</v>
      </c>
      <c r="D27" s="126" t="s">
        <v>0</v>
      </c>
      <c r="E27" s="318">
        <f>SUM(E19:E26)</f>
        <v>0</v>
      </c>
      <c r="F27" s="1104"/>
    </row>
    <row r="28" spans="1:6" ht="13.5" thickBot="1">
      <c r="A28" s="337" t="s">
        <v>499</v>
      </c>
      <c r="B28" s="343" t="s">
        <v>891</v>
      </c>
      <c r="C28" s="344">
        <f>+C18+C27</f>
        <v>617259</v>
      </c>
      <c r="D28" s="343" t="s">
        <v>1</v>
      </c>
      <c r="E28" s="344">
        <f>+E18+E27</f>
        <v>617259</v>
      </c>
      <c r="F28" s="1104"/>
    </row>
    <row r="29" spans="1:6" ht="13.5" thickBot="1">
      <c r="A29" s="337" t="s">
        <v>500</v>
      </c>
      <c r="B29" s="343" t="s">
        <v>629</v>
      </c>
      <c r="C29" s="344" t="str">
        <f>IF(C18-E18&lt;0,E18-C18,"-")</f>
        <v>-</v>
      </c>
      <c r="D29" s="343" t="s">
        <v>630</v>
      </c>
      <c r="E29" s="344" t="str">
        <f>IF(C18-E18&gt;0,C18-E18,"-")</f>
        <v>-</v>
      </c>
      <c r="F29" s="1104"/>
    </row>
    <row r="30" spans="1:6" ht="13.5" thickBot="1">
      <c r="A30" s="337" t="s">
        <v>501</v>
      </c>
      <c r="B30" s="343" t="s">
        <v>701</v>
      </c>
      <c r="C30" s="344" t="str">
        <f>IF(C18+C19-E28&lt;0,E28-(C18+C19),"-")</f>
        <v>-</v>
      </c>
      <c r="D30" s="343" t="s">
        <v>702</v>
      </c>
      <c r="E30" s="344" t="str">
        <f>IF(C18+C19-E28&gt;0,C18+C19-E28,"-")</f>
        <v>-</v>
      </c>
      <c r="F30" s="1104"/>
    </row>
    <row r="31" spans="2:4" ht="18.75">
      <c r="B31" s="1105"/>
      <c r="C31" s="1105"/>
      <c r="D31" s="1105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6" customWidth="1"/>
    <col min="2" max="2" width="55.125" style="19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1.5">
      <c r="B1" s="320" t="s">
        <v>619</v>
      </c>
      <c r="C1" s="321"/>
      <c r="D1" s="321"/>
      <c r="E1" s="321"/>
      <c r="F1" s="1104" t="s">
        <v>57</v>
      </c>
    </row>
    <row r="2" spans="5:6" ht="14.25" thickBot="1">
      <c r="E2" s="322" t="s">
        <v>523</v>
      </c>
      <c r="F2" s="1104"/>
    </row>
    <row r="3" spans="1:6" ht="13.5" thickBot="1">
      <c r="A3" s="1106" t="s">
        <v>532</v>
      </c>
      <c r="B3" s="323" t="s">
        <v>515</v>
      </c>
      <c r="C3" s="324"/>
      <c r="D3" s="323" t="s">
        <v>517</v>
      </c>
      <c r="E3" s="325"/>
      <c r="F3" s="1104"/>
    </row>
    <row r="4" spans="1:6" s="326" customFormat="1" ht="24.75" thickBot="1">
      <c r="A4" s="1107"/>
      <c r="B4" s="196" t="s">
        <v>524</v>
      </c>
      <c r="C4" s="197" t="s">
        <v>371</v>
      </c>
      <c r="D4" s="196" t="s">
        <v>524</v>
      </c>
      <c r="E4" s="197" t="s">
        <v>371</v>
      </c>
      <c r="F4" s="1104"/>
    </row>
    <row r="5" spans="1:6" s="326" customFormat="1" ht="13.5" thickBot="1">
      <c r="A5" s="327">
        <v>1</v>
      </c>
      <c r="B5" s="328">
        <v>2</v>
      </c>
      <c r="C5" s="329">
        <v>3</v>
      </c>
      <c r="D5" s="328">
        <v>4</v>
      </c>
      <c r="E5" s="330">
        <v>5</v>
      </c>
      <c r="F5" s="1104"/>
    </row>
    <row r="6" spans="1:6" ht="25.5" customHeight="1">
      <c r="A6" s="332" t="s">
        <v>477</v>
      </c>
      <c r="B6" s="333" t="s">
        <v>160</v>
      </c>
      <c r="C6" s="309">
        <f>'1.1.melléklet'!C19</f>
        <v>33407</v>
      </c>
      <c r="D6" s="333" t="s">
        <v>693</v>
      </c>
      <c r="E6" s="315">
        <f>'1.1.melléklet'!C109</f>
        <v>18354</v>
      </c>
      <c r="F6" s="1104"/>
    </row>
    <row r="7" spans="1:6" ht="12.75">
      <c r="A7" s="334" t="s">
        <v>478</v>
      </c>
      <c r="B7" s="335" t="s">
        <v>2</v>
      </c>
      <c r="C7" s="310">
        <f>'1.1.melléklet'!C18</f>
        <v>0</v>
      </c>
      <c r="D7" s="335" t="s">
        <v>7</v>
      </c>
      <c r="E7" s="316">
        <f>'1.1.melléklet'!C110</f>
        <v>0</v>
      </c>
      <c r="F7" s="1104"/>
    </row>
    <row r="8" spans="1:6" ht="12.75" customHeight="1">
      <c r="A8" s="334" t="s">
        <v>479</v>
      </c>
      <c r="B8" s="335" t="s">
        <v>470</v>
      </c>
      <c r="C8" s="310"/>
      <c r="D8" s="335" t="s">
        <v>647</v>
      </c>
      <c r="E8" s="316">
        <f>'1.1.melléklet'!C111</f>
        <v>31681</v>
      </c>
      <c r="F8" s="1104"/>
    </row>
    <row r="9" spans="1:6" ht="12.75" customHeight="1">
      <c r="A9" s="334" t="s">
        <v>480</v>
      </c>
      <c r="B9" s="335" t="s">
        <v>3</v>
      </c>
      <c r="C9" s="310">
        <f>'1.1.melléklet'!C52</f>
        <v>0</v>
      </c>
      <c r="D9" s="335" t="s">
        <v>8</v>
      </c>
      <c r="E9" s="316">
        <f>'1.1.melléklet'!C112</f>
        <v>0</v>
      </c>
      <c r="F9" s="1104"/>
    </row>
    <row r="10" spans="1:6" ht="12.75" customHeight="1">
      <c r="A10" s="334" t="s">
        <v>481</v>
      </c>
      <c r="B10" s="335" t="s">
        <v>4</v>
      </c>
      <c r="C10" s="310"/>
      <c r="D10" s="335" t="s">
        <v>696</v>
      </c>
      <c r="E10" s="316">
        <f>'1.1.melléklet'!C113</f>
        <v>49965</v>
      </c>
      <c r="F10" s="1104"/>
    </row>
    <row r="11" spans="1:6" ht="12.75" customHeight="1">
      <c r="A11" s="334" t="s">
        <v>482</v>
      </c>
      <c r="B11" s="335" t="s">
        <v>5</v>
      </c>
      <c r="C11" s="311"/>
      <c r="D11" s="46" t="s">
        <v>519</v>
      </c>
      <c r="E11" s="316"/>
      <c r="F11" s="1104"/>
    </row>
    <row r="12" spans="1:6" ht="12.75" customHeight="1">
      <c r="A12" s="334" t="s">
        <v>483</v>
      </c>
      <c r="B12" s="46"/>
      <c r="C12" s="310"/>
      <c r="D12" s="46" t="s">
        <v>520</v>
      </c>
      <c r="E12" s="316">
        <f>'1.1.melléklet'!C124</f>
        <v>33407</v>
      </c>
      <c r="F12" s="1104"/>
    </row>
    <row r="13" spans="1:6" ht="12.75" customHeight="1">
      <c r="A13" s="334" t="s">
        <v>484</v>
      </c>
      <c r="B13" s="46"/>
      <c r="C13" s="310"/>
      <c r="D13" s="46"/>
      <c r="E13" s="316"/>
      <c r="F13" s="1104"/>
    </row>
    <row r="14" spans="1:6" ht="12.75" customHeight="1">
      <c r="A14" s="334" t="s">
        <v>485</v>
      </c>
      <c r="B14" s="46"/>
      <c r="C14" s="311"/>
      <c r="D14" s="46"/>
      <c r="E14" s="316"/>
      <c r="F14" s="1104"/>
    </row>
    <row r="15" spans="1:6" ht="12.75">
      <c r="A15" s="334" t="s">
        <v>486</v>
      </c>
      <c r="B15" s="46"/>
      <c r="C15" s="311"/>
      <c r="D15" s="46"/>
      <c r="E15" s="316"/>
      <c r="F15" s="1104"/>
    </row>
    <row r="16" spans="1:6" ht="12.75" customHeight="1" thickBot="1">
      <c r="A16" s="395" t="s">
        <v>487</v>
      </c>
      <c r="B16" s="426"/>
      <c r="C16" s="397"/>
      <c r="D16" s="396" t="s">
        <v>508</v>
      </c>
      <c r="E16" s="366"/>
      <c r="F16" s="1104"/>
    </row>
    <row r="17" spans="1:6" ht="15.75" customHeight="1" thickBot="1">
      <c r="A17" s="337" t="s">
        <v>488</v>
      </c>
      <c r="B17" s="126" t="s">
        <v>33</v>
      </c>
      <c r="C17" s="313">
        <f>+C6+C8+C9+C11+C12+C13+C14+C15+C16</f>
        <v>33407</v>
      </c>
      <c r="D17" s="126" t="s">
        <v>34</v>
      </c>
      <c r="E17" s="318">
        <f>+E6+E8+E10+E11+E12+E13+E14+E15+E16</f>
        <v>133407</v>
      </c>
      <c r="F17" s="1104"/>
    </row>
    <row r="18" spans="1:6" ht="12.75" customHeight="1">
      <c r="A18" s="332" t="s">
        <v>489</v>
      </c>
      <c r="B18" s="347" t="s">
        <v>714</v>
      </c>
      <c r="C18" s="354">
        <f>C19+C20+C21+C22+C23</f>
        <v>100000</v>
      </c>
      <c r="D18" s="340" t="s">
        <v>651</v>
      </c>
      <c r="E18" s="78"/>
      <c r="F18" s="1104"/>
    </row>
    <row r="19" spans="1:6" ht="12.75" customHeight="1">
      <c r="A19" s="334" t="s">
        <v>490</v>
      </c>
      <c r="B19" s="348" t="s">
        <v>703</v>
      </c>
      <c r="C19" s="80">
        <f>'1.1.melléklet'!C73</f>
        <v>100000</v>
      </c>
      <c r="D19" s="340" t="s">
        <v>654</v>
      </c>
      <c r="E19" s="81"/>
      <c r="F19" s="1104"/>
    </row>
    <row r="20" spans="1:6" ht="12.75" customHeight="1">
      <c r="A20" s="332" t="s">
        <v>491</v>
      </c>
      <c r="B20" s="348" t="s">
        <v>704</v>
      </c>
      <c r="C20" s="80"/>
      <c r="D20" s="340" t="s">
        <v>616</v>
      </c>
      <c r="E20" s="81"/>
      <c r="F20" s="1104"/>
    </row>
    <row r="21" spans="1:6" ht="12.75" customHeight="1">
      <c r="A21" s="334" t="s">
        <v>492</v>
      </c>
      <c r="B21" s="348" t="s">
        <v>705</v>
      </c>
      <c r="C21" s="80"/>
      <c r="D21" s="340" t="s">
        <v>617</v>
      </c>
      <c r="E21" s="81"/>
      <c r="F21" s="1104"/>
    </row>
    <row r="22" spans="1:6" ht="12.75" customHeight="1">
      <c r="A22" s="332" t="s">
        <v>493</v>
      </c>
      <c r="B22" s="348" t="s">
        <v>706</v>
      </c>
      <c r="C22" s="80"/>
      <c r="D22" s="339" t="s">
        <v>700</v>
      </c>
      <c r="E22" s="81"/>
      <c r="F22" s="1104"/>
    </row>
    <row r="23" spans="1:6" ht="12.75" customHeight="1">
      <c r="A23" s="334" t="s">
        <v>494</v>
      </c>
      <c r="B23" s="349" t="s">
        <v>707</v>
      </c>
      <c r="C23" s="80"/>
      <c r="D23" s="340" t="s">
        <v>655</v>
      </c>
      <c r="E23" s="81"/>
      <c r="F23" s="1104"/>
    </row>
    <row r="24" spans="1:6" ht="12.75" customHeight="1">
      <c r="A24" s="332" t="s">
        <v>495</v>
      </c>
      <c r="B24" s="350" t="s">
        <v>708</v>
      </c>
      <c r="C24" s="342">
        <f>+C25+C26+C27+C28+C29</f>
        <v>0</v>
      </c>
      <c r="D24" s="351" t="s">
        <v>653</v>
      </c>
      <c r="E24" s="81"/>
      <c r="F24" s="1104"/>
    </row>
    <row r="25" spans="1:6" ht="12.75" customHeight="1">
      <c r="A25" s="334" t="s">
        <v>496</v>
      </c>
      <c r="B25" s="349" t="s">
        <v>709</v>
      </c>
      <c r="C25" s="80"/>
      <c r="D25" s="351" t="s">
        <v>9</v>
      </c>
      <c r="E25" s="81"/>
      <c r="F25" s="1104"/>
    </row>
    <row r="26" spans="1:6" ht="12.75" customHeight="1">
      <c r="A26" s="332" t="s">
        <v>497</v>
      </c>
      <c r="B26" s="349" t="s">
        <v>710</v>
      </c>
      <c r="C26" s="80"/>
      <c r="D26" s="346"/>
      <c r="E26" s="81"/>
      <c r="F26" s="1104"/>
    </row>
    <row r="27" spans="1:6" ht="12.75" customHeight="1">
      <c r="A27" s="334" t="s">
        <v>498</v>
      </c>
      <c r="B27" s="348" t="s">
        <v>711</v>
      </c>
      <c r="C27" s="80"/>
      <c r="D27" s="122"/>
      <c r="E27" s="81"/>
      <c r="F27" s="1104"/>
    </row>
    <row r="28" spans="1:6" ht="12.75" customHeight="1">
      <c r="A28" s="332" t="s">
        <v>499</v>
      </c>
      <c r="B28" s="352" t="s">
        <v>712</v>
      </c>
      <c r="C28" s="80"/>
      <c r="D28" s="46"/>
      <c r="E28" s="81"/>
      <c r="F28" s="1104"/>
    </row>
    <row r="29" spans="1:6" ht="12.75" customHeight="1" thickBot="1">
      <c r="A29" s="334" t="s">
        <v>500</v>
      </c>
      <c r="B29" s="353" t="s">
        <v>713</v>
      </c>
      <c r="C29" s="80"/>
      <c r="D29" s="122"/>
      <c r="E29" s="81"/>
      <c r="F29" s="1104"/>
    </row>
    <row r="30" spans="1:6" ht="21.75" customHeight="1" thickBot="1">
      <c r="A30" s="337" t="s">
        <v>501</v>
      </c>
      <c r="B30" s="126" t="s">
        <v>6</v>
      </c>
      <c r="C30" s="313">
        <f>+C18+C24</f>
        <v>100000</v>
      </c>
      <c r="D30" s="126" t="s">
        <v>10</v>
      </c>
      <c r="E30" s="318">
        <f>SUM(E18:E29)</f>
        <v>0</v>
      </c>
      <c r="F30" s="1104"/>
    </row>
    <row r="31" spans="1:6" ht="13.5" thickBot="1">
      <c r="A31" s="337" t="s">
        <v>502</v>
      </c>
      <c r="B31" s="343" t="s">
        <v>11</v>
      </c>
      <c r="C31" s="344">
        <f>+C17+C30</f>
        <v>133407</v>
      </c>
      <c r="D31" s="343" t="s">
        <v>12</v>
      </c>
      <c r="E31" s="344">
        <f>+E17+E30</f>
        <v>133407</v>
      </c>
      <c r="F31" s="1104"/>
    </row>
    <row r="32" spans="1:6" ht="13.5" thickBot="1">
      <c r="A32" s="337" t="s">
        <v>503</v>
      </c>
      <c r="B32" s="343" t="s">
        <v>629</v>
      </c>
      <c r="C32" s="344">
        <f>IF(C17-E17&lt;0,E17-C17,"-")</f>
        <v>100000</v>
      </c>
      <c r="D32" s="343" t="s">
        <v>630</v>
      </c>
      <c r="E32" s="344" t="str">
        <f>IF(C17-E17&gt;0,C17-E17,"-")</f>
        <v>-</v>
      </c>
      <c r="F32" s="1104"/>
    </row>
    <row r="33" spans="1:6" ht="13.5" thickBot="1">
      <c r="A33" s="337" t="s">
        <v>504</v>
      </c>
      <c r="B33" s="343" t="s">
        <v>701</v>
      </c>
      <c r="C33" s="344" t="str">
        <f>IF(C17+C18-E31&lt;0,E31-(C17+C18),"-")</f>
        <v>-</v>
      </c>
      <c r="D33" s="343" t="s">
        <v>702</v>
      </c>
      <c r="E33" s="344" t="str">
        <f>IF(C17+C18-E31&gt;0,C17+C18-E31,"-")</f>
        <v>-</v>
      </c>
      <c r="F33" s="110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7" t="s">
        <v>611</v>
      </c>
      <c r="E1" s="130" t="s">
        <v>615</v>
      </c>
    </row>
    <row r="3" spans="1:5" ht="12.75">
      <c r="A3" s="135"/>
      <c r="B3" s="136"/>
      <c r="C3" s="135"/>
      <c r="D3" s="138"/>
      <c r="E3" s="136"/>
    </row>
    <row r="4" spans="1:5" ht="15.75">
      <c r="A4" s="88" t="s">
        <v>23</v>
      </c>
      <c r="B4" s="137"/>
      <c r="C4" s="145"/>
      <c r="D4" s="138"/>
      <c r="E4" s="136"/>
    </row>
    <row r="5" spans="1:5" ht="12.75">
      <c r="A5" s="135"/>
      <c r="B5" s="136"/>
      <c r="C5" s="135"/>
      <c r="D5" s="138"/>
      <c r="E5" s="136"/>
    </row>
    <row r="6" spans="1:5" ht="12.75">
      <c r="A6" s="135" t="s">
        <v>13</v>
      </c>
      <c r="B6" s="136">
        <f>+'1.1.melléklet'!C62</f>
        <v>650666</v>
      </c>
      <c r="C6" s="135" t="s">
        <v>14</v>
      </c>
      <c r="D6" s="138">
        <f>+'2.1.melléklet '!C18+'2.2.melléklet '!C17</f>
        <v>650666</v>
      </c>
      <c r="E6" s="136">
        <f aca="true" t="shared" si="0" ref="E6:E15">+B6-D6</f>
        <v>0</v>
      </c>
    </row>
    <row r="7" spans="1:5" ht="12.75">
      <c r="A7" s="135" t="s">
        <v>15</v>
      </c>
      <c r="B7" s="136">
        <f>+'1.1.melléklet'!C85</f>
        <v>100000</v>
      </c>
      <c r="C7" s="135" t="s">
        <v>16</v>
      </c>
      <c r="D7" s="138">
        <f>+'2.1.melléklet '!C27+'2.2.melléklet '!C30</f>
        <v>100000</v>
      </c>
      <c r="E7" s="136">
        <f t="shared" si="0"/>
        <v>0</v>
      </c>
    </row>
    <row r="8" spans="1:5" ht="12.75">
      <c r="A8" s="135" t="s">
        <v>17</v>
      </c>
      <c r="B8" s="136">
        <f>+'1.1.melléklet'!C86</f>
        <v>750666</v>
      </c>
      <c r="C8" s="135" t="s">
        <v>18</v>
      </c>
      <c r="D8" s="138">
        <f>+'2.1.melléklet '!C28+'2.2.melléklet '!C31</f>
        <v>750666</v>
      </c>
      <c r="E8" s="136">
        <f t="shared" si="0"/>
        <v>0</v>
      </c>
    </row>
    <row r="9" spans="1:5" ht="12.75">
      <c r="A9" s="135"/>
      <c r="B9" s="136"/>
      <c r="C9" s="135"/>
      <c r="D9" s="138"/>
      <c r="E9" s="136"/>
    </row>
    <row r="10" spans="1:5" ht="12.75">
      <c r="A10" s="135"/>
      <c r="B10" s="136"/>
      <c r="C10" s="135"/>
      <c r="D10" s="138"/>
      <c r="E10" s="136"/>
    </row>
    <row r="11" spans="1:5" ht="15.75">
      <c r="A11" s="88" t="s">
        <v>24</v>
      </c>
      <c r="B11" s="137"/>
      <c r="C11" s="145"/>
      <c r="D11" s="138"/>
      <c r="E11" s="136"/>
    </row>
    <row r="12" spans="1:5" ht="12.75">
      <c r="A12" s="135"/>
      <c r="B12" s="136"/>
      <c r="C12" s="135"/>
      <c r="D12" s="138"/>
      <c r="E12" s="136"/>
    </row>
    <row r="13" spans="1:5" ht="12.75">
      <c r="A13" s="135" t="s">
        <v>26</v>
      </c>
      <c r="B13" s="136">
        <f>+'1.1.melléklet'!C125</f>
        <v>750666</v>
      </c>
      <c r="C13" s="135" t="s">
        <v>25</v>
      </c>
      <c r="D13" s="138">
        <f>+'2.1.melléklet '!E18+'2.2.melléklet '!E17</f>
        <v>750666</v>
      </c>
      <c r="E13" s="136">
        <f t="shared" si="0"/>
        <v>0</v>
      </c>
    </row>
    <row r="14" spans="1:5" ht="12.75">
      <c r="A14" s="135" t="s">
        <v>721</v>
      </c>
      <c r="B14" s="136">
        <f>+'1.1.melléklet'!C145</f>
        <v>0</v>
      </c>
      <c r="C14" s="135" t="s">
        <v>20</v>
      </c>
      <c r="D14" s="138">
        <f>+'2.1.melléklet '!E27+'2.2.melléklet '!E30</f>
        <v>0</v>
      </c>
      <c r="E14" s="136">
        <f t="shared" si="0"/>
        <v>0</v>
      </c>
    </row>
    <row r="15" spans="1:5" ht="12.75">
      <c r="A15" s="135" t="s">
        <v>27</v>
      </c>
      <c r="B15" s="136">
        <f>+'1.1.melléklet'!C146</f>
        <v>750666</v>
      </c>
      <c r="C15" s="135" t="s">
        <v>19</v>
      </c>
      <c r="D15" s="138">
        <f>+'2.1.melléklet '!E28+'2.2.melléklet '!E31</f>
        <v>750666</v>
      </c>
      <c r="E15" s="136">
        <f t="shared" si="0"/>
        <v>0</v>
      </c>
    </row>
    <row r="16" spans="1:5" ht="12.75">
      <c r="A16" s="128"/>
      <c r="B16" s="128"/>
      <c r="C16" s="135"/>
      <c r="D16" s="138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B7" sqref="B7"/>
    </sheetView>
  </sheetViews>
  <sheetFormatPr defaultColWidth="9.00390625" defaultRowHeight="12.75"/>
  <cols>
    <col min="1" max="1" width="5.625" style="148" customWidth="1"/>
    <col min="2" max="2" width="35.625" style="148" customWidth="1"/>
    <col min="3" max="6" width="14.00390625" style="148" customWidth="1"/>
    <col min="7" max="16384" width="9.375" style="148" customWidth="1"/>
  </cols>
  <sheetData>
    <row r="1" spans="1:6" ht="33" customHeight="1">
      <c r="A1" s="1108" t="s">
        <v>95</v>
      </c>
      <c r="B1" s="1108"/>
      <c r="C1" s="1108"/>
      <c r="D1" s="1108"/>
      <c r="E1" s="1108"/>
      <c r="F1" s="1108"/>
    </row>
    <row r="2" spans="1:7" ht="15.75" customHeight="1" thickBot="1">
      <c r="A2" s="149"/>
      <c r="B2" s="149"/>
      <c r="C2" s="1109"/>
      <c r="D2" s="1109"/>
      <c r="E2" s="1116" t="s">
        <v>512</v>
      </c>
      <c r="F2" s="1116"/>
      <c r="G2" s="156"/>
    </row>
    <row r="3" spans="1:6" ht="63" customHeight="1">
      <c r="A3" s="1112" t="s">
        <v>475</v>
      </c>
      <c r="B3" s="1114" t="s">
        <v>658</v>
      </c>
      <c r="C3" s="1114" t="s">
        <v>722</v>
      </c>
      <c r="D3" s="1114"/>
      <c r="E3" s="1114"/>
      <c r="F3" s="1110" t="s">
        <v>717</v>
      </c>
    </row>
    <row r="4" spans="1:6" ht="15.75" thickBot="1">
      <c r="A4" s="1113"/>
      <c r="B4" s="1115"/>
      <c r="C4" s="151" t="s">
        <v>716</v>
      </c>
      <c r="D4" s="151" t="s">
        <v>28</v>
      </c>
      <c r="E4" s="151" t="s">
        <v>214</v>
      </c>
      <c r="F4" s="1111"/>
    </row>
    <row r="5" spans="1:6" ht="15.75" thickBot="1">
      <c r="A5" s="153">
        <v>1</v>
      </c>
      <c r="B5" s="154">
        <v>2</v>
      </c>
      <c r="C5" s="154">
        <v>3</v>
      </c>
      <c r="D5" s="154">
        <v>4</v>
      </c>
      <c r="E5" s="154">
        <v>5</v>
      </c>
      <c r="F5" s="155">
        <v>6</v>
      </c>
    </row>
    <row r="6" spans="1:6" ht="15">
      <c r="A6" s="152" t="s">
        <v>477</v>
      </c>
      <c r="B6" s="173" t="s">
        <v>329</v>
      </c>
      <c r="C6" s="174"/>
      <c r="D6" s="174"/>
      <c r="E6" s="174"/>
      <c r="F6" s="159">
        <f>SUM(C6:E6)</f>
        <v>0</v>
      </c>
    </row>
    <row r="7" spans="1:6" ht="15">
      <c r="A7" s="150" t="s">
        <v>478</v>
      </c>
      <c r="B7" s="175"/>
      <c r="C7" s="176"/>
      <c r="D7" s="176"/>
      <c r="E7" s="176"/>
      <c r="F7" s="160">
        <f>SUM(C7:E7)</f>
        <v>0</v>
      </c>
    </row>
    <row r="8" spans="1:6" ht="15">
      <c r="A8" s="150" t="s">
        <v>479</v>
      </c>
      <c r="B8" s="175"/>
      <c r="C8" s="176"/>
      <c r="D8" s="176"/>
      <c r="E8" s="176"/>
      <c r="F8" s="160">
        <f>SUM(C8:E8)</f>
        <v>0</v>
      </c>
    </row>
    <row r="9" spans="1:6" ht="15">
      <c r="A9" s="150" t="s">
        <v>480</v>
      </c>
      <c r="B9" s="175"/>
      <c r="C9" s="176"/>
      <c r="D9" s="176"/>
      <c r="E9" s="176"/>
      <c r="F9" s="160">
        <f>SUM(C9:E9)</f>
        <v>0</v>
      </c>
    </row>
    <row r="10" spans="1:6" ht="15.75" thickBot="1">
      <c r="A10" s="157" t="s">
        <v>481</v>
      </c>
      <c r="B10" s="177"/>
      <c r="C10" s="178"/>
      <c r="D10" s="178"/>
      <c r="E10" s="178"/>
      <c r="F10" s="160">
        <f>SUM(C10:E10)</f>
        <v>0</v>
      </c>
    </row>
    <row r="11" spans="1:6" s="458" customFormat="1" ht="15" thickBot="1">
      <c r="A11" s="455" t="s">
        <v>482</v>
      </c>
      <c r="B11" s="158" t="s">
        <v>659</v>
      </c>
      <c r="C11" s="456">
        <f>SUM(C6:C10)</f>
        <v>0</v>
      </c>
      <c r="D11" s="456">
        <f>SUM(D6:D10)</f>
        <v>0</v>
      </c>
      <c r="E11" s="456">
        <f>SUM(E6:E10)</f>
        <v>0</v>
      </c>
      <c r="F11" s="45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1/2016. (I.26.)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2016-01-28T09:02:52Z</cp:lastPrinted>
  <dcterms:created xsi:type="dcterms:W3CDTF">1999-10-30T10:30:45Z</dcterms:created>
  <dcterms:modified xsi:type="dcterms:W3CDTF">2016-01-28T10:17:11Z</dcterms:modified>
  <cp:category/>
  <cp:version/>
  <cp:contentType/>
  <cp:contentStatus/>
</cp:coreProperties>
</file>